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8405" windowHeight="10065" activeTab="16"/>
  </bookViews>
  <sheets>
    <sheet name="Березово" sheetId="20" r:id="rId1"/>
    <sheet name="Шеркалы" sheetId="19" r:id="rId2"/>
    <sheet name="Чара" sheetId="18" r:id="rId3"/>
    <sheet name="Кода" sheetId="17" r:id="rId4"/>
    <sheet name="Сергино" sheetId="16" r:id="rId5"/>
    <sheet name="Полноват" sheetId="15" r:id="rId6"/>
    <sheet name="Лорба" sheetId="14" r:id="rId7"/>
    <sheet name="МДФ" sheetId="13" r:id="rId8"/>
    <sheet name="ЮМАС" sheetId="12" r:id="rId9"/>
    <sheet name="Евра" sheetId="11" r:id="rId10"/>
    <sheet name="Пионерная-2" sheetId="10" r:id="rId11"/>
    <sheet name="ЮГРА" sheetId="9" r:id="rId12"/>
    <sheet name="Ярки" sheetId="8" r:id="rId13"/>
    <sheet name="ГИБДД" sheetId="7" r:id="rId14"/>
    <sheet name="Авангард" sheetId="6" r:id="rId15"/>
    <sheet name="Западная" sheetId="5" r:id="rId16"/>
    <sheet name="Самарово" sheetId="4" r:id="rId17"/>
  </sheets>
  <definedNames>
    <definedName name="_xlnm.Print_Titles" localSheetId="3">Кода!$A:$G</definedName>
    <definedName name="_xlnm.Print_Titles" localSheetId="5">Полноват!$A:$G</definedName>
    <definedName name="_xlnm.Print_Titles" localSheetId="4">Сергино!$A:$G,Сергино!$2:$2</definedName>
    <definedName name="_xlnm.Print_Titles" localSheetId="2">Чара!$A:$G,Чара!$2:$2</definedName>
    <definedName name="_xlnm.Print_Titles" localSheetId="1">Шеркалы!$A:$G</definedName>
    <definedName name="_xlnm.Print_Area" localSheetId="14">Авангард!$A$1:$AQ$118</definedName>
    <definedName name="_xlnm.Print_Area" localSheetId="0">Березово!$A$1:$CB$44</definedName>
    <definedName name="_xlnm.Print_Area" localSheetId="13">ГИБДД!$A$1:$AQ$130</definedName>
    <definedName name="_xlnm.Print_Area" localSheetId="9">Евра!$A$1:$AQ$124</definedName>
    <definedName name="_xlnm.Print_Area" localSheetId="15">Западная!$A$1:$AQ$110</definedName>
    <definedName name="_xlnm.Print_Area" localSheetId="3">Кода!$A$1:$CA$48</definedName>
    <definedName name="_xlnm.Print_Area" localSheetId="6">Лорба!$A$1:$CA$27</definedName>
    <definedName name="_xlnm.Print_Area" localSheetId="7">МДФ!$A$1:$AQ$102</definedName>
    <definedName name="_xlnm.Print_Area" localSheetId="10">'Пионерная-2'!$A$1:$AQ$181</definedName>
    <definedName name="_xlnm.Print_Area" localSheetId="5">Полноват!$A$1:$CA$40</definedName>
    <definedName name="_xlnm.Print_Area" localSheetId="16">Самарово!$A$1:$AQ$122</definedName>
    <definedName name="_xlnm.Print_Area" localSheetId="4">Сергино!$A$1:$CA$54</definedName>
    <definedName name="_xlnm.Print_Area" localSheetId="2">Чара!$A$1:$CA$55</definedName>
    <definedName name="_xlnm.Print_Area" localSheetId="1">Шеркалы!$A$1:$CA$43</definedName>
    <definedName name="_xlnm.Print_Area" localSheetId="8">ЮМАС!$A$1:$AQ$138</definedName>
    <definedName name="_xlnm.Print_Area" localSheetId="12">Ярки!$A$1:$AQ$96</definedName>
  </definedNames>
  <calcPr calcId="145621"/>
</workbook>
</file>

<file path=xl/calcChain.xml><?xml version="1.0" encoding="utf-8"?>
<calcChain xmlns="http://schemas.openxmlformats.org/spreadsheetml/2006/main">
  <c r="BZ44" i="20" l="1"/>
  <c r="BW44" i="20"/>
  <c r="BT44" i="20"/>
  <c r="BQ44" i="20"/>
  <c r="BN44" i="20"/>
  <c r="BK44" i="20"/>
  <c r="BH44" i="20"/>
  <c r="BE44" i="20"/>
  <c r="BB44" i="20"/>
  <c r="AY44" i="20"/>
  <c r="AV44" i="20"/>
  <c r="AS44" i="20"/>
  <c r="AP44" i="20"/>
  <c r="AM44" i="20"/>
  <c r="AJ44" i="20"/>
  <c r="AG44" i="20"/>
  <c r="AD44" i="20"/>
  <c r="AA44" i="20"/>
  <c r="X44" i="20"/>
  <c r="U44" i="20"/>
  <c r="R44" i="20"/>
  <c r="O44" i="20"/>
  <c r="L44" i="20"/>
  <c r="I44" i="20"/>
  <c r="BZ43" i="20"/>
  <c r="BW43" i="20"/>
  <c r="BT43" i="20"/>
  <c r="BQ43" i="20"/>
  <c r="BN43" i="20"/>
  <c r="BK43" i="20"/>
  <c r="BH43" i="20"/>
  <c r="BE43" i="20"/>
  <c r="BB43" i="20"/>
  <c r="AY43" i="20"/>
  <c r="AV43" i="20"/>
  <c r="AS43" i="20"/>
  <c r="AP43" i="20"/>
  <c r="AM43" i="20"/>
  <c r="AJ43" i="20"/>
  <c r="AG43" i="20"/>
  <c r="AD43" i="20"/>
  <c r="AA43" i="20"/>
  <c r="X43" i="20"/>
  <c r="U43" i="20"/>
  <c r="R43" i="20"/>
  <c r="O43" i="20"/>
  <c r="L43" i="20"/>
  <c r="I43" i="20"/>
  <c r="BZ42" i="20"/>
  <c r="BW42" i="20"/>
  <c r="BT42" i="20"/>
  <c r="BQ42" i="20"/>
  <c r="BN42" i="20"/>
  <c r="BK42" i="20"/>
  <c r="BH42" i="20"/>
  <c r="BE42" i="20"/>
  <c r="BB42" i="20"/>
  <c r="AY42" i="20"/>
  <c r="AV42" i="20"/>
  <c r="AS42" i="20"/>
  <c r="AP42" i="20"/>
  <c r="AM42" i="20"/>
  <c r="AJ42" i="20"/>
  <c r="AG42" i="20"/>
  <c r="AD42" i="20"/>
  <c r="AA42" i="20"/>
  <c r="X42" i="20"/>
  <c r="U42" i="20"/>
  <c r="R42" i="20"/>
  <c r="O42" i="20"/>
  <c r="L42" i="20"/>
  <c r="I42" i="20"/>
  <c r="BZ41" i="20"/>
  <c r="BW41" i="20"/>
  <c r="BT41" i="20"/>
  <c r="BQ41" i="20"/>
  <c r="BN41" i="20"/>
  <c r="BK41" i="20"/>
  <c r="BH41" i="20"/>
  <c r="BE41" i="20"/>
  <c r="BB41" i="20"/>
  <c r="AY41" i="20"/>
  <c r="AV41" i="20"/>
  <c r="AS41" i="20"/>
  <c r="AP41" i="20"/>
  <c r="AM41" i="20"/>
  <c r="AJ41" i="20"/>
  <c r="AG41" i="20"/>
  <c r="AD41" i="20"/>
  <c r="AA41" i="20"/>
  <c r="X41" i="20"/>
  <c r="U41" i="20"/>
  <c r="R41" i="20"/>
  <c r="O41" i="20"/>
  <c r="L41" i="20"/>
  <c r="I41" i="20"/>
  <c r="BZ40" i="20"/>
  <c r="BW40" i="20"/>
  <c r="BT40" i="20"/>
  <c r="BQ40" i="20"/>
  <c r="BN40" i="20"/>
  <c r="BK40" i="20"/>
  <c r="BH40" i="20"/>
  <c r="BE40" i="20"/>
  <c r="BB40" i="20"/>
  <c r="AY40" i="20"/>
  <c r="AV40" i="20"/>
  <c r="AS40" i="20"/>
  <c r="AP40" i="20"/>
  <c r="AM40" i="20"/>
  <c r="AJ40" i="20"/>
  <c r="AG40" i="20"/>
  <c r="AD40" i="20"/>
  <c r="AA40" i="20"/>
  <c r="X40" i="20"/>
  <c r="U40" i="20"/>
  <c r="R40" i="20"/>
  <c r="O40" i="20"/>
  <c r="L40" i="20"/>
  <c r="I40" i="20"/>
  <c r="BZ39" i="20"/>
  <c r="BW39" i="20"/>
  <c r="BT39" i="20"/>
  <c r="BQ39" i="20"/>
  <c r="BN39" i="20"/>
  <c r="BK39" i="20"/>
  <c r="BH39" i="20"/>
  <c r="BE39" i="20"/>
  <c r="BB39" i="20"/>
  <c r="AY39" i="20"/>
  <c r="AV39" i="20"/>
  <c r="AS39" i="20"/>
  <c r="AP39" i="20"/>
  <c r="AM39" i="20"/>
  <c r="AJ39" i="20"/>
  <c r="AG39" i="20"/>
  <c r="AD39" i="20"/>
  <c r="AA39" i="20"/>
  <c r="X39" i="20"/>
  <c r="U39" i="20"/>
  <c r="R39" i="20"/>
  <c r="O39" i="20"/>
  <c r="L39" i="20"/>
  <c r="I39" i="20"/>
  <c r="BZ38" i="20"/>
  <c r="BW38" i="20"/>
  <c r="BT38" i="20"/>
  <c r="BQ38" i="20"/>
  <c r="BN38" i="20"/>
  <c r="BK38" i="20"/>
  <c r="BH38" i="20"/>
  <c r="BE38" i="20"/>
  <c r="BB38" i="20"/>
  <c r="AY38" i="20"/>
  <c r="AV38" i="20"/>
  <c r="AS38" i="20"/>
  <c r="AP38" i="20"/>
  <c r="AM38" i="20"/>
  <c r="AJ38" i="20"/>
  <c r="AG38" i="20"/>
  <c r="AD38" i="20"/>
  <c r="AA38" i="20"/>
  <c r="X38" i="20"/>
  <c r="U38" i="20"/>
  <c r="R38" i="20"/>
  <c r="O38" i="20"/>
  <c r="L38" i="20"/>
  <c r="I38" i="20"/>
  <c r="BZ37" i="20"/>
  <c r="BW37" i="20"/>
  <c r="BT37" i="20"/>
  <c r="BQ37" i="20"/>
  <c r="BN37" i="20"/>
  <c r="BK37" i="20"/>
  <c r="BH37" i="20"/>
  <c r="BE37" i="20"/>
  <c r="BB37" i="20"/>
  <c r="AY37" i="20"/>
  <c r="AV37" i="20"/>
  <c r="AS37" i="20"/>
  <c r="AP37" i="20"/>
  <c r="AM37" i="20"/>
  <c r="AJ37" i="20"/>
  <c r="AG37" i="20"/>
  <c r="AD37" i="20"/>
  <c r="AA37" i="20"/>
  <c r="X37" i="20"/>
  <c r="U37" i="20"/>
  <c r="R37" i="20"/>
  <c r="O37" i="20"/>
  <c r="L37" i="20"/>
  <c r="I37" i="20"/>
  <c r="CB28" i="20"/>
  <c r="CA28" i="20"/>
  <c r="BY28" i="20"/>
  <c r="BX28" i="20"/>
  <c r="BV28" i="20"/>
  <c r="BU28" i="20"/>
  <c r="BS28" i="20"/>
  <c r="BR28" i="20"/>
  <c r="BP28" i="20"/>
  <c r="BO28" i="20"/>
  <c r="BM28" i="20"/>
  <c r="BL28" i="20"/>
  <c r="BJ28" i="20"/>
  <c r="BI28" i="20"/>
  <c r="BG28" i="20"/>
  <c r="BF28" i="20"/>
  <c r="BD28" i="20"/>
  <c r="BC28" i="20"/>
  <c r="BA28" i="20"/>
  <c r="AZ28" i="20"/>
  <c r="AX28" i="20"/>
  <c r="AW28" i="20"/>
  <c r="AU28" i="20"/>
  <c r="AT28" i="20"/>
  <c r="AR28" i="20"/>
  <c r="AQ28" i="20"/>
  <c r="AO28" i="20"/>
  <c r="AN28" i="20"/>
  <c r="AL28" i="20"/>
  <c r="AK28" i="20"/>
  <c r="AI28" i="20"/>
  <c r="AH28" i="20"/>
  <c r="AF28" i="20"/>
  <c r="AE28" i="20"/>
  <c r="AC28" i="20"/>
  <c r="AB28" i="20"/>
  <c r="Z28" i="20"/>
  <c r="Y28" i="20"/>
  <c r="W28" i="20"/>
  <c r="V28" i="20"/>
  <c r="T28" i="20"/>
  <c r="S28" i="20"/>
  <c r="Q28" i="20"/>
  <c r="P28" i="20"/>
  <c r="N28" i="20"/>
  <c r="M28" i="20"/>
  <c r="K28" i="20"/>
  <c r="F31" i="20" s="1"/>
  <c r="J28" i="20"/>
  <c r="B31" i="20" s="1"/>
  <c r="BZ24" i="20"/>
  <c r="BW24" i="20"/>
  <c r="BT24" i="20"/>
  <c r="BQ24" i="20"/>
  <c r="BN24" i="20"/>
  <c r="BK24" i="20"/>
  <c r="BH24" i="20"/>
  <c r="BE24" i="20"/>
  <c r="BB24" i="20"/>
  <c r="AY24" i="20"/>
  <c r="AV24" i="20"/>
  <c r="AS24" i="20"/>
  <c r="AP24" i="20"/>
  <c r="AM24" i="20"/>
  <c r="AJ24" i="20"/>
  <c r="AG24" i="20"/>
  <c r="AD24" i="20"/>
  <c r="AA24" i="20"/>
  <c r="X24" i="20"/>
  <c r="U24" i="20"/>
  <c r="R24" i="20"/>
  <c r="O24" i="20"/>
  <c r="L24" i="20"/>
  <c r="I24" i="20"/>
  <c r="BZ23" i="20"/>
  <c r="BW23" i="20"/>
  <c r="BT23" i="20"/>
  <c r="BQ23" i="20"/>
  <c r="BN23" i="20"/>
  <c r="BK23" i="20"/>
  <c r="BH23" i="20"/>
  <c r="BE23" i="20"/>
  <c r="BB23" i="20"/>
  <c r="AY23" i="20"/>
  <c r="AV23" i="20"/>
  <c r="AS23" i="20"/>
  <c r="AP23" i="20"/>
  <c r="AM23" i="20"/>
  <c r="AJ23" i="20"/>
  <c r="AG23" i="20"/>
  <c r="AD23" i="20"/>
  <c r="AA23" i="20"/>
  <c r="X23" i="20"/>
  <c r="U23" i="20"/>
  <c r="R23" i="20"/>
  <c r="O23" i="20"/>
  <c r="L23" i="20"/>
  <c r="I23" i="20"/>
  <c r="BZ22" i="20"/>
  <c r="BW22" i="20"/>
  <c r="BT22" i="20"/>
  <c r="BQ22" i="20"/>
  <c r="BN22" i="20"/>
  <c r="BK22" i="20"/>
  <c r="BH22" i="20"/>
  <c r="BE22" i="20"/>
  <c r="BB22" i="20"/>
  <c r="AY22" i="20"/>
  <c r="AV22" i="20"/>
  <c r="AS22" i="20"/>
  <c r="AP22" i="20"/>
  <c r="AM22" i="20"/>
  <c r="AJ22" i="20"/>
  <c r="AG22" i="20"/>
  <c r="AD22" i="20"/>
  <c r="AA22" i="20"/>
  <c r="X22" i="20"/>
  <c r="U22" i="20"/>
  <c r="R22" i="20"/>
  <c r="O22" i="20"/>
  <c r="L22" i="20"/>
  <c r="I22" i="20"/>
  <c r="BZ18" i="20"/>
  <c r="BW18" i="20"/>
  <c r="BT18" i="20"/>
  <c r="BQ18" i="20"/>
  <c r="BN18" i="20"/>
  <c r="BK18" i="20"/>
  <c r="BH18" i="20"/>
  <c r="BE18" i="20"/>
  <c r="BB18" i="20"/>
  <c r="AY18" i="20"/>
  <c r="AV18" i="20"/>
  <c r="AS18" i="20"/>
  <c r="AP18" i="20"/>
  <c r="AM18" i="20"/>
  <c r="AJ18" i="20"/>
  <c r="AG18" i="20"/>
  <c r="AD18" i="20"/>
  <c r="AA18" i="20"/>
  <c r="X18" i="20"/>
  <c r="U18" i="20"/>
  <c r="R18" i="20"/>
  <c r="O18" i="20"/>
  <c r="L18" i="20"/>
  <c r="I18" i="20"/>
  <c r="BZ17" i="20"/>
  <c r="BW17" i="20"/>
  <c r="BT17" i="20"/>
  <c r="BQ17" i="20"/>
  <c r="BN17" i="20"/>
  <c r="BK17" i="20"/>
  <c r="BH17" i="20"/>
  <c r="BE17" i="20"/>
  <c r="BB17" i="20"/>
  <c r="AY17" i="20"/>
  <c r="AV17" i="20"/>
  <c r="AS17" i="20"/>
  <c r="AP17" i="20"/>
  <c r="AM17" i="20"/>
  <c r="AJ17" i="20"/>
  <c r="AG17" i="20"/>
  <c r="AD17" i="20"/>
  <c r="AA17" i="20"/>
  <c r="X17" i="20"/>
  <c r="U17" i="20"/>
  <c r="R17" i="20"/>
  <c r="O17" i="20"/>
  <c r="L17" i="20"/>
  <c r="I17" i="20"/>
  <c r="BZ16" i="20"/>
  <c r="BW16" i="20"/>
  <c r="BT16" i="20"/>
  <c r="BQ16" i="20"/>
  <c r="BN16" i="20"/>
  <c r="BK16" i="20"/>
  <c r="BH16" i="20"/>
  <c r="BE16" i="20"/>
  <c r="BB16" i="20"/>
  <c r="AY16" i="20"/>
  <c r="AV16" i="20"/>
  <c r="AS16" i="20"/>
  <c r="AP16" i="20"/>
  <c r="AM16" i="20"/>
  <c r="AJ16" i="20"/>
  <c r="AG16" i="20"/>
  <c r="AD16" i="20"/>
  <c r="AA16" i="20"/>
  <c r="X16" i="20"/>
  <c r="U16" i="20"/>
  <c r="R16" i="20"/>
  <c r="O16" i="20"/>
  <c r="L16" i="20"/>
  <c r="I16" i="20"/>
  <c r="CB11" i="20"/>
  <c r="CB29" i="20" s="1"/>
  <c r="CA11" i="20"/>
  <c r="CA29" i="20" s="1"/>
  <c r="BY11" i="20"/>
  <c r="BY29" i="20" s="1"/>
  <c r="BX11" i="20"/>
  <c r="BX29" i="20" s="1"/>
  <c r="BV11" i="20"/>
  <c r="BV29" i="20" s="1"/>
  <c r="BU11" i="20"/>
  <c r="BU29" i="20" s="1"/>
  <c r="BT11" i="20"/>
  <c r="BT29" i="20" s="1"/>
  <c r="BS11" i="20"/>
  <c r="BS29" i="20" s="1"/>
  <c r="BR11" i="20"/>
  <c r="BR29" i="20" s="1"/>
  <c r="BP11" i="20"/>
  <c r="BP29" i="20" s="1"/>
  <c r="BO11" i="20"/>
  <c r="BO29" i="20" s="1"/>
  <c r="BM11" i="20"/>
  <c r="BM29" i="20" s="1"/>
  <c r="BL11" i="20"/>
  <c r="BL29" i="20" s="1"/>
  <c r="BJ11" i="20"/>
  <c r="BJ29" i="20" s="1"/>
  <c r="BI11" i="20"/>
  <c r="BI29" i="20" s="1"/>
  <c r="BH11" i="20"/>
  <c r="BH29" i="20" s="1"/>
  <c r="BG11" i="20"/>
  <c r="BG29" i="20" s="1"/>
  <c r="BF11" i="20"/>
  <c r="BF29" i="20" s="1"/>
  <c r="BD11" i="20"/>
  <c r="BD29" i="20" s="1"/>
  <c r="BC11" i="20"/>
  <c r="BC29" i="20" s="1"/>
  <c r="BA11" i="20"/>
  <c r="BA29" i="20" s="1"/>
  <c r="AZ11" i="20"/>
  <c r="AZ29" i="20" s="1"/>
  <c r="AX11" i="20"/>
  <c r="AX29" i="20" s="1"/>
  <c r="AW11" i="20"/>
  <c r="AW29" i="20" s="1"/>
  <c r="AV11" i="20"/>
  <c r="AV29" i="20" s="1"/>
  <c r="AU11" i="20"/>
  <c r="AU29" i="20" s="1"/>
  <c r="AT11" i="20"/>
  <c r="AT29" i="20" s="1"/>
  <c r="AR11" i="20"/>
  <c r="AR29" i="20" s="1"/>
  <c r="AQ11" i="20"/>
  <c r="AQ29" i="20" s="1"/>
  <c r="AO11" i="20"/>
  <c r="AO29" i="20" s="1"/>
  <c r="AN11" i="20"/>
  <c r="AN29" i="20" s="1"/>
  <c r="AL11" i="20"/>
  <c r="AL29" i="20" s="1"/>
  <c r="AK11" i="20"/>
  <c r="AK29" i="20" s="1"/>
  <c r="AJ11" i="20"/>
  <c r="AJ29" i="20" s="1"/>
  <c r="AI11" i="20"/>
  <c r="AI29" i="20" s="1"/>
  <c r="AH11" i="20"/>
  <c r="AH29" i="20" s="1"/>
  <c r="AF11" i="20"/>
  <c r="AF29" i="20" s="1"/>
  <c r="AE11" i="20"/>
  <c r="AE29" i="20" s="1"/>
  <c r="AC11" i="20"/>
  <c r="AC29" i="20" s="1"/>
  <c r="AB11" i="20"/>
  <c r="AB29" i="20" s="1"/>
  <c r="Z11" i="20"/>
  <c r="Z29" i="20" s="1"/>
  <c r="Y11" i="20"/>
  <c r="Y29" i="20" s="1"/>
  <c r="X11" i="20"/>
  <c r="X29" i="20" s="1"/>
  <c r="W11" i="20"/>
  <c r="W29" i="20" s="1"/>
  <c r="V11" i="20"/>
  <c r="V29" i="20" s="1"/>
  <c r="T11" i="20"/>
  <c r="T29" i="20" s="1"/>
  <c r="S11" i="20"/>
  <c r="S29" i="20" s="1"/>
  <c r="Q11" i="20"/>
  <c r="Q29" i="20" s="1"/>
  <c r="P11" i="20"/>
  <c r="P29" i="20" s="1"/>
  <c r="N11" i="20"/>
  <c r="N29" i="20" s="1"/>
  <c r="M11" i="20"/>
  <c r="M29" i="20" s="1"/>
  <c r="L11" i="20"/>
  <c r="L29" i="20" s="1"/>
  <c r="K11" i="20"/>
  <c r="K29" i="20" s="1"/>
  <c r="J11" i="20"/>
  <c r="J29" i="20" s="1"/>
  <c r="BZ10" i="20"/>
  <c r="BW10" i="20"/>
  <c r="BT10" i="20"/>
  <c r="BQ10" i="20"/>
  <c r="BN10" i="20"/>
  <c r="BK10" i="20"/>
  <c r="BH10" i="20"/>
  <c r="BE10" i="20"/>
  <c r="BB10" i="20"/>
  <c r="AY10" i="20"/>
  <c r="AV10" i="20"/>
  <c r="AS10" i="20"/>
  <c r="AP10" i="20"/>
  <c r="AM10" i="20"/>
  <c r="AJ10" i="20"/>
  <c r="AG10" i="20"/>
  <c r="AD10" i="20"/>
  <c r="AA10" i="20"/>
  <c r="X10" i="20"/>
  <c r="U10" i="20"/>
  <c r="R10" i="20"/>
  <c r="O10" i="20"/>
  <c r="L10" i="20"/>
  <c r="I10" i="20"/>
  <c r="CB5" i="20"/>
  <c r="CA5" i="20"/>
  <c r="BZ5" i="20" s="1"/>
  <c r="BY5" i="20"/>
  <c r="BX5" i="20"/>
  <c r="BW5" i="20" s="1"/>
  <c r="BV5" i="20"/>
  <c r="BU5" i="20"/>
  <c r="BT5" i="20"/>
  <c r="BS5" i="20"/>
  <c r="BQ5" i="20" s="1"/>
  <c r="BR5" i="20"/>
  <c r="BP5" i="20"/>
  <c r="BO5" i="20"/>
  <c r="BN5" i="20" s="1"/>
  <c r="BM5" i="20"/>
  <c r="BL5" i="20"/>
  <c r="BK5" i="20" s="1"/>
  <c r="BJ5" i="20"/>
  <c r="BI5" i="20"/>
  <c r="BH5" i="20"/>
  <c r="BG5" i="20"/>
  <c r="BF5" i="20"/>
  <c r="BE5" i="20" s="1"/>
  <c r="BD5" i="20"/>
  <c r="BC5" i="20"/>
  <c r="BB5" i="20" s="1"/>
  <c r="BA5" i="20"/>
  <c r="AZ5" i="20"/>
  <c r="AY5" i="20" s="1"/>
  <c r="AX5" i="20"/>
  <c r="AW5" i="20"/>
  <c r="AV5" i="20"/>
  <c r="AU5" i="20"/>
  <c r="AS5" i="20" s="1"/>
  <c r="AT5" i="20"/>
  <c r="AR5" i="20"/>
  <c r="AQ5" i="20"/>
  <c r="AP5" i="20" s="1"/>
  <c r="AO5" i="20"/>
  <c r="AN5" i="20"/>
  <c r="AM5" i="20" s="1"/>
  <c r="AL5" i="20"/>
  <c r="AK5" i="20"/>
  <c r="AJ5" i="20"/>
  <c r="AI5" i="20"/>
  <c r="AG5" i="20" s="1"/>
  <c r="AH5" i="20"/>
  <c r="AF5" i="20"/>
  <c r="AE5" i="20"/>
  <c r="AD5" i="20" s="1"/>
  <c r="AC5" i="20"/>
  <c r="AB5" i="20"/>
  <c r="AA5" i="20" s="1"/>
  <c r="Z5" i="20"/>
  <c r="Y5" i="20"/>
  <c r="X5" i="20"/>
  <c r="W5" i="20"/>
  <c r="U5" i="20" s="1"/>
  <c r="V5" i="20"/>
  <c r="T5" i="20"/>
  <c r="S5" i="20"/>
  <c r="R5" i="20" s="1"/>
  <c r="Q5" i="20"/>
  <c r="P5" i="20"/>
  <c r="O5" i="20" s="1"/>
  <c r="N5" i="20"/>
  <c r="M5" i="20"/>
  <c r="L5" i="20"/>
  <c r="K5" i="20"/>
  <c r="I5" i="20" s="1"/>
  <c r="J5" i="20"/>
  <c r="BZ4" i="20"/>
  <c r="BZ28" i="20" s="1"/>
  <c r="BW4" i="20"/>
  <c r="BW28" i="20" s="1"/>
  <c r="BT4" i="20"/>
  <c r="BT28" i="20" s="1"/>
  <c r="BQ4" i="20"/>
  <c r="BQ28" i="20" s="1"/>
  <c r="BN4" i="20"/>
  <c r="BN28" i="20" s="1"/>
  <c r="BK4" i="20"/>
  <c r="BK28" i="20" s="1"/>
  <c r="BH4" i="20"/>
  <c r="BH28" i="20" s="1"/>
  <c r="BE4" i="20"/>
  <c r="BE28" i="20" s="1"/>
  <c r="BB4" i="20"/>
  <c r="BB28" i="20" s="1"/>
  <c r="AY4" i="20"/>
  <c r="AY28" i="20" s="1"/>
  <c r="AV4" i="20"/>
  <c r="AV28" i="20" s="1"/>
  <c r="AS4" i="20"/>
  <c r="AS28" i="20" s="1"/>
  <c r="AP4" i="20"/>
  <c r="AP28" i="20" s="1"/>
  <c r="AM4" i="20"/>
  <c r="AM28" i="20" s="1"/>
  <c r="AJ4" i="20"/>
  <c r="AJ28" i="20" s="1"/>
  <c r="AG4" i="20"/>
  <c r="AG28" i="20" s="1"/>
  <c r="AD4" i="20"/>
  <c r="AD28" i="20" s="1"/>
  <c r="AA4" i="20"/>
  <c r="AA28" i="20" s="1"/>
  <c r="X4" i="20"/>
  <c r="X28" i="20" s="1"/>
  <c r="U4" i="20"/>
  <c r="U28" i="20" s="1"/>
  <c r="R4" i="20"/>
  <c r="R28" i="20" s="1"/>
  <c r="O4" i="20"/>
  <c r="O28" i="20" s="1"/>
  <c r="L4" i="20"/>
  <c r="L28" i="20" s="1"/>
  <c r="I4" i="20"/>
  <c r="I28" i="20" s="1"/>
  <c r="C59" i="19"/>
  <c r="B59" i="19"/>
  <c r="O51" i="19"/>
  <c r="M51" i="19"/>
  <c r="N47" i="19"/>
  <c r="Q47" i="19" s="1"/>
  <c r="P47" i="19" s="1"/>
  <c r="C26" i="19" s="1"/>
  <c r="I47" i="19"/>
  <c r="H47" i="19" s="1"/>
  <c r="C25" i="19" s="1"/>
  <c r="F47" i="19"/>
  <c r="CB37" i="19"/>
  <c r="CG31" i="19"/>
  <c r="CC31" i="19"/>
  <c r="CC37" i="19" s="1"/>
  <c r="CB31" i="19"/>
  <c r="CF31" i="19" s="1"/>
  <c r="BY31" i="19"/>
  <c r="BV31" i="19"/>
  <c r="BS31" i="19"/>
  <c r="BP31" i="19"/>
  <c r="BM31" i="19"/>
  <c r="BJ31" i="19"/>
  <c r="BG31" i="19"/>
  <c r="BD31" i="19"/>
  <c r="BA31" i="19"/>
  <c r="AX31" i="19"/>
  <c r="AU31" i="19"/>
  <c r="AR31" i="19"/>
  <c r="AO31" i="19"/>
  <c r="AL31" i="19"/>
  <c r="AI31" i="19"/>
  <c r="AF31" i="19"/>
  <c r="AC31" i="19"/>
  <c r="Z31" i="19"/>
  <c r="W31" i="19"/>
  <c r="T31" i="19"/>
  <c r="Q31" i="19"/>
  <c r="N31" i="19"/>
  <c r="K31" i="19"/>
  <c r="H31" i="19"/>
  <c r="CJ30" i="19"/>
  <c r="CG30" i="19"/>
  <c r="CF30" i="19"/>
  <c r="CG29" i="19"/>
  <c r="CC29" i="19"/>
  <c r="CB29" i="19"/>
  <c r="CF29" i="19" s="1"/>
  <c r="BY29" i="19"/>
  <c r="BV29" i="19"/>
  <c r="BS29" i="19"/>
  <c r="BP29" i="19"/>
  <c r="BM29" i="19"/>
  <c r="BJ29" i="19"/>
  <c r="BG29" i="19"/>
  <c r="BD29" i="19"/>
  <c r="BA29" i="19"/>
  <c r="AX29" i="19"/>
  <c r="AU29" i="19"/>
  <c r="AR29" i="19"/>
  <c r="AO29" i="19"/>
  <c r="AL29" i="19"/>
  <c r="AI29" i="19"/>
  <c r="AF29" i="19"/>
  <c r="AC29" i="19"/>
  <c r="Z29" i="19"/>
  <c r="W29" i="19"/>
  <c r="T29" i="19"/>
  <c r="Q29" i="19"/>
  <c r="N29" i="19"/>
  <c r="K29" i="19"/>
  <c r="H29" i="19"/>
  <c r="E26" i="19"/>
  <c r="E25" i="19"/>
  <c r="BW24" i="19"/>
  <c r="BU24" i="19"/>
  <c r="BO24" i="19"/>
  <c r="BE24" i="19"/>
  <c r="AY24" i="19"/>
  <c r="AW24" i="19"/>
  <c r="AQ24" i="19"/>
  <c r="AG24" i="19"/>
  <c r="AA24" i="19"/>
  <c r="Y24" i="19"/>
  <c r="S24" i="19"/>
  <c r="I24" i="19"/>
  <c r="CA23" i="19"/>
  <c r="BZ23" i="19"/>
  <c r="BX23" i="19"/>
  <c r="BW23" i="19"/>
  <c r="BU23" i="19"/>
  <c r="BT23" i="19"/>
  <c r="BR23" i="19"/>
  <c r="BQ23" i="19"/>
  <c r="BO23" i="19"/>
  <c r="BN23" i="19"/>
  <c r="BL23" i="19"/>
  <c r="BK23" i="19"/>
  <c r="BI23" i="19"/>
  <c r="BH23" i="19"/>
  <c r="BF23" i="19"/>
  <c r="BE23" i="19"/>
  <c r="BC23" i="19"/>
  <c r="BB23" i="19"/>
  <c r="AZ23" i="19"/>
  <c r="AY23" i="19"/>
  <c r="AW23" i="19"/>
  <c r="AV23" i="19"/>
  <c r="AT23" i="19"/>
  <c r="AS23" i="19"/>
  <c r="AQ23" i="19"/>
  <c r="AP23" i="19"/>
  <c r="AN23" i="19"/>
  <c r="AM23" i="19"/>
  <c r="AK23" i="19"/>
  <c r="AJ23" i="19"/>
  <c r="AH23" i="19"/>
  <c r="AG23" i="19"/>
  <c r="AE23" i="19"/>
  <c r="AD23" i="19"/>
  <c r="AB23" i="19"/>
  <c r="AA23" i="19"/>
  <c r="Y23" i="19"/>
  <c r="X23" i="19"/>
  <c r="V23" i="19"/>
  <c r="U23" i="19"/>
  <c r="S23" i="19"/>
  <c r="R23" i="19"/>
  <c r="P23" i="19"/>
  <c r="O23" i="19"/>
  <c r="M23" i="19"/>
  <c r="L23" i="19"/>
  <c r="J23" i="19"/>
  <c r="I23" i="19"/>
  <c r="CG21" i="19"/>
  <c r="CC21" i="19"/>
  <c r="CB21" i="19"/>
  <c r="CF21" i="19" s="1"/>
  <c r="BY21" i="19"/>
  <c r="BV21" i="19"/>
  <c r="BS21" i="19"/>
  <c r="BP21" i="19"/>
  <c r="BM21" i="19"/>
  <c r="BJ21" i="19"/>
  <c r="BG21" i="19"/>
  <c r="BD21" i="19"/>
  <c r="BA21" i="19"/>
  <c r="AX21" i="19"/>
  <c r="AU21" i="19"/>
  <c r="AR21" i="19"/>
  <c r="AO21" i="19"/>
  <c r="AL21" i="19"/>
  <c r="AI21" i="19"/>
  <c r="AF21" i="19"/>
  <c r="AC21" i="19"/>
  <c r="Z21" i="19"/>
  <c r="W21" i="19"/>
  <c r="T21" i="19"/>
  <c r="Q21" i="19"/>
  <c r="N21" i="19"/>
  <c r="K21" i="19"/>
  <c r="H21" i="19"/>
  <c r="CG19" i="19"/>
  <c r="CC19" i="19"/>
  <c r="CB19" i="19"/>
  <c r="CF19" i="19" s="1"/>
  <c r="BY19" i="19"/>
  <c r="BV19" i="19"/>
  <c r="BS19" i="19"/>
  <c r="BP19" i="19"/>
  <c r="BM19" i="19"/>
  <c r="BJ19" i="19"/>
  <c r="BG19" i="19"/>
  <c r="BD19" i="19"/>
  <c r="BA19" i="19"/>
  <c r="AX19" i="19"/>
  <c r="AU19" i="19"/>
  <c r="AR19" i="19"/>
  <c r="AO19" i="19"/>
  <c r="AL19" i="19"/>
  <c r="AI19" i="19"/>
  <c r="AF19" i="19"/>
  <c r="AC19" i="19"/>
  <c r="Z19" i="19"/>
  <c r="W19" i="19"/>
  <c r="T19" i="19"/>
  <c r="Q19" i="19"/>
  <c r="N19" i="19"/>
  <c r="K19" i="19"/>
  <c r="H19" i="19"/>
  <c r="CA13" i="19"/>
  <c r="BZ13" i="19"/>
  <c r="BX13" i="19"/>
  <c r="BW13" i="19"/>
  <c r="BV13" i="19" s="1"/>
  <c r="BU13" i="19"/>
  <c r="BT13" i="19"/>
  <c r="BU39" i="19" s="1"/>
  <c r="BR13" i="19"/>
  <c r="BQ13" i="19"/>
  <c r="BP13" i="19"/>
  <c r="BO13" i="19"/>
  <c r="BN13" i="19"/>
  <c r="BL13" i="19"/>
  <c r="BK13" i="19"/>
  <c r="BJ13" i="19" s="1"/>
  <c r="BI13" i="19"/>
  <c r="BH13" i="19"/>
  <c r="BI39" i="19" s="1"/>
  <c r="BF13" i="19"/>
  <c r="BE13" i="19"/>
  <c r="BD13" i="19"/>
  <c r="BC13" i="19"/>
  <c r="BB13" i="19"/>
  <c r="AZ13" i="19"/>
  <c r="AY13" i="19"/>
  <c r="AX13" i="19" s="1"/>
  <c r="AW13" i="19"/>
  <c r="AV13" i="19"/>
  <c r="AW39" i="19" s="1"/>
  <c r="AT13" i="19"/>
  <c r="AS13" i="19"/>
  <c r="AR13" i="19"/>
  <c r="AQ13" i="19"/>
  <c r="AP13" i="19"/>
  <c r="AN13" i="19"/>
  <c r="AM13" i="19"/>
  <c r="AL13" i="19" s="1"/>
  <c r="AK13" i="19"/>
  <c r="AJ13" i="19"/>
  <c r="AK39" i="19" s="1"/>
  <c r="AH13" i="19"/>
  <c r="AG13" i="19"/>
  <c r="AF13" i="19"/>
  <c r="AE13" i="19"/>
  <c r="AD13" i="19"/>
  <c r="AB13" i="19"/>
  <c r="AA13" i="19"/>
  <c r="Z13" i="19" s="1"/>
  <c r="Y13" i="19"/>
  <c r="X13" i="19"/>
  <c r="Y39" i="19" s="1"/>
  <c r="V13" i="19"/>
  <c r="U13" i="19"/>
  <c r="T13" i="19"/>
  <c r="S13" i="19"/>
  <c r="R13" i="19"/>
  <c r="P13" i="19"/>
  <c r="O13" i="19"/>
  <c r="N13" i="19" s="1"/>
  <c r="M13" i="19"/>
  <c r="L13" i="19"/>
  <c r="M39" i="19" s="1"/>
  <c r="J13" i="19"/>
  <c r="I13" i="19"/>
  <c r="H13" i="19"/>
  <c r="CA6" i="19"/>
  <c r="CA24" i="19" s="1"/>
  <c r="BZ6" i="19"/>
  <c r="BX6" i="19"/>
  <c r="BW6" i="19"/>
  <c r="BV6" i="19" s="1"/>
  <c r="BV24" i="19" s="1"/>
  <c r="BU6" i="19"/>
  <c r="BT6" i="19"/>
  <c r="BR6" i="19"/>
  <c r="BQ6" i="19"/>
  <c r="BP6" i="19"/>
  <c r="BP24" i="19" s="1"/>
  <c r="BO6" i="19"/>
  <c r="BN6" i="19"/>
  <c r="BL6" i="19"/>
  <c r="BK6" i="19"/>
  <c r="BK24" i="19" s="1"/>
  <c r="BI6" i="19"/>
  <c r="BH6" i="19"/>
  <c r="BG35" i="19" s="1"/>
  <c r="BF6" i="19"/>
  <c r="BE6" i="19"/>
  <c r="BD6" i="19"/>
  <c r="BD24" i="19" s="1"/>
  <c r="BC6" i="19"/>
  <c r="BC24" i="19" s="1"/>
  <c r="BB6" i="19"/>
  <c r="AZ6" i="19"/>
  <c r="AY6" i="19"/>
  <c r="AX6" i="19" s="1"/>
  <c r="AW6" i="19"/>
  <c r="AV6" i="19"/>
  <c r="AU35" i="19" s="1"/>
  <c r="AT6" i="19"/>
  <c r="AS6" i="19"/>
  <c r="AR6" i="19"/>
  <c r="AR24" i="19" s="1"/>
  <c r="AQ6" i="19"/>
  <c r="AP6" i="19"/>
  <c r="AN6" i="19"/>
  <c r="AM6" i="19"/>
  <c r="AM24" i="19" s="1"/>
  <c r="AK6" i="19"/>
  <c r="AJ6" i="19"/>
  <c r="AI35" i="19" s="1"/>
  <c r="AH6" i="19"/>
  <c r="AG6" i="19"/>
  <c r="AF6" i="19"/>
  <c r="AF24" i="19" s="1"/>
  <c r="AE6" i="19"/>
  <c r="AE24" i="19" s="1"/>
  <c r="AD6" i="19"/>
  <c r="AB6" i="19"/>
  <c r="AA6" i="19"/>
  <c r="Z6" i="19" s="1"/>
  <c r="Z24" i="19" s="1"/>
  <c r="Y6" i="19"/>
  <c r="X6" i="19"/>
  <c r="W35" i="19" s="1"/>
  <c r="V6" i="19"/>
  <c r="U6" i="19"/>
  <c r="T6" i="19"/>
  <c r="T24" i="19" s="1"/>
  <c r="S6" i="19"/>
  <c r="R6" i="19"/>
  <c r="P6" i="19"/>
  <c r="O6" i="19"/>
  <c r="O24" i="19" s="1"/>
  <c r="M6" i="19"/>
  <c r="L6" i="19"/>
  <c r="K35" i="19" s="1"/>
  <c r="J6" i="19"/>
  <c r="I6" i="19"/>
  <c r="H6" i="19"/>
  <c r="H24" i="19" s="1"/>
  <c r="R70" i="18"/>
  <c r="R71" i="18" s="1"/>
  <c r="D67" i="18"/>
  <c r="D66" i="18"/>
  <c r="C66" i="18"/>
  <c r="C67" i="18" s="1"/>
  <c r="Q60" i="18"/>
  <c r="P60" i="18" s="1"/>
  <c r="N60" i="18"/>
  <c r="I60" i="18"/>
  <c r="H60" i="18"/>
  <c r="F60" i="18"/>
  <c r="CC44" i="18"/>
  <c r="CB44" i="18"/>
  <c r="BY44" i="18"/>
  <c r="BV44" i="18"/>
  <c r="BS44" i="18"/>
  <c r="BP44" i="18"/>
  <c r="BM44" i="18"/>
  <c r="BJ44" i="18"/>
  <c r="BG44" i="18"/>
  <c r="BD44" i="18"/>
  <c r="BA44" i="18"/>
  <c r="AX44" i="18"/>
  <c r="AU44" i="18"/>
  <c r="AR44" i="18"/>
  <c r="AO44" i="18"/>
  <c r="AL44" i="18"/>
  <c r="AI44" i="18"/>
  <c r="AF44" i="18"/>
  <c r="AC44" i="18"/>
  <c r="Z44" i="18"/>
  <c r="W44" i="18"/>
  <c r="T44" i="18"/>
  <c r="Q44" i="18"/>
  <c r="N44" i="18"/>
  <c r="K44" i="18"/>
  <c r="H44" i="18"/>
  <c r="CC43" i="18"/>
  <c r="CB43" i="18"/>
  <c r="BY43" i="18"/>
  <c r="BV43" i="18"/>
  <c r="BS43" i="18"/>
  <c r="BP43" i="18"/>
  <c r="BM43" i="18"/>
  <c r="BJ43" i="18"/>
  <c r="BG43" i="18"/>
  <c r="BD43" i="18"/>
  <c r="BA43" i="18"/>
  <c r="AX43" i="18"/>
  <c r="AU43" i="18"/>
  <c r="AR43" i="18"/>
  <c r="AO43" i="18"/>
  <c r="AL43" i="18"/>
  <c r="AI43" i="18"/>
  <c r="AF43" i="18"/>
  <c r="AC43" i="18"/>
  <c r="Z43" i="18"/>
  <c r="W43" i="18"/>
  <c r="T43" i="18"/>
  <c r="Q43" i="18"/>
  <c r="N43" i="18"/>
  <c r="K43" i="18"/>
  <c r="H43" i="18"/>
  <c r="CC42" i="18"/>
  <c r="CB42" i="18"/>
  <c r="BY42" i="18"/>
  <c r="BV42" i="18"/>
  <c r="BS42" i="18"/>
  <c r="BP42" i="18"/>
  <c r="BM42" i="18"/>
  <c r="BJ42" i="18"/>
  <c r="BG42" i="18"/>
  <c r="BD42" i="18"/>
  <c r="BA42" i="18"/>
  <c r="AX42" i="18"/>
  <c r="AU42" i="18"/>
  <c r="AR42" i="18"/>
  <c r="AO42" i="18"/>
  <c r="AL42" i="18"/>
  <c r="AI42" i="18"/>
  <c r="AF42" i="18"/>
  <c r="AC42" i="18"/>
  <c r="Z42" i="18"/>
  <c r="W42" i="18"/>
  <c r="T42" i="18"/>
  <c r="Q42" i="18"/>
  <c r="N42" i="18"/>
  <c r="K42" i="18"/>
  <c r="H42" i="18"/>
  <c r="CC41" i="18"/>
  <c r="CB41" i="18"/>
  <c r="BY41" i="18"/>
  <c r="BV41" i="18"/>
  <c r="BS41" i="18"/>
  <c r="BP41" i="18"/>
  <c r="BM41" i="18"/>
  <c r="BJ41" i="18"/>
  <c r="BG41" i="18"/>
  <c r="BD41" i="18"/>
  <c r="BA41" i="18"/>
  <c r="AX41" i="18"/>
  <c r="AU41" i="18"/>
  <c r="AR41" i="18"/>
  <c r="AO41" i="18"/>
  <c r="AL41" i="18"/>
  <c r="AI41" i="18"/>
  <c r="AF41" i="18"/>
  <c r="AC41" i="18"/>
  <c r="Z41" i="18"/>
  <c r="W41" i="18"/>
  <c r="T41" i="18"/>
  <c r="Q41" i="18"/>
  <c r="N41" i="18"/>
  <c r="K41" i="18"/>
  <c r="H41" i="18"/>
  <c r="CC40" i="18"/>
  <c r="CB40" i="18"/>
  <c r="BY40" i="18"/>
  <c r="BV40" i="18"/>
  <c r="BS40" i="18"/>
  <c r="BP40" i="18"/>
  <c r="BM40" i="18"/>
  <c r="BJ40" i="18"/>
  <c r="BG40" i="18"/>
  <c r="BD40" i="18"/>
  <c r="BA40" i="18"/>
  <c r="AX40" i="18"/>
  <c r="AU40" i="18"/>
  <c r="AR40" i="18"/>
  <c r="AO40" i="18"/>
  <c r="AL40" i="18"/>
  <c r="AI40" i="18"/>
  <c r="AF40" i="18"/>
  <c r="AC40" i="18"/>
  <c r="Z40" i="18"/>
  <c r="W40" i="18"/>
  <c r="T40" i="18"/>
  <c r="Q40" i="18"/>
  <c r="N40" i="18"/>
  <c r="K40" i="18"/>
  <c r="H40" i="18"/>
  <c r="CC39" i="18"/>
  <c r="CB39" i="18"/>
  <c r="BY39" i="18"/>
  <c r="BV39" i="18"/>
  <c r="BS39" i="18"/>
  <c r="BP39" i="18"/>
  <c r="BM39" i="18"/>
  <c r="BJ39" i="18"/>
  <c r="BG39" i="18"/>
  <c r="BD39" i="18"/>
  <c r="BA39" i="18"/>
  <c r="AX39" i="18"/>
  <c r="AU39" i="18"/>
  <c r="AR39" i="18"/>
  <c r="AO39" i="18"/>
  <c r="AL39" i="18"/>
  <c r="AI39" i="18"/>
  <c r="AF39" i="18"/>
  <c r="AC39" i="18"/>
  <c r="Z39" i="18"/>
  <c r="W39" i="18"/>
  <c r="T39" i="18"/>
  <c r="Q39" i="18"/>
  <c r="N39" i="18"/>
  <c r="K39" i="18"/>
  <c r="H39" i="18"/>
  <c r="CC38" i="18"/>
  <c r="CB38" i="18"/>
  <c r="CB37" i="18" s="1"/>
  <c r="BY38" i="18"/>
  <c r="BV38" i="18"/>
  <c r="BS38" i="18"/>
  <c r="BP38" i="18"/>
  <c r="BP37" i="18" s="1"/>
  <c r="BM38" i="18"/>
  <c r="BJ38" i="18"/>
  <c r="BG38" i="18"/>
  <c r="BD38" i="18"/>
  <c r="BD37" i="18" s="1"/>
  <c r="BA38" i="18"/>
  <c r="AX38" i="18"/>
  <c r="AU38" i="18"/>
  <c r="AR38" i="18"/>
  <c r="AR37" i="18" s="1"/>
  <c r="AO38" i="18"/>
  <c r="AL38" i="18"/>
  <c r="AI38" i="18"/>
  <c r="AF38" i="18"/>
  <c r="AF37" i="18" s="1"/>
  <c r="AC38" i="18"/>
  <c r="Z38" i="18"/>
  <c r="W38" i="18"/>
  <c r="T38" i="18"/>
  <c r="T37" i="18" s="1"/>
  <c r="Q38" i="18"/>
  <c r="N38" i="18"/>
  <c r="K38" i="18"/>
  <c r="H38" i="18"/>
  <c r="H37" i="18" s="1"/>
  <c r="CC37" i="18"/>
  <c r="CA37" i="18"/>
  <c r="BZ37" i="18"/>
  <c r="BY37" i="18"/>
  <c r="BX37" i="18"/>
  <c r="BW37" i="18"/>
  <c r="BV37" i="18"/>
  <c r="BU37" i="18"/>
  <c r="BT37" i="18"/>
  <c r="BS37" i="18"/>
  <c r="BR37" i="18"/>
  <c r="BQ37" i="18"/>
  <c r="BO37" i="18"/>
  <c r="BN37" i="18"/>
  <c r="BM37" i="18"/>
  <c r="BL37" i="18"/>
  <c r="BK37" i="18"/>
  <c r="BJ37" i="18"/>
  <c r="BI37" i="18"/>
  <c r="BH37" i="18"/>
  <c r="BG37" i="18"/>
  <c r="BF37" i="18"/>
  <c r="BE37" i="18"/>
  <c r="BC37" i="18"/>
  <c r="BB37" i="18"/>
  <c r="BA37" i="18"/>
  <c r="AZ37" i="18"/>
  <c r="AY37" i="18"/>
  <c r="AX37" i="18"/>
  <c r="AW37" i="18"/>
  <c r="AV37" i="18"/>
  <c r="AU37" i="18"/>
  <c r="AT37" i="18"/>
  <c r="AS37" i="18"/>
  <c r="AQ37" i="18"/>
  <c r="AP37" i="18"/>
  <c r="AO37" i="18"/>
  <c r="AN37" i="18"/>
  <c r="AM37" i="18"/>
  <c r="AL37" i="18"/>
  <c r="AK37" i="18"/>
  <c r="AJ37" i="18"/>
  <c r="AI37" i="18"/>
  <c r="AH37" i="18"/>
  <c r="AG37" i="18"/>
  <c r="AE37" i="18"/>
  <c r="AD37" i="18"/>
  <c r="AC37" i="18"/>
  <c r="AB37" i="18"/>
  <c r="AA37" i="18"/>
  <c r="Z37" i="18"/>
  <c r="Y37" i="18"/>
  <c r="X37" i="18"/>
  <c r="W37" i="18"/>
  <c r="V37" i="18"/>
  <c r="U37" i="18"/>
  <c r="S37" i="18"/>
  <c r="R37" i="18"/>
  <c r="Q37" i="18"/>
  <c r="P37" i="18"/>
  <c r="O37" i="18"/>
  <c r="N37" i="18"/>
  <c r="M37" i="18"/>
  <c r="L37" i="18"/>
  <c r="K37" i="18"/>
  <c r="J37" i="18"/>
  <c r="I37" i="18"/>
  <c r="CC36" i="18"/>
  <c r="CB36" i="18"/>
  <c r="BY36" i="18"/>
  <c r="BV36" i="18"/>
  <c r="BS36" i="18"/>
  <c r="BP36" i="18"/>
  <c r="BM36" i="18"/>
  <c r="BJ36" i="18"/>
  <c r="BG36" i="18"/>
  <c r="BD36" i="18"/>
  <c r="BA36" i="18"/>
  <c r="AX36" i="18"/>
  <c r="AU36" i="18"/>
  <c r="AR36" i="18"/>
  <c r="AO36" i="18"/>
  <c r="AL36" i="18"/>
  <c r="AI36" i="18"/>
  <c r="AF36" i="18"/>
  <c r="AC36" i="18"/>
  <c r="Z36" i="18"/>
  <c r="W36" i="18"/>
  <c r="T36" i="18"/>
  <c r="Q36" i="18"/>
  <c r="N36" i="18"/>
  <c r="K36" i="18"/>
  <c r="H36" i="18"/>
  <c r="CC35" i="18"/>
  <c r="CB35" i="18"/>
  <c r="BY35" i="18"/>
  <c r="BV35" i="18"/>
  <c r="BS35" i="18"/>
  <c r="BP35" i="18"/>
  <c r="BM35" i="18"/>
  <c r="BJ35" i="18"/>
  <c r="BG35" i="18"/>
  <c r="BD35" i="18"/>
  <c r="BA35" i="18"/>
  <c r="AX35" i="18"/>
  <c r="AU35" i="18"/>
  <c r="AR35" i="18"/>
  <c r="AO35" i="18"/>
  <c r="AL35" i="18"/>
  <c r="AI35" i="18"/>
  <c r="AF35" i="18"/>
  <c r="AC35" i="18"/>
  <c r="Z35" i="18"/>
  <c r="W35" i="18"/>
  <c r="T35" i="18"/>
  <c r="Q35" i="18"/>
  <c r="N35" i="18"/>
  <c r="K35" i="18"/>
  <c r="H35" i="18"/>
  <c r="CC34" i="18"/>
  <c r="CB34" i="18"/>
  <c r="BY34" i="18"/>
  <c r="BV34" i="18"/>
  <c r="BS34" i="18"/>
  <c r="BP34" i="18"/>
  <c r="BM34" i="18"/>
  <c r="BJ34" i="18"/>
  <c r="BG34" i="18"/>
  <c r="BD34" i="18"/>
  <c r="BA34" i="18"/>
  <c r="AX34" i="18"/>
  <c r="AU34" i="18"/>
  <c r="AR34" i="18"/>
  <c r="AO34" i="18"/>
  <c r="AL34" i="18"/>
  <c r="AI34" i="18"/>
  <c r="AF34" i="18"/>
  <c r="AC34" i="18"/>
  <c r="Z34" i="18"/>
  <c r="W34" i="18"/>
  <c r="T34" i="18"/>
  <c r="Q34" i="18"/>
  <c r="N34" i="18"/>
  <c r="K34" i="18"/>
  <c r="H34" i="18"/>
  <c r="CC33" i="18"/>
  <c r="CB33" i="18"/>
  <c r="BY33" i="18"/>
  <c r="BV33" i="18"/>
  <c r="BS33" i="18"/>
  <c r="BP33" i="18"/>
  <c r="BM33" i="18"/>
  <c r="BJ33" i="18"/>
  <c r="BG33" i="18"/>
  <c r="BD33" i="18"/>
  <c r="BA33" i="18"/>
  <c r="AX33" i="18"/>
  <c r="AU33" i="18"/>
  <c r="AR33" i="18"/>
  <c r="AO33" i="18"/>
  <c r="AL33" i="18"/>
  <c r="AI33" i="18"/>
  <c r="AF33" i="18"/>
  <c r="AC33" i="18"/>
  <c r="Z33" i="18"/>
  <c r="W33" i="18"/>
  <c r="T33" i="18"/>
  <c r="Q33" i="18"/>
  <c r="N33" i="18"/>
  <c r="K33" i="18"/>
  <c r="H33" i="18"/>
  <c r="CC32" i="18"/>
  <c r="CB32" i="18"/>
  <c r="BY32" i="18"/>
  <c r="BV32" i="18"/>
  <c r="BS32" i="18"/>
  <c r="BP32" i="18"/>
  <c r="BM32" i="18"/>
  <c r="BJ32" i="18"/>
  <c r="BG32" i="18"/>
  <c r="BD32" i="18"/>
  <c r="BA32" i="18"/>
  <c r="AX32" i="18"/>
  <c r="AU32" i="18"/>
  <c r="AR32" i="18"/>
  <c r="AO32" i="18"/>
  <c r="AL32" i="18"/>
  <c r="AI32" i="18"/>
  <c r="AF32" i="18"/>
  <c r="AC32" i="18"/>
  <c r="Z32" i="18"/>
  <c r="W32" i="18"/>
  <c r="T32" i="18"/>
  <c r="Q32" i="18"/>
  <c r="N32" i="18"/>
  <c r="K32" i="18"/>
  <c r="H32" i="18"/>
  <c r="CC31" i="18"/>
  <c r="CB31" i="18"/>
  <c r="BY31" i="18"/>
  <c r="BV31" i="18"/>
  <c r="BS31" i="18"/>
  <c r="BP31" i="18"/>
  <c r="BM31" i="18"/>
  <c r="BJ31" i="18"/>
  <c r="BG31" i="18"/>
  <c r="BD31" i="18"/>
  <c r="BA31" i="18"/>
  <c r="AX31" i="18"/>
  <c r="AU31" i="18"/>
  <c r="AR31" i="18"/>
  <c r="AO31" i="18"/>
  <c r="AL31" i="18"/>
  <c r="AI31" i="18"/>
  <c r="AF31" i="18"/>
  <c r="AC31" i="18"/>
  <c r="Z31" i="18"/>
  <c r="W31" i="18"/>
  <c r="T31" i="18"/>
  <c r="Q31" i="18"/>
  <c r="N31" i="18"/>
  <c r="K31" i="18"/>
  <c r="H31" i="18"/>
  <c r="CC30" i="18"/>
  <c r="CC29" i="18" s="1"/>
  <c r="CC50" i="18" s="1"/>
  <c r="CB30" i="18"/>
  <c r="CB29" i="18" s="1"/>
  <c r="BY30" i="18"/>
  <c r="BY29" i="18" s="1"/>
  <c r="BV30" i="18"/>
  <c r="BS30" i="18"/>
  <c r="BS29" i="18" s="1"/>
  <c r="BP30" i="18"/>
  <c r="BP29" i="18" s="1"/>
  <c r="BM30" i="18"/>
  <c r="BJ30" i="18"/>
  <c r="BG30" i="18"/>
  <c r="BG29" i="18" s="1"/>
  <c r="BD30" i="18"/>
  <c r="BD29" i="18" s="1"/>
  <c r="BA30" i="18"/>
  <c r="BA29" i="18" s="1"/>
  <c r="AX30" i="18"/>
  <c r="AU30" i="18"/>
  <c r="AU29" i="18" s="1"/>
  <c r="AR30" i="18"/>
  <c r="AR29" i="18" s="1"/>
  <c r="AO30" i="18"/>
  <c r="AL30" i="18"/>
  <c r="AI30" i="18"/>
  <c r="AF30" i="18"/>
  <c r="AF29" i="18" s="1"/>
  <c r="AC30" i="18"/>
  <c r="AC29" i="18" s="1"/>
  <c r="Z30" i="18"/>
  <c r="W30" i="18"/>
  <c r="W29" i="18" s="1"/>
  <c r="T30" i="18"/>
  <c r="T29" i="18" s="1"/>
  <c r="Q30" i="18"/>
  <c r="N30" i="18"/>
  <c r="K30" i="18"/>
  <c r="K29" i="18" s="1"/>
  <c r="H30" i="18"/>
  <c r="H29" i="18" s="1"/>
  <c r="CA29" i="18"/>
  <c r="BZ29" i="18"/>
  <c r="BX29" i="18"/>
  <c r="BW29" i="18"/>
  <c r="BV29" i="18"/>
  <c r="BU29" i="18"/>
  <c r="BT29" i="18"/>
  <c r="BR29" i="18"/>
  <c r="BQ29" i="18"/>
  <c r="BO29" i="18"/>
  <c r="BN29" i="18"/>
  <c r="BM29" i="18"/>
  <c r="BL29" i="18"/>
  <c r="BK29" i="18"/>
  <c r="BJ29" i="18"/>
  <c r="BI29" i="18"/>
  <c r="BH29" i="18"/>
  <c r="BF29" i="18"/>
  <c r="BE29" i="18"/>
  <c r="BC29" i="18"/>
  <c r="BB29" i="18"/>
  <c r="AZ29" i="18"/>
  <c r="AY29" i="18"/>
  <c r="AX29" i="18"/>
  <c r="AW29" i="18"/>
  <c r="AV29" i="18"/>
  <c r="AT29" i="18"/>
  <c r="AS29" i="18"/>
  <c r="AQ29" i="18"/>
  <c r="AP29" i="18"/>
  <c r="AO29" i="18"/>
  <c r="AN29" i="18"/>
  <c r="AM29" i="18"/>
  <c r="AL29" i="18"/>
  <c r="AK29" i="18"/>
  <c r="AJ29" i="18"/>
  <c r="AI29" i="18"/>
  <c r="AH29" i="18"/>
  <c r="AG29" i="18"/>
  <c r="AE29" i="18"/>
  <c r="AD29" i="18"/>
  <c r="AB29" i="18"/>
  <c r="AA29" i="18"/>
  <c r="Z29" i="18"/>
  <c r="Y29" i="18"/>
  <c r="X29" i="18"/>
  <c r="V29" i="18"/>
  <c r="U29" i="18"/>
  <c r="S29" i="18"/>
  <c r="R29" i="18"/>
  <c r="Q29" i="18"/>
  <c r="P29" i="18"/>
  <c r="O29" i="18"/>
  <c r="N29" i="18"/>
  <c r="M29" i="18"/>
  <c r="L29" i="18"/>
  <c r="J29" i="18"/>
  <c r="I29" i="18"/>
  <c r="E26" i="18"/>
  <c r="C26" i="18"/>
  <c r="E25" i="18"/>
  <c r="C25" i="18"/>
  <c r="BW24" i="18"/>
  <c r="CA23" i="18"/>
  <c r="BZ23" i="18"/>
  <c r="BX23" i="18"/>
  <c r="BW23" i="18"/>
  <c r="BU23" i="18"/>
  <c r="BT23" i="18"/>
  <c r="BR23" i="18"/>
  <c r="BQ23" i="18"/>
  <c r="BO23" i="18"/>
  <c r="BN23" i="18"/>
  <c r="BL23" i="18"/>
  <c r="BK23" i="18"/>
  <c r="BI23" i="18"/>
  <c r="BH23" i="18"/>
  <c r="BF23" i="18"/>
  <c r="BE23" i="18"/>
  <c r="BC23" i="18"/>
  <c r="BB23" i="18"/>
  <c r="AZ23" i="18"/>
  <c r="AY23" i="18"/>
  <c r="AW23" i="18"/>
  <c r="AV23" i="18"/>
  <c r="AT23" i="18"/>
  <c r="AS23" i="18"/>
  <c r="AQ23" i="18"/>
  <c r="AP23" i="18"/>
  <c r="AN23" i="18"/>
  <c r="AM23" i="18"/>
  <c r="AK23" i="18"/>
  <c r="AJ23" i="18"/>
  <c r="AH23" i="18"/>
  <c r="AG23" i="18"/>
  <c r="AE23" i="18"/>
  <c r="AD23" i="18"/>
  <c r="AB23" i="18"/>
  <c r="AA23" i="18"/>
  <c r="Y23" i="18"/>
  <c r="X23" i="18"/>
  <c r="V23" i="18"/>
  <c r="U23" i="18"/>
  <c r="S23" i="18"/>
  <c r="R23" i="18"/>
  <c r="P23" i="18"/>
  <c r="O23" i="18"/>
  <c r="M23" i="18"/>
  <c r="L23" i="18"/>
  <c r="J23" i="18"/>
  <c r="I23" i="18"/>
  <c r="CC21" i="18"/>
  <c r="CB21" i="18"/>
  <c r="BY21" i="18"/>
  <c r="BV21" i="18"/>
  <c r="BS21" i="18"/>
  <c r="BP21" i="18"/>
  <c r="BM21" i="18"/>
  <c r="BJ21" i="18"/>
  <c r="BG21" i="18"/>
  <c r="BD21" i="18"/>
  <c r="BA21" i="18"/>
  <c r="AX21" i="18"/>
  <c r="AU21" i="18"/>
  <c r="AR21" i="18"/>
  <c r="AO21" i="18"/>
  <c r="AL21" i="18"/>
  <c r="AI21" i="18"/>
  <c r="AF21" i="18"/>
  <c r="AC21" i="18"/>
  <c r="Z21" i="18"/>
  <c r="W21" i="18"/>
  <c r="T21" i="18"/>
  <c r="Q21" i="18"/>
  <c r="N21" i="18"/>
  <c r="K21" i="18"/>
  <c r="H21" i="18"/>
  <c r="CC19" i="18"/>
  <c r="CB19" i="18"/>
  <c r="BY19" i="18"/>
  <c r="BV19" i="18"/>
  <c r="BS19" i="18"/>
  <c r="BP19" i="18"/>
  <c r="BM19" i="18"/>
  <c r="BJ19" i="18"/>
  <c r="BG19" i="18"/>
  <c r="BD19" i="18"/>
  <c r="BA19" i="18"/>
  <c r="AX19" i="18"/>
  <c r="AU19" i="18"/>
  <c r="AR19" i="18"/>
  <c r="AO19" i="18"/>
  <c r="AL19" i="18"/>
  <c r="AI19" i="18"/>
  <c r="AF19" i="18"/>
  <c r="AC19" i="18"/>
  <c r="Z19" i="18"/>
  <c r="W19" i="18"/>
  <c r="T19" i="18"/>
  <c r="Q19" i="18"/>
  <c r="N19" i="18"/>
  <c r="K19" i="18"/>
  <c r="H19" i="18"/>
  <c r="CA13" i="18"/>
  <c r="BZ13" i="18"/>
  <c r="BY13" i="18" s="1"/>
  <c r="BX13" i="18"/>
  <c r="BW13" i="18"/>
  <c r="BU13" i="18"/>
  <c r="BT13" i="18"/>
  <c r="BS13" i="18" s="1"/>
  <c r="BR13" i="18"/>
  <c r="BQ13" i="18"/>
  <c r="BP13" i="18"/>
  <c r="BO13" i="18"/>
  <c r="BN13" i="18"/>
  <c r="BM13" i="18" s="1"/>
  <c r="BL13" i="18"/>
  <c r="BK13" i="18"/>
  <c r="BI13" i="18"/>
  <c r="BH13" i="18"/>
  <c r="BG13" i="18" s="1"/>
  <c r="BF13" i="18"/>
  <c r="BE13" i="18"/>
  <c r="BD13" i="18"/>
  <c r="BC13" i="18"/>
  <c r="BB13" i="18"/>
  <c r="BA13" i="18" s="1"/>
  <c r="AZ13" i="18"/>
  <c r="AY13" i="18"/>
  <c r="AW13" i="18"/>
  <c r="AV13" i="18"/>
  <c r="AU13" i="18" s="1"/>
  <c r="AT13" i="18"/>
  <c r="AS13" i="18"/>
  <c r="AR13" i="18"/>
  <c r="AQ13" i="18"/>
  <c r="AP13" i="18"/>
  <c r="AO13" i="18" s="1"/>
  <c r="AN13" i="18"/>
  <c r="AM13" i="18"/>
  <c r="AK13" i="18"/>
  <c r="AJ13" i="18"/>
  <c r="AI13" i="18" s="1"/>
  <c r="AH13" i="18"/>
  <c r="AG13" i="18"/>
  <c r="AF13" i="18"/>
  <c r="AE13" i="18"/>
  <c r="AD13" i="18"/>
  <c r="AC13" i="18" s="1"/>
  <c r="AB13" i="18"/>
  <c r="AA13" i="18"/>
  <c r="Y13" i="18"/>
  <c r="X13" i="18"/>
  <c r="W13" i="18" s="1"/>
  <c r="V13" i="18"/>
  <c r="U13" i="18"/>
  <c r="T13" i="18"/>
  <c r="S13" i="18"/>
  <c r="R13" i="18"/>
  <c r="Q13" i="18" s="1"/>
  <c r="P13" i="18"/>
  <c r="O13" i="18"/>
  <c r="M13" i="18"/>
  <c r="L13" i="18"/>
  <c r="K13" i="18" s="1"/>
  <c r="J13" i="18"/>
  <c r="I13" i="18"/>
  <c r="H13" i="18"/>
  <c r="CA6" i="18"/>
  <c r="BZ6" i="18"/>
  <c r="BY6" i="18" s="1"/>
  <c r="BY24" i="18" s="1"/>
  <c r="BX6" i="18"/>
  <c r="BW6" i="18"/>
  <c r="BU6" i="18"/>
  <c r="BT6" i="18"/>
  <c r="BS6" i="18" s="1"/>
  <c r="BS24" i="18" s="1"/>
  <c r="BR6" i="18"/>
  <c r="BR24" i="18" s="1"/>
  <c r="BQ6" i="18"/>
  <c r="BQ24" i="18" s="1"/>
  <c r="BP6" i="18"/>
  <c r="BP24" i="18" s="1"/>
  <c r="BO6" i="18"/>
  <c r="BN6" i="18"/>
  <c r="BN24" i="18" s="1"/>
  <c r="BL6" i="18"/>
  <c r="BK6" i="18"/>
  <c r="BI6" i="18"/>
  <c r="BH6" i="18"/>
  <c r="BG6" i="18" s="1"/>
  <c r="BF6" i="18"/>
  <c r="BF24" i="18" s="1"/>
  <c r="BE6" i="18"/>
  <c r="BD6" i="18"/>
  <c r="BD24" i="18" s="1"/>
  <c r="BC6" i="18"/>
  <c r="BB6" i="18"/>
  <c r="BA6" i="18" s="1"/>
  <c r="AZ6" i="18"/>
  <c r="AY6" i="18"/>
  <c r="AW6" i="18"/>
  <c r="AW24" i="18" s="1"/>
  <c r="AV6" i="18"/>
  <c r="AU6" i="18" s="1"/>
  <c r="AT6" i="18"/>
  <c r="AS6" i="18"/>
  <c r="AR6" i="18"/>
  <c r="AR24" i="18" s="1"/>
  <c r="AQ6" i="18"/>
  <c r="AP6" i="18"/>
  <c r="AO6" i="18" s="1"/>
  <c r="AO24" i="18" s="1"/>
  <c r="AN6" i="18"/>
  <c r="AM6" i="18"/>
  <c r="AK6" i="18"/>
  <c r="AJ6" i="18"/>
  <c r="AI6" i="18" s="1"/>
  <c r="AI24" i="18" s="1"/>
  <c r="AH6" i="18"/>
  <c r="AG6" i="18"/>
  <c r="AF6" i="18"/>
  <c r="AF24" i="18" s="1"/>
  <c r="AE6" i="18"/>
  <c r="AD6" i="18"/>
  <c r="AC6" i="18" s="1"/>
  <c r="AC24" i="18" s="1"/>
  <c r="AB6" i="18"/>
  <c r="AA6" i="18"/>
  <c r="Y6" i="18"/>
  <c r="X6" i="18"/>
  <c r="W6" i="18" s="1"/>
  <c r="W24" i="18" s="1"/>
  <c r="V6" i="18"/>
  <c r="U6" i="18"/>
  <c r="T6" i="18"/>
  <c r="T24" i="18" s="1"/>
  <c r="S6" i="18"/>
  <c r="R6" i="18"/>
  <c r="Q6" i="18" s="1"/>
  <c r="P6" i="18"/>
  <c r="O6" i="18"/>
  <c r="M6" i="18"/>
  <c r="L6" i="18"/>
  <c r="K6" i="18" s="1"/>
  <c r="J6" i="18"/>
  <c r="I6" i="18"/>
  <c r="H6" i="18"/>
  <c r="H24" i="18" s="1"/>
  <c r="D63" i="17"/>
  <c r="P62" i="17"/>
  <c r="D62" i="17"/>
  <c r="C62" i="17"/>
  <c r="C63" i="17" s="1"/>
  <c r="P61" i="17"/>
  <c r="N53" i="17"/>
  <c r="Q53" i="17" s="1"/>
  <c r="P53" i="17" s="1"/>
  <c r="C26" i="17" s="1"/>
  <c r="I53" i="17"/>
  <c r="H53" i="17"/>
  <c r="F53" i="17"/>
  <c r="CA37" i="17"/>
  <c r="BZ37" i="17"/>
  <c r="BX37" i="17"/>
  <c r="BW37" i="17"/>
  <c r="BU37" i="17"/>
  <c r="BT37" i="17"/>
  <c r="BR37" i="17"/>
  <c r="BQ37" i="17"/>
  <c r="BO37" i="17"/>
  <c r="BN37" i="17"/>
  <c r="BL37" i="17"/>
  <c r="BK37" i="17"/>
  <c r="BI37" i="17"/>
  <c r="BH37" i="17"/>
  <c r="BF37" i="17"/>
  <c r="BE37" i="17"/>
  <c r="BC37" i="17"/>
  <c r="BB37" i="17"/>
  <c r="AZ37" i="17"/>
  <c r="AY37" i="17"/>
  <c r="AW37" i="17"/>
  <c r="AV37" i="17"/>
  <c r="AT37" i="17"/>
  <c r="AS37" i="17"/>
  <c r="AQ37" i="17"/>
  <c r="AP37" i="17"/>
  <c r="AN37" i="17"/>
  <c r="AM37" i="17"/>
  <c r="AK37" i="17"/>
  <c r="AJ37" i="17"/>
  <c r="AH37" i="17"/>
  <c r="AG37" i="17"/>
  <c r="AE37" i="17"/>
  <c r="AD37" i="17"/>
  <c r="AB37" i="17"/>
  <c r="AA37" i="17"/>
  <c r="Y37" i="17"/>
  <c r="X37" i="17"/>
  <c r="V37" i="17"/>
  <c r="U37" i="17"/>
  <c r="S37" i="17"/>
  <c r="R37" i="17"/>
  <c r="P37" i="17"/>
  <c r="O37" i="17"/>
  <c r="M37" i="17"/>
  <c r="CC37" i="17" s="1"/>
  <c r="L37" i="17"/>
  <c r="J37" i="17"/>
  <c r="I37" i="17"/>
  <c r="CB37" i="17" s="1"/>
  <c r="CB46" i="17" s="1"/>
  <c r="CJ36" i="17"/>
  <c r="CC36" i="17"/>
  <c r="CG36" i="17" s="1"/>
  <c r="CB36" i="17"/>
  <c r="CF36" i="17" s="1"/>
  <c r="BY36" i="17"/>
  <c r="BV36" i="17"/>
  <c r="BS36" i="17"/>
  <c r="BP36" i="17"/>
  <c r="BM36" i="17"/>
  <c r="BJ36" i="17"/>
  <c r="BG36" i="17"/>
  <c r="BD36" i="17"/>
  <c r="BA36" i="17"/>
  <c r="AX36" i="17"/>
  <c r="AU36" i="17"/>
  <c r="AR36" i="17"/>
  <c r="AO36" i="17"/>
  <c r="AL36" i="17"/>
  <c r="AI36" i="17"/>
  <c r="AF36" i="17"/>
  <c r="AC36" i="17"/>
  <c r="Z36" i="17"/>
  <c r="W36" i="17"/>
  <c r="T36" i="17"/>
  <c r="Q36" i="17"/>
  <c r="N36" i="17"/>
  <c r="K36" i="17"/>
  <c r="H36" i="17"/>
  <c r="CC35" i="17"/>
  <c r="CG35" i="17" s="1"/>
  <c r="CB35" i="17"/>
  <c r="CF35" i="17" s="1"/>
  <c r="CF34" i="17"/>
  <c r="CC34" i="17"/>
  <c r="CG34" i="17" s="1"/>
  <c r="CB34" i="17"/>
  <c r="BY34" i="17"/>
  <c r="BV34" i="17"/>
  <c r="BS34" i="17"/>
  <c r="BP34" i="17"/>
  <c r="BM34" i="17"/>
  <c r="BJ34" i="17"/>
  <c r="BG34" i="17"/>
  <c r="BD34" i="17"/>
  <c r="BA34" i="17"/>
  <c r="AX34" i="17"/>
  <c r="AU34" i="17"/>
  <c r="AR34" i="17"/>
  <c r="AO34" i="17"/>
  <c r="AL34" i="17"/>
  <c r="AI34" i="17"/>
  <c r="AF34" i="17"/>
  <c r="AC34" i="17"/>
  <c r="Z34" i="17"/>
  <c r="W34" i="17"/>
  <c r="T34" i="17"/>
  <c r="Q34" i="17"/>
  <c r="N34" i="17"/>
  <c r="K34" i="17"/>
  <c r="H34" i="17"/>
  <c r="CJ33" i="17"/>
  <c r="CG33" i="17"/>
  <c r="CF33" i="17"/>
  <c r="CC33" i="17"/>
  <c r="CB33" i="17"/>
  <c r="BY33" i="17"/>
  <c r="BY37" i="17" s="1"/>
  <c r="BV33" i="17"/>
  <c r="BV37" i="17" s="1"/>
  <c r="BS33" i="17"/>
  <c r="BS37" i="17" s="1"/>
  <c r="BP33" i="17"/>
  <c r="BP37" i="17" s="1"/>
  <c r="BM33" i="17"/>
  <c r="BM37" i="17" s="1"/>
  <c r="BJ33" i="17"/>
  <c r="BJ37" i="17" s="1"/>
  <c r="BG33" i="17"/>
  <c r="BG37" i="17" s="1"/>
  <c r="BD33" i="17"/>
  <c r="BD37" i="17" s="1"/>
  <c r="BA33" i="17"/>
  <c r="BA37" i="17" s="1"/>
  <c r="AX33" i="17"/>
  <c r="AX37" i="17" s="1"/>
  <c r="AU33" i="17"/>
  <c r="AU37" i="17" s="1"/>
  <c r="AR33" i="17"/>
  <c r="AR37" i="17" s="1"/>
  <c r="AO33" i="17"/>
  <c r="AO37" i="17" s="1"/>
  <c r="AL33" i="17"/>
  <c r="AL37" i="17" s="1"/>
  <c r="AI33" i="17"/>
  <c r="AI37" i="17" s="1"/>
  <c r="AF33" i="17"/>
  <c r="AF37" i="17" s="1"/>
  <c r="AC33" i="17"/>
  <c r="AC37" i="17" s="1"/>
  <c r="Z33" i="17"/>
  <c r="Z37" i="17" s="1"/>
  <c r="W33" i="17"/>
  <c r="W37" i="17" s="1"/>
  <c r="T33" i="17"/>
  <c r="T37" i="17" s="1"/>
  <c r="Q33" i="17"/>
  <c r="Q37" i="17" s="1"/>
  <c r="N33" i="17"/>
  <c r="N37" i="17" s="1"/>
  <c r="K33" i="17"/>
  <c r="K37" i="17" s="1"/>
  <c r="H33" i="17"/>
  <c r="H37" i="17" s="1"/>
  <c r="CA32" i="17"/>
  <c r="BZ32" i="17"/>
  <c r="BX32" i="17"/>
  <c r="BW32" i="17"/>
  <c r="BU32" i="17"/>
  <c r="BT32" i="17"/>
  <c r="BR32" i="17"/>
  <c r="BQ32" i="17"/>
  <c r="BO32" i="17"/>
  <c r="BN32" i="17"/>
  <c r="BL32" i="17"/>
  <c r="BK32" i="17"/>
  <c r="BI32" i="17"/>
  <c r="BH32" i="17"/>
  <c r="BF32" i="17"/>
  <c r="BE32" i="17"/>
  <c r="BC32" i="17"/>
  <c r="BB32" i="17"/>
  <c r="AZ32" i="17"/>
  <c r="AY32" i="17"/>
  <c r="AW32" i="17"/>
  <c r="AV32" i="17"/>
  <c r="AT32" i="17"/>
  <c r="AS32" i="17"/>
  <c r="AQ32" i="17"/>
  <c r="AP32" i="17"/>
  <c r="AN32" i="17"/>
  <c r="AM32" i="17"/>
  <c r="AK32" i="17"/>
  <c r="AJ32" i="17"/>
  <c r="AH32" i="17"/>
  <c r="AG32" i="17"/>
  <c r="AE32" i="17"/>
  <c r="AD32" i="17"/>
  <c r="AB32" i="17"/>
  <c r="AA32" i="17"/>
  <c r="Y32" i="17"/>
  <c r="X32" i="17"/>
  <c r="V32" i="17"/>
  <c r="U32" i="17"/>
  <c r="S32" i="17"/>
  <c r="R32" i="17"/>
  <c r="P32" i="17"/>
  <c r="O32" i="17"/>
  <c r="M32" i="17"/>
  <c r="L32" i="17"/>
  <c r="CB32" i="17" s="1"/>
  <c r="J32" i="17"/>
  <c r="CC32" i="17" s="1"/>
  <c r="CC45" i="17" s="1"/>
  <c r="I32" i="17"/>
  <c r="CC31" i="17"/>
  <c r="CG31" i="17" s="1"/>
  <c r="CB31" i="17"/>
  <c r="CF31" i="17" s="1"/>
  <c r="BY31" i="17"/>
  <c r="BV31" i="17"/>
  <c r="BS31" i="17"/>
  <c r="BP31" i="17"/>
  <c r="BM31" i="17"/>
  <c r="BJ31" i="17"/>
  <c r="BG31" i="17"/>
  <c r="BD31" i="17"/>
  <c r="BA31" i="17"/>
  <c r="AX31" i="17"/>
  <c r="AU31" i="17"/>
  <c r="AR31" i="17"/>
  <c r="AO31" i="17"/>
  <c r="AL31" i="17"/>
  <c r="AI31" i="17"/>
  <c r="AF31" i="17"/>
  <c r="AC31" i="17"/>
  <c r="Z31" i="17"/>
  <c r="W31" i="17"/>
  <c r="T31" i="17"/>
  <c r="Q31" i="17"/>
  <c r="N31" i="17"/>
  <c r="K31" i="17"/>
  <c r="H31" i="17"/>
  <c r="CJ30" i="17"/>
  <c r="CF30" i="17"/>
  <c r="CC30" i="17"/>
  <c r="CG30" i="17" s="1"/>
  <c r="CB30" i="17"/>
  <c r="BY30" i="17"/>
  <c r="BV30" i="17"/>
  <c r="BS30" i="17"/>
  <c r="BP30" i="17"/>
  <c r="BM30" i="17"/>
  <c r="BJ30" i="17"/>
  <c r="BG30" i="17"/>
  <c r="BD30" i="17"/>
  <c r="BA30" i="17"/>
  <c r="AX30" i="17"/>
  <c r="AU30" i="17"/>
  <c r="AR30" i="17"/>
  <c r="AO30" i="17"/>
  <c r="AL30" i="17"/>
  <c r="AI30" i="17"/>
  <c r="AF30" i="17"/>
  <c r="AC30" i="17"/>
  <c r="Z30" i="17"/>
  <c r="W30" i="17"/>
  <c r="T30" i="17"/>
  <c r="Q30" i="17"/>
  <c r="N30" i="17"/>
  <c r="K30" i="17"/>
  <c r="H30" i="17"/>
  <c r="CG29" i="17"/>
  <c r="CF29" i="17"/>
  <c r="CC29" i="17"/>
  <c r="CJ29" i="17" s="1"/>
  <c r="CB29" i="17"/>
  <c r="BY29" i="17"/>
  <c r="BY32" i="17" s="1"/>
  <c r="BV29" i="17"/>
  <c r="BV32" i="17" s="1"/>
  <c r="BS29" i="17"/>
  <c r="BS32" i="17" s="1"/>
  <c r="BP29" i="17"/>
  <c r="BP32" i="17" s="1"/>
  <c r="BM29" i="17"/>
  <c r="BM32" i="17" s="1"/>
  <c r="BJ29" i="17"/>
  <c r="BJ32" i="17" s="1"/>
  <c r="BG29" i="17"/>
  <c r="BG32" i="17" s="1"/>
  <c r="BD29" i="17"/>
  <c r="BD32" i="17" s="1"/>
  <c r="BA29" i="17"/>
  <c r="BA32" i="17" s="1"/>
  <c r="AX29" i="17"/>
  <c r="AX32" i="17" s="1"/>
  <c r="AU29" i="17"/>
  <c r="AU32" i="17" s="1"/>
  <c r="AR29" i="17"/>
  <c r="AR32" i="17" s="1"/>
  <c r="AO29" i="17"/>
  <c r="AO32" i="17" s="1"/>
  <c r="AL29" i="17"/>
  <c r="AL32" i="17" s="1"/>
  <c r="AI29" i="17"/>
  <c r="AI32" i="17" s="1"/>
  <c r="AF29" i="17"/>
  <c r="AF32" i="17" s="1"/>
  <c r="AC29" i="17"/>
  <c r="AC32" i="17" s="1"/>
  <c r="Z29" i="17"/>
  <c r="Z32" i="17" s="1"/>
  <c r="W29" i="17"/>
  <c r="W32" i="17" s="1"/>
  <c r="T29" i="17"/>
  <c r="T32" i="17" s="1"/>
  <c r="Q29" i="17"/>
  <c r="Q32" i="17" s="1"/>
  <c r="N29" i="17"/>
  <c r="N32" i="17" s="1"/>
  <c r="K29" i="17"/>
  <c r="K32" i="17" s="1"/>
  <c r="H29" i="17"/>
  <c r="H32" i="17" s="1"/>
  <c r="E26" i="17"/>
  <c r="E25" i="17"/>
  <c r="C25" i="17"/>
  <c r="CA23" i="17"/>
  <c r="BZ23" i="17"/>
  <c r="BX23" i="17"/>
  <c r="BW23" i="17"/>
  <c r="BU23" i="17"/>
  <c r="BT23" i="17"/>
  <c r="BR23" i="17"/>
  <c r="BQ23" i="17"/>
  <c r="BO23" i="17"/>
  <c r="BN23" i="17"/>
  <c r="BL23" i="17"/>
  <c r="BK23" i="17"/>
  <c r="BI23" i="17"/>
  <c r="BH23" i="17"/>
  <c r="BF23" i="17"/>
  <c r="BE23" i="17"/>
  <c r="CG21" i="17"/>
  <c r="CC21" i="17"/>
  <c r="CJ21" i="17" s="1"/>
  <c r="CB21" i="17"/>
  <c r="CF21" i="17" s="1"/>
  <c r="BY21" i="17"/>
  <c r="BV21" i="17"/>
  <c r="BS21" i="17"/>
  <c r="BP21" i="17"/>
  <c r="BM21" i="17"/>
  <c r="BJ21" i="17"/>
  <c r="BG21" i="17"/>
  <c r="BD21" i="17"/>
  <c r="BA21" i="17"/>
  <c r="AX21" i="17"/>
  <c r="AU21" i="17"/>
  <c r="AR21" i="17"/>
  <c r="AO21" i="17"/>
  <c r="AL21" i="17"/>
  <c r="AI21" i="17"/>
  <c r="AF21" i="17"/>
  <c r="AC21" i="17"/>
  <c r="Z21" i="17"/>
  <c r="W21" i="17"/>
  <c r="T21" i="17"/>
  <c r="Q21" i="17"/>
  <c r="N21" i="17"/>
  <c r="K21" i="17"/>
  <c r="H21" i="17"/>
  <c r="CJ19" i="17"/>
  <c r="CC19" i="17"/>
  <c r="CG19" i="17" s="1"/>
  <c r="CB19" i="17"/>
  <c r="CF19" i="17" s="1"/>
  <c r="BY19" i="17"/>
  <c r="BV19" i="17"/>
  <c r="BS19" i="17"/>
  <c r="BP19" i="17"/>
  <c r="BM19" i="17"/>
  <c r="BJ19" i="17"/>
  <c r="BG19" i="17"/>
  <c r="BD19" i="17"/>
  <c r="BA19" i="17"/>
  <c r="AX19" i="17"/>
  <c r="AU19" i="17"/>
  <c r="AR19" i="17"/>
  <c r="AO19" i="17"/>
  <c r="AL19" i="17"/>
  <c r="AI19" i="17"/>
  <c r="AF19" i="17"/>
  <c r="AC19" i="17"/>
  <c r="Z19" i="17"/>
  <c r="W19" i="17"/>
  <c r="T19" i="17"/>
  <c r="Q19" i="17"/>
  <c r="N19" i="17"/>
  <c r="K19" i="17"/>
  <c r="H19" i="17"/>
  <c r="CA13" i="17"/>
  <c r="BZ13" i="17"/>
  <c r="BY13" i="17" s="1"/>
  <c r="BX13" i="17"/>
  <c r="BV13" i="17" s="1"/>
  <c r="BW13" i="17"/>
  <c r="BU13" i="17"/>
  <c r="BT13" i="17"/>
  <c r="BS13" i="17" s="1"/>
  <c r="BR13" i="17"/>
  <c r="BQ13" i="17"/>
  <c r="BP13" i="17"/>
  <c r="BO13" i="17"/>
  <c r="BN13" i="17"/>
  <c r="BM13" i="17" s="1"/>
  <c r="BL13" i="17"/>
  <c r="BJ13" i="17" s="1"/>
  <c r="BK13" i="17"/>
  <c r="BI13" i="17"/>
  <c r="BH13" i="17"/>
  <c r="BG13" i="17" s="1"/>
  <c r="BF13" i="17"/>
  <c r="BE13" i="17"/>
  <c r="BD13" i="17"/>
  <c r="BC13" i="17"/>
  <c r="BB13" i="17"/>
  <c r="BA13" i="17" s="1"/>
  <c r="AZ13" i="17"/>
  <c r="AX13" i="17" s="1"/>
  <c r="AY13" i="17"/>
  <c r="AW13" i="17"/>
  <c r="AV13" i="17"/>
  <c r="AU13" i="17" s="1"/>
  <c r="AT13" i="17"/>
  <c r="AS13" i="17"/>
  <c r="AR13" i="17"/>
  <c r="AQ13" i="17"/>
  <c r="AP13" i="17"/>
  <c r="AO13" i="17" s="1"/>
  <c r="AN13" i="17"/>
  <c r="AL13" i="17" s="1"/>
  <c r="AM13" i="17"/>
  <c r="AK13" i="17"/>
  <c r="AJ13" i="17"/>
  <c r="AI13" i="17" s="1"/>
  <c r="AH13" i="17"/>
  <c r="AG13" i="17"/>
  <c r="AF13" i="17"/>
  <c r="AE13" i="17"/>
  <c r="AD13" i="17"/>
  <c r="AC13" i="17" s="1"/>
  <c r="AB13" i="17"/>
  <c r="Z13" i="17" s="1"/>
  <c r="AA13" i="17"/>
  <c r="Y13" i="17"/>
  <c r="X13" i="17"/>
  <c r="W13" i="17" s="1"/>
  <c r="V13" i="17"/>
  <c r="U13" i="17"/>
  <c r="T13" i="17"/>
  <c r="S13" i="17"/>
  <c r="R13" i="17"/>
  <c r="Q13" i="17" s="1"/>
  <c r="P13" i="17"/>
  <c r="N13" i="17" s="1"/>
  <c r="O13" i="17"/>
  <c r="M13" i="17"/>
  <c r="L13" i="17"/>
  <c r="K13" i="17" s="1"/>
  <c r="J13" i="17"/>
  <c r="I13" i="17"/>
  <c r="H13" i="17"/>
  <c r="CA6" i="17"/>
  <c r="CA24" i="17" s="1"/>
  <c r="BZ6" i="17"/>
  <c r="BY6" i="17" s="1"/>
  <c r="BY24" i="17" s="1"/>
  <c r="BX6" i="17"/>
  <c r="BV6" i="17" s="1"/>
  <c r="BV24" i="17" s="1"/>
  <c r="BW6" i="17"/>
  <c r="BU6" i="17"/>
  <c r="BT6" i="17"/>
  <c r="BS6" i="17" s="1"/>
  <c r="BS24" i="17" s="1"/>
  <c r="BR6" i="17"/>
  <c r="BQ6" i="17"/>
  <c r="BP6" i="17"/>
  <c r="BP24" i="17" s="1"/>
  <c r="BO6" i="17"/>
  <c r="BN6" i="17"/>
  <c r="BM6" i="17" s="1"/>
  <c r="BM24" i="17" s="1"/>
  <c r="BL6" i="17"/>
  <c r="BJ6" i="17" s="1"/>
  <c r="BJ24" i="17" s="1"/>
  <c r="BK6" i="17"/>
  <c r="BK24" i="17" s="1"/>
  <c r="BI6" i="17"/>
  <c r="BH6" i="17"/>
  <c r="BG6" i="17" s="1"/>
  <c r="BG24" i="17" s="1"/>
  <c r="BF6" i="17"/>
  <c r="BE6" i="17"/>
  <c r="BD6" i="17"/>
  <c r="BD24" i="17" s="1"/>
  <c r="BC6" i="17"/>
  <c r="BC24" i="17" s="1"/>
  <c r="BB6" i="17"/>
  <c r="BA6" i="17" s="1"/>
  <c r="BA24" i="17" s="1"/>
  <c r="AZ6" i="17"/>
  <c r="AZ24" i="17" s="1"/>
  <c r="AY6" i="17"/>
  <c r="AY24" i="17" s="1"/>
  <c r="AW6" i="17"/>
  <c r="AV6" i="17"/>
  <c r="AU6" i="17" s="1"/>
  <c r="AU24" i="17" s="1"/>
  <c r="AT6" i="17"/>
  <c r="AS6" i="17"/>
  <c r="AR6" i="17"/>
  <c r="AR24" i="17" s="1"/>
  <c r="AQ6" i="17"/>
  <c r="AQ24" i="17" s="1"/>
  <c r="AP6" i="17"/>
  <c r="AO6" i="17" s="1"/>
  <c r="AN6" i="17"/>
  <c r="AN24" i="17" s="1"/>
  <c r="AM6" i="17"/>
  <c r="AM24" i="17" s="1"/>
  <c r="AK6" i="17"/>
  <c r="AJ6" i="17"/>
  <c r="AI6" i="17" s="1"/>
  <c r="AH6" i="17"/>
  <c r="AG6" i="17"/>
  <c r="AF6" i="17"/>
  <c r="AF24" i="17" s="1"/>
  <c r="AE6" i="17"/>
  <c r="AE24" i="17" s="1"/>
  <c r="AD6" i="17"/>
  <c r="AC6" i="17" s="1"/>
  <c r="AC24" i="17" s="1"/>
  <c r="AB6" i="17"/>
  <c r="AB24" i="17" s="1"/>
  <c r="AA6" i="17"/>
  <c r="AA24" i="17" s="1"/>
  <c r="Y6" i="17"/>
  <c r="X6" i="17"/>
  <c r="W6" i="17" s="1"/>
  <c r="W24" i="17" s="1"/>
  <c r="V6" i="17"/>
  <c r="U6" i="17"/>
  <c r="T6" i="17"/>
  <c r="T24" i="17" s="1"/>
  <c r="S6" i="17"/>
  <c r="S24" i="17" s="1"/>
  <c r="R6" i="17"/>
  <c r="Q6" i="17" s="1"/>
  <c r="Q24" i="17" s="1"/>
  <c r="P6" i="17"/>
  <c r="P24" i="17" s="1"/>
  <c r="O6" i="17"/>
  <c r="O24" i="17" s="1"/>
  <c r="M6" i="17"/>
  <c r="L6" i="17"/>
  <c r="K6" i="17" s="1"/>
  <c r="K24" i="17" s="1"/>
  <c r="J6" i="17"/>
  <c r="I6" i="17"/>
  <c r="H6" i="17"/>
  <c r="H24" i="17" s="1"/>
  <c r="Q70" i="16"/>
  <c r="Q66" i="16"/>
  <c r="Q65" i="16"/>
  <c r="M58" i="16"/>
  <c r="P58" i="16" s="1"/>
  <c r="O58" i="16" s="1"/>
  <c r="F58" i="16"/>
  <c r="I58" i="16" s="1"/>
  <c r="H58" i="16" s="1"/>
  <c r="C25" i="16" s="1"/>
  <c r="CG42" i="16"/>
  <c r="CC42" i="16"/>
  <c r="CB42" i="16"/>
  <c r="BY42" i="16"/>
  <c r="BV42" i="16"/>
  <c r="BS42" i="16"/>
  <c r="BP42" i="16"/>
  <c r="BM42" i="16"/>
  <c r="BJ42" i="16"/>
  <c r="BG42" i="16"/>
  <c r="BD42" i="16"/>
  <c r="BA42" i="16"/>
  <c r="AX42" i="16"/>
  <c r="AU42" i="16"/>
  <c r="AR42" i="16"/>
  <c r="AO42" i="16"/>
  <c r="AL42" i="16"/>
  <c r="AI42" i="16"/>
  <c r="AF42" i="16"/>
  <c r="AC42" i="16"/>
  <c r="Z42" i="16"/>
  <c r="W42" i="16"/>
  <c r="T42" i="16"/>
  <c r="Q42" i="16"/>
  <c r="N42" i="16"/>
  <c r="K42" i="16"/>
  <c r="H42" i="16"/>
  <c r="CC41" i="16"/>
  <c r="CG41" i="16" s="1"/>
  <c r="CB41" i="16"/>
  <c r="BY41" i="16"/>
  <c r="BV41" i="16"/>
  <c r="BS41" i="16"/>
  <c r="BP41" i="16"/>
  <c r="BM41" i="16"/>
  <c r="BJ41" i="16"/>
  <c r="BG41" i="16"/>
  <c r="BD41" i="16"/>
  <c r="BA41" i="16"/>
  <c r="AX41" i="16"/>
  <c r="AU41" i="16"/>
  <c r="AR41" i="16"/>
  <c r="AO41" i="16"/>
  <c r="AL41" i="16"/>
  <c r="AI41" i="16"/>
  <c r="AF41" i="16"/>
  <c r="AC41" i="16"/>
  <c r="Z41" i="16"/>
  <c r="W41" i="16"/>
  <c r="T41" i="16"/>
  <c r="Q41" i="16"/>
  <c r="N41" i="16"/>
  <c r="K41" i="16"/>
  <c r="H41" i="16"/>
  <c r="CC40" i="16"/>
  <c r="CG40" i="16" s="1"/>
  <c r="CB40" i="16"/>
  <c r="BY40" i="16"/>
  <c r="BV40" i="16"/>
  <c r="BS40" i="16"/>
  <c r="BP40" i="16"/>
  <c r="BM40" i="16"/>
  <c r="BJ40" i="16"/>
  <c r="BG40" i="16"/>
  <c r="BD40" i="16"/>
  <c r="BA40" i="16"/>
  <c r="AX40" i="16"/>
  <c r="AU40" i="16"/>
  <c r="AR40" i="16"/>
  <c r="AO40" i="16"/>
  <c r="AL40" i="16"/>
  <c r="AI40" i="16"/>
  <c r="AF40" i="16"/>
  <c r="AC40" i="16"/>
  <c r="Z40" i="16"/>
  <c r="W40" i="16"/>
  <c r="T40" i="16"/>
  <c r="Q40" i="16"/>
  <c r="N40" i="16"/>
  <c r="K40" i="16"/>
  <c r="H40" i="16"/>
  <c r="CG39" i="16"/>
  <c r="CC39" i="16"/>
  <c r="CB39" i="16"/>
  <c r="BY39" i="16"/>
  <c r="BV39" i="16"/>
  <c r="BS39" i="16"/>
  <c r="BP39" i="16"/>
  <c r="BM39" i="16"/>
  <c r="BJ39" i="16"/>
  <c r="BG39" i="16"/>
  <c r="BD39" i="16"/>
  <c r="BA39" i="16"/>
  <c r="AX39" i="16"/>
  <c r="AU39" i="16"/>
  <c r="AR39" i="16"/>
  <c r="AO39" i="16"/>
  <c r="AL39" i="16"/>
  <c r="AI39" i="16"/>
  <c r="AF39" i="16"/>
  <c r="AC39" i="16"/>
  <c r="Z39" i="16"/>
  <c r="W39" i="16"/>
  <c r="T39" i="16"/>
  <c r="Q39" i="16"/>
  <c r="N39" i="16"/>
  <c r="K39" i="16"/>
  <c r="H39" i="16"/>
  <c r="CG38" i="16"/>
  <c r="CC38" i="16"/>
  <c r="CB38" i="16"/>
  <c r="BY38" i="16"/>
  <c r="BY36" i="16" s="1"/>
  <c r="BV38" i="16"/>
  <c r="BS38" i="16"/>
  <c r="BP38" i="16"/>
  <c r="BM38" i="16"/>
  <c r="BM36" i="16" s="1"/>
  <c r="BJ38" i="16"/>
  <c r="BG38" i="16"/>
  <c r="BD38" i="16"/>
  <c r="BA38" i="16"/>
  <c r="BA36" i="16" s="1"/>
  <c r="AX38" i="16"/>
  <c r="AU38" i="16"/>
  <c r="AR38" i="16"/>
  <c r="AO38" i="16"/>
  <c r="AO36" i="16" s="1"/>
  <c r="AL38" i="16"/>
  <c r="AI38" i="16"/>
  <c r="AF38" i="16"/>
  <c r="AC38" i="16"/>
  <c r="AC36" i="16" s="1"/>
  <c r="Z38" i="16"/>
  <c r="W38" i="16"/>
  <c r="T38" i="16"/>
  <c r="Q38" i="16"/>
  <c r="Q36" i="16" s="1"/>
  <c r="N38" i="16"/>
  <c r="K38" i="16"/>
  <c r="H38" i="16"/>
  <c r="CC37" i="16"/>
  <c r="CG37" i="16" s="1"/>
  <c r="CB37" i="16"/>
  <c r="BY37" i="16"/>
  <c r="BV37" i="16"/>
  <c r="BS37" i="16"/>
  <c r="BP37" i="16"/>
  <c r="BM37" i="16"/>
  <c r="BJ37" i="16"/>
  <c r="BG37" i="16"/>
  <c r="BD37" i="16"/>
  <c r="BA37" i="16"/>
  <c r="AX37" i="16"/>
  <c r="AU37" i="16"/>
  <c r="AR37" i="16"/>
  <c r="AO37" i="16"/>
  <c r="AL37" i="16"/>
  <c r="AI37" i="16"/>
  <c r="AF37" i="16"/>
  <c r="AC37" i="16"/>
  <c r="Z37" i="16"/>
  <c r="W37" i="16"/>
  <c r="T37" i="16"/>
  <c r="Q37" i="16"/>
  <c r="N37" i="16"/>
  <c r="K37" i="16"/>
  <c r="H37" i="16"/>
  <c r="CB36" i="16"/>
  <c r="CA36" i="16"/>
  <c r="BZ36" i="16"/>
  <c r="BX36" i="16"/>
  <c r="BW36" i="16"/>
  <c r="BV36" i="16"/>
  <c r="BU36" i="16"/>
  <c r="BT36" i="16"/>
  <c r="BS36" i="16"/>
  <c r="BR36" i="16"/>
  <c r="BQ36" i="16"/>
  <c r="BP36" i="16"/>
  <c r="BO36" i="16"/>
  <c r="BN36" i="16"/>
  <c r="BL36" i="16"/>
  <c r="BK36" i="16"/>
  <c r="BJ36" i="16"/>
  <c r="BI36" i="16"/>
  <c r="BH36" i="16"/>
  <c r="BG36" i="16"/>
  <c r="BF36" i="16"/>
  <c r="BE36" i="16"/>
  <c r="BD36" i="16"/>
  <c r="BC36" i="16"/>
  <c r="BB36" i="16"/>
  <c r="AZ36" i="16"/>
  <c r="AY36" i="16"/>
  <c r="AX36" i="16"/>
  <c r="AW36" i="16"/>
  <c r="AV36" i="16"/>
  <c r="AU36" i="16"/>
  <c r="AT36" i="16"/>
  <c r="AS36" i="16"/>
  <c r="AR36" i="16"/>
  <c r="AQ36" i="16"/>
  <c r="AP36" i="16"/>
  <c r="AN36" i="16"/>
  <c r="AM36" i="16"/>
  <c r="AL36" i="16"/>
  <c r="AK36" i="16"/>
  <c r="AJ36" i="16"/>
  <c r="AI36" i="16"/>
  <c r="AH36" i="16"/>
  <c r="AG36" i="16"/>
  <c r="AF36" i="16"/>
  <c r="AE36" i="16"/>
  <c r="AD36" i="16"/>
  <c r="AB36" i="16"/>
  <c r="AA36" i="16"/>
  <c r="Z36" i="16"/>
  <c r="Y36" i="16"/>
  <c r="X36" i="16"/>
  <c r="W36" i="16"/>
  <c r="V36" i="16"/>
  <c r="U36" i="16"/>
  <c r="T36" i="16"/>
  <c r="S36" i="16"/>
  <c r="R36" i="16"/>
  <c r="P36" i="16"/>
  <c r="O36" i="16"/>
  <c r="N36" i="16"/>
  <c r="M36" i="16"/>
  <c r="L36" i="16"/>
  <c r="K36" i="16"/>
  <c r="J36" i="16"/>
  <c r="I36" i="16"/>
  <c r="H36" i="16"/>
  <c r="CG35" i="16"/>
  <c r="CC35" i="16"/>
  <c r="CB35" i="16"/>
  <c r="BY35" i="16"/>
  <c r="BV35" i="16"/>
  <c r="BS35" i="16"/>
  <c r="BP35" i="16"/>
  <c r="BM35" i="16"/>
  <c r="BJ35" i="16"/>
  <c r="BG35" i="16"/>
  <c r="BD35" i="16"/>
  <c r="BA35" i="16"/>
  <c r="AX35" i="16"/>
  <c r="AU35" i="16"/>
  <c r="AR35" i="16"/>
  <c r="AO35" i="16"/>
  <c r="AL35" i="16"/>
  <c r="AI35" i="16"/>
  <c r="AF35" i="16"/>
  <c r="AC35" i="16"/>
  <c r="Z35" i="16"/>
  <c r="W35" i="16"/>
  <c r="T35" i="16"/>
  <c r="Q35" i="16"/>
  <c r="N35" i="16"/>
  <c r="K35" i="16"/>
  <c r="H35" i="16"/>
  <c r="CC34" i="16"/>
  <c r="CG34" i="16" s="1"/>
  <c r="CB34" i="16"/>
  <c r="BY34" i="16"/>
  <c r="BV34" i="16"/>
  <c r="BS34" i="16"/>
  <c r="BP34" i="16"/>
  <c r="BM34" i="16"/>
  <c r="BJ34" i="16"/>
  <c r="BG34" i="16"/>
  <c r="BD34" i="16"/>
  <c r="BA34" i="16"/>
  <c r="AX34" i="16"/>
  <c r="AU34" i="16"/>
  <c r="AR34" i="16"/>
  <c r="AO34" i="16"/>
  <c r="AL34" i="16"/>
  <c r="AI34" i="16"/>
  <c r="AF34" i="16"/>
  <c r="AC34" i="16"/>
  <c r="Z34" i="16"/>
  <c r="W34" i="16"/>
  <c r="T34" i="16"/>
  <c r="Q34" i="16"/>
  <c r="N34" i="16"/>
  <c r="K34" i="16"/>
  <c r="H34" i="16"/>
  <c r="CC33" i="16"/>
  <c r="CB33" i="16"/>
  <c r="BY33" i="16"/>
  <c r="BV33" i="16"/>
  <c r="BS33" i="16"/>
  <c r="BP33" i="16"/>
  <c r="BM33" i="16"/>
  <c r="BJ33" i="16"/>
  <c r="BG33" i="16"/>
  <c r="BD33" i="16"/>
  <c r="BA33" i="16"/>
  <c r="AX33" i="16"/>
  <c r="AU33" i="16"/>
  <c r="AR33" i="16"/>
  <c r="AO33" i="16"/>
  <c r="AL33" i="16"/>
  <c r="AI33" i="16"/>
  <c r="AF33" i="16"/>
  <c r="AC33" i="16"/>
  <c r="Z33" i="16"/>
  <c r="W33" i="16"/>
  <c r="T33" i="16"/>
  <c r="Q33" i="16"/>
  <c r="N33" i="16"/>
  <c r="K33" i="16"/>
  <c r="H33" i="16"/>
  <c r="CG32" i="16"/>
  <c r="CC32" i="16"/>
  <c r="CB32" i="16"/>
  <c r="BY32" i="16"/>
  <c r="BV32" i="16"/>
  <c r="BS32" i="16"/>
  <c r="BP32" i="16"/>
  <c r="BM32" i="16"/>
  <c r="BJ32" i="16"/>
  <c r="BG32" i="16"/>
  <c r="BD32" i="16"/>
  <c r="BA32" i="16"/>
  <c r="AX32" i="16"/>
  <c r="AU32" i="16"/>
  <c r="AR32" i="16"/>
  <c r="AO32" i="16"/>
  <c r="AL32" i="16"/>
  <c r="AI32" i="16"/>
  <c r="AF32" i="16"/>
  <c r="AC32" i="16"/>
  <c r="Z32" i="16"/>
  <c r="W32" i="16"/>
  <c r="T32" i="16"/>
  <c r="Q32" i="16"/>
  <c r="N32" i="16"/>
  <c r="K32" i="16"/>
  <c r="H32" i="16"/>
  <c r="CC31" i="16"/>
  <c r="CG31" i="16" s="1"/>
  <c r="CB31" i="16"/>
  <c r="BY31" i="16"/>
  <c r="BV31" i="16"/>
  <c r="BS31" i="16"/>
  <c r="BS29" i="16" s="1"/>
  <c r="BP31" i="16"/>
  <c r="BM31" i="16"/>
  <c r="BJ31" i="16"/>
  <c r="BG31" i="16"/>
  <c r="BD31" i="16"/>
  <c r="BA31" i="16"/>
  <c r="AX31" i="16"/>
  <c r="AU31" i="16"/>
  <c r="AU29" i="16" s="1"/>
  <c r="AR31" i="16"/>
  <c r="AO31" i="16"/>
  <c r="AL31" i="16"/>
  <c r="AI31" i="16"/>
  <c r="AI29" i="16" s="1"/>
  <c r="AF31" i="16"/>
  <c r="AC31" i="16"/>
  <c r="Z31" i="16"/>
  <c r="W31" i="16"/>
  <c r="W29" i="16" s="1"/>
  <c r="T31" i="16"/>
  <c r="Q31" i="16"/>
  <c r="N31" i="16"/>
  <c r="K31" i="16"/>
  <c r="H31" i="16"/>
  <c r="CC30" i="16"/>
  <c r="CG30" i="16" s="1"/>
  <c r="CB30" i="16"/>
  <c r="CB29" i="16" s="1"/>
  <c r="CB45" i="16" s="1"/>
  <c r="BY30" i="16"/>
  <c r="BY29" i="16" s="1"/>
  <c r="BV30" i="16"/>
  <c r="BS30" i="16"/>
  <c r="BP30" i="16"/>
  <c r="BP29" i="16" s="1"/>
  <c r="BM30" i="16"/>
  <c r="BM29" i="16" s="1"/>
  <c r="BJ30" i="16"/>
  <c r="BG30" i="16"/>
  <c r="BD30" i="16"/>
  <c r="BD29" i="16" s="1"/>
  <c r="BA30" i="16"/>
  <c r="BA29" i="16" s="1"/>
  <c r="AX30" i="16"/>
  <c r="AU30" i="16"/>
  <c r="AR30" i="16"/>
  <c r="AR29" i="16" s="1"/>
  <c r="AO30" i="16"/>
  <c r="AL30" i="16"/>
  <c r="AI30" i="16"/>
  <c r="AF30" i="16"/>
  <c r="AF29" i="16" s="1"/>
  <c r="AC30" i="16"/>
  <c r="AC29" i="16" s="1"/>
  <c r="Z30" i="16"/>
  <c r="W30" i="16"/>
  <c r="T30" i="16"/>
  <c r="T29" i="16" s="1"/>
  <c r="Q30" i="16"/>
  <c r="Q29" i="16" s="1"/>
  <c r="N30" i="16"/>
  <c r="K30" i="16"/>
  <c r="H30" i="16"/>
  <c r="H29" i="16" s="1"/>
  <c r="CC29" i="16"/>
  <c r="CA29" i="16"/>
  <c r="BZ29" i="16"/>
  <c r="BX29" i="16"/>
  <c r="BW29" i="16"/>
  <c r="BV29" i="16"/>
  <c r="BU29" i="16"/>
  <c r="BT29" i="16"/>
  <c r="BR29" i="16"/>
  <c r="BQ29" i="16"/>
  <c r="BO29" i="16"/>
  <c r="BN29" i="16"/>
  <c r="BL29" i="16"/>
  <c r="BK29" i="16"/>
  <c r="BJ29" i="16"/>
  <c r="BI29" i="16"/>
  <c r="BH29" i="16"/>
  <c r="BG29" i="16"/>
  <c r="BF29" i="16"/>
  <c r="BE29" i="16"/>
  <c r="BC29" i="16"/>
  <c r="BB29" i="16"/>
  <c r="AZ29" i="16"/>
  <c r="AY29" i="16"/>
  <c r="AX29" i="16"/>
  <c r="AW29" i="16"/>
  <c r="AV29" i="16"/>
  <c r="AT29" i="16"/>
  <c r="AS29" i="16"/>
  <c r="AQ29" i="16"/>
  <c r="AP29" i="16"/>
  <c r="AO29" i="16"/>
  <c r="AN29" i="16"/>
  <c r="AM29" i="16"/>
  <c r="AL29" i="16"/>
  <c r="AK29" i="16"/>
  <c r="AK6" i="16" s="1"/>
  <c r="AJ29" i="16"/>
  <c r="AH29" i="16"/>
  <c r="AG29" i="16"/>
  <c r="AG6" i="16" s="1"/>
  <c r="AE29" i="16"/>
  <c r="AD29" i="16"/>
  <c r="AB29" i="16"/>
  <c r="AA29" i="16"/>
  <c r="Z29" i="16"/>
  <c r="Y29" i="16"/>
  <c r="X29" i="16"/>
  <c r="V29" i="16"/>
  <c r="U29" i="16"/>
  <c r="S29" i="16"/>
  <c r="R29" i="16"/>
  <c r="P29" i="16"/>
  <c r="O29" i="16"/>
  <c r="N29" i="16"/>
  <c r="M29" i="16"/>
  <c r="L29" i="16"/>
  <c r="K29" i="16"/>
  <c r="J29" i="16"/>
  <c r="I29" i="16"/>
  <c r="E26" i="16"/>
  <c r="C26" i="16"/>
  <c r="E25" i="16"/>
  <c r="CA23" i="16"/>
  <c r="BZ23" i="16"/>
  <c r="BX23" i="16"/>
  <c r="BW23" i="16"/>
  <c r="BU23" i="16"/>
  <c r="BT23" i="16"/>
  <c r="BR23" i="16"/>
  <c r="BQ23" i="16"/>
  <c r="BO23" i="16"/>
  <c r="BN23" i="16"/>
  <c r="BL23" i="16"/>
  <c r="BK23" i="16"/>
  <c r="BI23" i="16"/>
  <c r="BH23" i="16"/>
  <c r="BF23" i="16"/>
  <c r="BE23" i="16"/>
  <c r="BC23" i="16"/>
  <c r="BB23" i="16"/>
  <c r="AZ23" i="16"/>
  <c r="AY23" i="16"/>
  <c r="AW23" i="16"/>
  <c r="AV23" i="16"/>
  <c r="AT23" i="16"/>
  <c r="AS23" i="16"/>
  <c r="AQ23" i="16"/>
  <c r="AP23" i="16"/>
  <c r="AN23" i="16"/>
  <c r="AM23" i="16"/>
  <c r="AK23" i="16"/>
  <c r="AJ23" i="16"/>
  <c r="AH23" i="16"/>
  <c r="AG23" i="16"/>
  <c r="AE23" i="16"/>
  <c r="AD23" i="16"/>
  <c r="AB23" i="16"/>
  <c r="AA23" i="16"/>
  <c r="Y23" i="16"/>
  <c r="X23" i="16"/>
  <c r="V23" i="16"/>
  <c r="U23" i="16"/>
  <c r="S23" i="16"/>
  <c r="R23" i="16"/>
  <c r="P23" i="16"/>
  <c r="O23" i="16"/>
  <c r="M23" i="16"/>
  <c r="L23" i="16"/>
  <c r="J23" i="16"/>
  <c r="I23" i="16"/>
  <c r="CG21" i="16"/>
  <c r="CC21" i="16"/>
  <c r="CB21" i="16"/>
  <c r="BY21" i="16"/>
  <c r="BV21" i="16"/>
  <c r="BS21" i="16"/>
  <c r="BP21" i="16"/>
  <c r="BM21" i="16"/>
  <c r="BJ21" i="16"/>
  <c r="BG21" i="16"/>
  <c r="BD21" i="16"/>
  <c r="BA21" i="16"/>
  <c r="AX21" i="16"/>
  <c r="AU21" i="16"/>
  <c r="AR21" i="16"/>
  <c r="AO21" i="16"/>
  <c r="AL21" i="16"/>
  <c r="AI21" i="16"/>
  <c r="AF21" i="16"/>
  <c r="AC21" i="16"/>
  <c r="Z21" i="16"/>
  <c r="W21" i="16"/>
  <c r="T21" i="16"/>
  <c r="Q21" i="16"/>
  <c r="N21" i="16"/>
  <c r="K21" i="16"/>
  <c r="H21" i="16"/>
  <c r="CG19" i="16"/>
  <c r="CC19" i="16"/>
  <c r="CB19" i="16"/>
  <c r="BY19" i="16"/>
  <c r="BV19" i="16"/>
  <c r="BS19" i="16"/>
  <c r="BP19" i="16"/>
  <c r="BM19" i="16"/>
  <c r="BJ19" i="16"/>
  <c r="BG19" i="16"/>
  <c r="BD19" i="16"/>
  <c r="BA19" i="16"/>
  <c r="AX19" i="16"/>
  <c r="AU19" i="16"/>
  <c r="AR19" i="16"/>
  <c r="AO19" i="16"/>
  <c r="AL19" i="16"/>
  <c r="AI19" i="16"/>
  <c r="AF19" i="16"/>
  <c r="AC19" i="16"/>
  <c r="Z19" i="16"/>
  <c r="W19" i="16"/>
  <c r="T19" i="16"/>
  <c r="Q19" i="16"/>
  <c r="N19" i="16"/>
  <c r="K19" i="16"/>
  <c r="H19" i="16"/>
  <c r="AZ14" i="16"/>
  <c r="AW14" i="16"/>
  <c r="AT14" i="16"/>
  <c r="AQ14" i="16"/>
  <c r="AN14" i="16"/>
  <c r="AK14" i="16"/>
  <c r="AH14" i="16"/>
  <c r="AE14" i="16"/>
  <c r="AB14" i="16"/>
  <c r="Y14" i="16"/>
  <c r="V14" i="16"/>
  <c r="S14" i="16"/>
  <c r="P14" i="16"/>
  <c r="M14" i="16"/>
  <c r="J14" i="16"/>
  <c r="CA13" i="16"/>
  <c r="BZ13" i="16"/>
  <c r="BY13" i="16"/>
  <c r="BX13" i="16"/>
  <c r="BW13" i="16"/>
  <c r="BV13" i="16"/>
  <c r="BU13" i="16"/>
  <c r="BT13" i="16"/>
  <c r="BS13" i="16" s="1"/>
  <c r="BR13" i="16"/>
  <c r="BQ13" i="16"/>
  <c r="BP13" i="16" s="1"/>
  <c r="BO13" i="16"/>
  <c r="BN13" i="16"/>
  <c r="BM13" i="16"/>
  <c r="BL13" i="16"/>
  <c r="BK13" i="16"/>
  <c r="BJ13" i="16"/>
  <c r="BI13" i="16"/>
  <c r="BH13" i="16"/>
  <c r="BG13" i="16" s="1"/>
  <c r="BF13" i="16"/>
  <c r="BE13" i="16"/>
  <c r="BD13" i="16" s="1"/>
  <c r="BC13" i="16"/>
  <c r="BB13" i="16"/>
  <c r="BA13" i="16"/>
  <c r="AZ13" i="16"/>
  <c r="AY13" i="16"/>
  <c r="AX13" i="16"/>
  <c r="AW13" i="16"/>
  <c r="AV13" i="16"/>
  <c r="AU13" i="16" s="1"/>
  <c r="AT13" i="16"/>
  <c r="AS13" i="16"/>
  <c r="AR13" i="16" s="1"/>
  <c r="AQ13" i="16"/>
  <c r="AP13" i="16"/>
  <c r="AO13" i="16"/>
  <c r="AN13" i="16"/>
  <c r="AM13" i="16"/>
  <c r="AL13" i="16"/>
  <c r="AK13" i="16"/>
  <c r="AJ13" i="16"/>
  <c r="AI13" i="16" s="1"/>
  <c r="AH13" i="16"/>
  <c r="AG13" i="16"/>
  <c r="AF13" i="16" s="1"/>
  <c r="AE13" i="16"/>
  <c r="AD13" i="16"/>
  <c r="AC13" i="16"/>
  <c r="AB13" i="16"/>
  <c r="AA13" i="16"/>
  <c r="Z13" i="16"/>
  <c r="Y13" i="16"/>
  <c r="X13" i="16"/>
  <c r="W13" i="16" s="1"/>
  <c r="V13" i="16"/>
  <c r="U13" i="16"/>
  <c r="T13" i="16" s="1"/>
  <c r="S13" i="16"/>
  <c r="R13" i="16"/>
  <c r="Q13" i="16"/>
  <c r="P13" i="16"/>
  <c r="O13" i="16"/>
  <c r="N13" i="16"/>
  <c r="M13" i="16"/>
  <c r="L13" i="16"/>
  <c r="K13" i="16" s="1"/>
  <c r="J13" i="16"/>
  <c r="I13" i="16"/>
  <c r="H13" i="16" s="1"/>
  <c r="AY7" i="16"/>
  <c r="AZ7" i="16" s="1"/>
  <c r="AW7" i="16"/>
  <c r="AV7" i="16"/>
  <c r="AS7" i="16"/>
  <c r="AT7" i="16" s="1"/>
  <c r="AQ7" i="16"/>
  <c r="AP7" i="16"/>
  <c r="AM7" i="16"/>
  <c r="AN7" i="16" s="1"/>
  <c r="AK7" i="16"/>
  <c r="AJ7" i="16"/>
  <c r="AG7" i="16"/>
  <c r="AH7" i="16" s="1"/>
  <c r="AE7" i="16"/>
  <c r="AD7" i="16"/>
  <c r="AA7" i="16"/>
  <c r="AB7" i="16" s="1"/>
  <c r="Y7" i="16"/>
  <c r="Y24" i="16" s="1"/>
  <c r="X7" i="16"/>
  <c r="U7" i="16"/>
  <c r="U24" i="16" s="1"/>
  <c r="S7" i="16"/>
  <c r="R7" i="16"/>
  <c r="O7" i="16"/>
  <c r="P7" i="16" s="1"/>
  <c r="M7" i="16"/>
  <c r="M24" i="16" s="1"/>
  <c r="L7" i="16"/>
  <c r="I7" i="16"/>
  <c r="I24" i="16" s="1"/>
  <c r="CA6" i="16"/>
  <c r="CA24" i="16" s="1"/>
  <c r="BZ6" i="16"/>
  <c r="BY6" i="16" s="1"/>
  <c r="BY24" i="16" s="1"/>
  <c r="BX6" i="16"/>
  <c r="BW6" i="16"/>
  <c r="BW24" i="16" s="1"/>
  <c r="BU6" i="16"/>
  <c r="BT6" i="16"/>
  <c r="BS6" i="16"/>
  <c r="BR6" i="16"/>
  <c r="BQ6" i="16"/>
  <c r="BP6" i="16"/>
  <c r="BO6" i="16"/>
  <c r="BN6" i="16"/>
  <c r="BM6" i="16" s="1"/>
  <c r="BM24" i="16" s="1"/>
  <c r="BL6" i="16"/>
  <c r="BK6" i="16"/>
  <c r="BJ6" i="16" s="1"/>
  <c r="BJ24" i="16" s="1"/>
  <c r="BI6" i="16"/>
  <c r="BH6" i="16"/>
  <c r="BG6" i="16"/>
  <c r="BF6" i="16"/>
  <c r="BF24" i="16" s="1"/>
  <c r="BE6" i="16"/>
  <c r="BD6" i="16"/>
  <c r="BD24" i="16" s="1"/>
  <c r="BC6" i="16"/>
  <c r="BC24" i="16" s="1"/>
  <c r="BB6" i="16"/>
  <c r="BB24" i="16" s="1"/>
  <c r="AZ6" i="16"/>
  <c r="AZ24" i="16" s="1"/>
  <c r="AY6" i="16"/>
  <c r="AY24" i="16" s="1"/>
  <c r="AW6" i="16"/>
  <c r="AV6" i="16"/>
  <c r="AV24" i="16" s="1"/>
  <c r="AU6" i="16"/>
  <c r="AT6" i="16"/>
  <c r="AT24" i="16" s="1"/>
  <c r="AS6" i="16"/>
  <c r="AR6" i="16"/>
  <c r="AQ6" i="16"/>
  <c r="AQ24" i="16" s="1"/>
  <c r="AP6" i="16"/>
  <c r="AP24" i="16" s="1"/>
  <c r="AN6" i="16"/>
  <c r="AN24" i="16" s="1"/>
  <c r="AM6" i="16"/>
  <c r="AM24" i="16" s="1"/>
  <c r="AJ6" i="16"/>
  <c r="AJ24" i="16" s="1"/>
  <c r="AH6" i="16"/>
  <c r="AH24" i="16" s="1"/>
  <c r="AE6" i="16"/>
  <c r="AE24" i="16" s="1"/>
  <c r="AD6" i="16"/>
  <c r="AD24" i="16" s="1"/>
  <c r="AB6" i="16"/>
  <c r="AB24" i="16" s="1"/>
  <c r="AA6" i="16"/>
  <c r="AA24" i="16" s="1"/>
  <c r="Y6" i="16"/>
  <c r="X6" i="16"/>
  <c r="X24" i="16" s="1"/>
  <c r="W6" i="16"/>
  <c r="V6" i="16"/>
  <c r="U6" i="16"/>
  <c r="T6" i="16"/>
  <c r="S6" i="16"/>
  <c r="S24" i="16" s="1"/>
  <c r="R6" i="16"/>
  <c r="R24" i="16" s="1"/>
  <c r="P6" i="16"/>
  <c r="P24" i="16" s="1"/>
  <c r="O6" i="16"/>
  <c r="O24" i="16" s="1"/>
  <c r="M6" i="16"/>
  <c r="L6" i="16"/>
  <c r="L24" i="16" s="1"/>
  <c r="K6" i="16"/>
  <c r="J6" i="16"/>
  <c r="I6" i="16"/>
  <c r="H6" i="16"/>
  <c r="H24" i="16" s="1"/>
  <c r="D52" i="15"/>
  <c r="C52" i="15"/>
  <c r="Q49" i="15"/>
  <c r="O49" i="15"/>
  <c r="Q44" i="15"/>
  <c r="P44" i="15"/>
  <c r="N44" i="15"/>
  <c r="F44" i="15"/>
  <c r="I44" i="15" s="1"/>
  <c r="CC28" i="15"/>
  <c r="CB28" i="15"/>
  <c r="BY28" i="15"/>
  <c r="BV28" i="15"/>
  <c r="BS28" i="15"/>
  <c r="BP28" i="15"/>
  <c r="BM28" i="15"/>
  <c r="BJ28" i="15"/>
  <c r="BG28" i="15"/>
  <c r="BD28" i="15"/>
  <c r="BA28" i="15"/>
  <c r="AX28" i="15"/>
  <c r="AU28" i="15"/>
  <c r="AR28" i="15"/>
  <c r="AO28" i="15"/>
  <c r="AL28" i="15"/>
  <c r="AI28" i="15"/>
  <c r="AF28" i="15"/>
  <c r="AC28" i="15"/>
  <c r="Z28" i="15"/>
  <c r="W28" i="15"/>
  <c r="T28" i="15"/>
  <c r="Q28" i="15"/>
  <c r="N28" i="15"/>
  <c r="K28" i="15"/>
  <c r="H28" i="15"/>
  <c r="CC27" i="15"/>
  <c r="CB27" i="15"/>
  <c r="BY27" i="15"/>
  <c r="BV27" i="15"/>
  <c r="BS27" i="15"/>
  <c r="BP27" i="15"/>
  <c r="BM27" i="15"/>
  <c r="BJ27" i="15"/>
  <c r="BG27" i="15"/>
  <c r="BD27" i="15"/>
  <c r="BA27" i="15"/>
  <c r="AX27" i="15"/>
  <c r="AU27" i="15"/>
  <c r="AR27" i="15"/>
  <c r="AO27" i="15"/>
  <c r="AL27" i="15"/>
  <c r="AI27" i="15"/>
  <c r="AF27" i="15"/>
  <c r="AC27" i="15"/>
  <c r="Z27" i="15"/>
  <c r="W27" i="15"/>
  <c r="T27" i="15"/>
  <c r="Q27" i="15"/>
  <c r="N27" i="15"/>
  <c r="K27" i="15"/>
  <c r="H27" i="15"/>
  <c r="E24" i="15"/>
  <c r="C24" i="15"/>
  <c r="CA21" i="15"/>
  <c r="BZ21" i="15"/>
  <c r="BX21" i="15"/>
  <c r="BW21" i="15"/>
  <c r="BU21" i="15"/>
  <c r="BT21" i="15"/>
  <c r="BR21" i="15"/>
  <c r="BQ21" i="15"/>
  <c r="BO21" i="15"/>
  <c r="BN21" i="15"/>
  <c r="BL21" i="15"/>
  <c r="BK21" i="15"/>
  <c r="BI21" i="15"/>
  <c r="BH21" i="15"/>
  <c r="BF21" i="15"/>
  <c r="BE21" i="15"/>
  <c r="BC21" i="15"/>
  <c r="BB21" i="15"/>
  <c r="AZ21" i="15"/>
  <c r="AY21" i="15"/>
  <c r="AW21" i="15"/>
  <c r="AV21" i="15"/>
  <c r="AT21" i="15"/>
  <c r="AS21" i="15"/>
  <c r="AQ21" i="15"/>
  <c r="AP21" i="15"/>
  <c r="AN21" i="15"/>
  <c r="AM21" i="15"/>
  <c r="AK21" i="15"/>
  <c r="AJ21" i="15"/>
  <c r="AH21" i="15"/>
  <c r="AG21" i="15"/>
  <c r="AE21" i="15"/>
  <c r="AD21" i="15"/>
  <c r="AB21" i="15"/>
  <c r="AA21" i="15"/>
  <c r="Y21" i="15"/>
  <c r="X21" i="15"/>
  <c r="V21" i="15"/>
  <c r="U21" i="15"/>
  <c r="S21" i="15"/>
  <c r="R21" i="15"/>
  <c r="P21" i="15"/>
  <c r="O21" i="15"/>
  <c r="M21" i="15"/>
  <c r="L21" i="15"/>
  <c r="J21" i="15"/>
  <c r="I21" i="15"/>
  <c r="CC19" i="15"/>
  <c r="CC37" i="15" s="1"/>
  <c r="CB19" i="15"/>
  <c r="CB37" i="15" s="1"/>
  <c r="BY19" i="15"/>
  <c r="BV19" i="15"/>
  <c r="BS19" i="15"/>
  <c r="BP19" i="15"/>
  <c r="BM19" i="15"/>
  <c r="BJ19" i="15"/>
  <c r="BG19" i="15"/>
  <c r="BD19" i="15"/>
  <c r="BA19" i="15"/>
  <c r="AX19" i="15"/>
  <c r="AU19" i="15"/>
  <c r="AR19" i="15"/>
  <c r="AO19" i="15"/>
  <c r="AL19" i="15"/>
  <c r="AI19" i="15"/>
  <c r="AF19" i="15"/>
  <c r="AC19" i="15"/>
  <c r="Z19" i="15"/>
  <c r="W19" i="15"/>
  <c r="T19" i="15"/>
  <c r="Q19" i="15"/>
  <c r="N19" i="15"/>
  <c r="K19" i="15"/>
  <c r="H19" i="15"/>
  <c r="CF17" i="15"/>
  <c r="CC17" i="15"/>
  <c r="CC36" i="15" s="1"/>
  <c r="CB17" i="15"/>
  <c r="CB36" i="15" s="1"/>
  <c r="BY17" i="15"/>
  <c r="BV17" i="15"/>
  <c r="BS17" i="15"/>
  <c r="BP17" i="15"/>
  <c r="BM17" i="15"/>
  <c r="BJ17" i="15"/>
  <c r="BG17" i="15"/>
  <c r="BD17" i="15"/>
  <c r="BA17" i="15"/>
  <c r="AX17" i="15"/>
  <c r="AU17" i="15"/>
  <c r="AR17" i="15"/>
  <c r="AO17" i="15"/>
  <c r="AL17" i="15"/>
  <c r="AI17" i="15"/>
  <c r="AF17" i="15"/>
  <c r="AC17" i="15"/>
  <c r="Z17" i="15"/>
  <c r="W17" i="15"/>
  <c r="T17" i="15"/>
  <c r="Q17" i="15"/>
  <c r="N17" i="15"/>
  <c r="K17" i="15"/>
  <c r="H17" i="15"/>
  <c r="CA12" i="15"/>
  <c r="BZ12" i="15"/>
  <c r="BX12" i="15"/>
  <c r="BW12" i="15"/>
  <c r="BU12" i="15"/>
  <c r="BT12" i="15"/>
  <c r="BS12" i="15" s="1"/>
  <c r="BR12" i="15"/>
  <c r="BQ12" i="15"/>
  <c r="BR35" i="15" s="1"/>
  <c r="BP12" i="15"/>
  <c r="BO12" i="15"/>
  <c r="BN12" i="15"/>
  <c r="BL12" i="15"/>
  <c r="BK12" i="15"/>
  <c r="BI12" i="15"/>
  <c r="BH12" i="15"/>
  <c r="BG12" i="15"/>
  <c r="BF12" i="15"/>
  <c r="BF37" i="15" s="1"/>
  <c r="BE12" i="15"/>
  <c r="BF35" i="15" s="1"/>
  <c r="BD12" i="15"/>
  <c r="BC12" i="15"/>
  <c r="BB12" i="15"/>
  <c r="AZ12" i="15"/>
  <c r="AY12" i="15"/>
  <c r="AX12" i="15"/>
  <c r="AW12" i="15"/>
  <c r="AV12" i="15"/>
  <c r="AU12" i="15"/>
  <c r="AT12" i="15"/>
  <c r="AR12" i="15" s="1"/>
  <c r="AS12" i="15"/>
  <c r="AT35" i="15" s="1"/>
  <c r="AQ12" i="15"/>
  <c r="AP12" i="15"/>
  <c r="AN12" i="15"/>
  <c r="AL12" i="15" s="1"/>
  <c r="AM12" i="15"/>
  <c r="AK12" i="15"/>
  <c r="AJ12" i="15"/>
  <c r="AI12" i="15" s="1"/>
  <c r="AH12" i="15"/>
  <c r="AG12" i="15"/>
  <c r="AF12" i="15"/>
  <c r="AE12" i="15"/>
  <c r="AD12" i="15"/>
  <c r="AC12" i="15"/>
  <c r="AB12" i="15"/>
  <c r="Z12" i="15" s="1"/>
  <c r="AA12" i="15"/>
  <c r="Y12" i="15"/>
  <c r="X12" i="15"/>
  <c r="W12" i="15" s="1"/>
  <c r="V12" i="15"/>
  <c r="U12" i="15"/>
  <c r="T12" i="15"/>
  <c r="S12" i="15"/>
  <c r="R12" i="15"/>
  <c r="Q12" i="15"/>
  <c r="P12" i="15"/>
  <c r="N12" i="15" s="1"/>
  <c r="O12" i="15"/>
  <c r="M12" i="15"/>
  <c r="L12" i="15"/>
  <c r="K12" i="15" s="1"/>
  <c r="J12" i="15"/>
  <c r="I12" i="15"/>
  <c r="CB12" i="15" s="1"/>
  <c r="H12" i="15"/>
  <c r="CA6" i="15"/>
  <c r="BZ6" i="15"/>
  <c r="BY6" i="15" s="1"/>
  <c r="BX6" i="15"/>
  <c r="BW6" i="15"/>
  <c r="BV6" i="15"/>
  <c r="BU6" i="15"/>
  <c r="BT6" i="15"/>
  <c r="BS6" i="15"/>
  <c r="BR6" i="15"/>
  <c r="BP6" i="15" s="1"/>
  <c r="BP22" i="15" s="1"/>
  <c r="BQ6" i="15"/>
  <c r="BO6" i="15"/>
  <c r="BN6" i="15"/>
  <c r="BM6" i="15" s="1"/>
  <c r="BL6" i="15"/>
  <c r="BK6" i="15"/>
  <c r="BJ6" i="15"/>
  <c r="BI6" i="15"/>
  <c r="BH6" i="15"/>
  <c r="BG6" i="15"/>
  <c r="BG22" i="15" s="1"/>
  <c r="BF6" i="15"/>
  <c r="BD6" i="15" s="1"/>
  <c r="BD22" i="15" s="1"/>
  <c r="BE6" i="15"/>
  <c r="BC6" i="15"/>
  <c r="BB6" i="15"/>
  <c r="BA6" i="15" s="1"/>
  <c r="AZ6" i="15"/>
  <c r="AY6" i="15"/>
  <c r="AX6" i="15"/>
  <c r="AX22" i="15" s="1"/>
  <c r="AW6" i="15"/>
  <c r="AV6" i="15"/>
  <c r="AU6" i="15"/>
  <c r="AU22" i="15" s="1"/>
  <c r="AT6" i="15"/>
  <c r="AR6" i="15" s="1"/>
  <c r="AR22" i="15" s="1"/>
  <c r="AS6" i="15"/>
  <c r="AQ6" i="15"/>
  <c r="AP6" i="15"/>
  <c r="AO6" i="15" s="1"/>
  <c r="AN6" i="15"/>
  <c r="AM6" i="15"/>
  <c r="AL6" i="15"/>
  <c r="AK6" i="15"/>
  <c r="AJ6" i="15"/>
  <c r="AI6" i="15"/>
  <c r="AH6" i="15"/>
  <c r="AF6" i="15" s="1"/>
  <c r="AF22" i="15" s="1"/>
  <c r="AG6" i="15"/>
  <c r="AE6" i="15"/>
  <c r="AD6" i="15"/>
  <c r="AC6" i="15" s="1"/>
  <c r="AC22" i="15" s="1"/>
  <c r="AB6" i="15"/>
  <c r="AA6" i="15"/>
  <c r="Z6" i="15"/>
  <c r="Y6" i="15"/>
  <c r="X6" i="15"/>
  <c r="W6" i="15"/>
  <c r="V6" i="15"/>
  <c r="T6" i="15" s="1"/>
  <c r="T22" i="15" s="1"/>
  <c r="U6" i="15"/>
  <c r="S6" i="15"/>
  <c r="R6" i="15"/>
  <c r="Q6" i="15" s="1"/>
  <c r="Q22" i="15" s="1"/>
  <c r="P6" i="15"/>
  <c r="O6" i="15"/>
  <c r="N6" i="15"/>
  <c r="M6" i="15"/>
  <c r="L6" i="15"/>
  <c r="K6" i="15"/>
  <c r="J6" i="15"/>
  <c r="CC6" i="15" s="1"/>
  <c r="I6" i="15"/>
  <c r="CB6" i="15" s="1"/>
  <c r="F36" i="14"/>
  <c r="I36" i="14" s="1"/>
  <c r="CA25" i="14"/>
  <c r="CA27" i="14" s="1"/>
  <c r="BU25" i="14"/>
  <c r="BU27" i="14" s="1"/>
  <c r="BO25" i="14"/>
  <c r="BO27" i="14" s="1"/>
  <c r="BI25" i="14"/>
  <c r="BI27" i="14" s="1"/>
  <c r="BC25" i="14"/>
  <c r="BC27" i="14" s="1"/>
  <c r="AW25" i="14"/>
  <c r="AW27" i="14" s="1"/>
  <c r="AQ25" i="14"/>
  <c r="AQ27" i="14" s="1"/>
  <c r="AK25" i="14"/>
  <c r="AK27" i="14" s="1"/>
  <c r="AE25" i="14"/>
  <c r="AE27" i="14" s="1"/>
  <c r="Y25" i="14"/>
  <c r="Y27" i="14" s="1"/>
  <c r="S25" i="14"/>
  <c r="S27" i="14" s="1"/>
  <c r="M25" i="14"/>
  <c r="M27" i="14" s="1"/>
  <c r="C24" i="14"/>
  <c r="BY23" i="14" s="1"/>
  <c r="BY25" i="14" s="1"/>
  <c r="BY27" i="14" s="1"/>
  <c r="CA23" i="14"/>
  <c r="BX23" i="14"/>
  <c r="BX25" i="14" s="1"/>
  <c r="BX27" i="14" s="1"/>
  <c r="BV23" i="14"/>
  <c r="BV25" i="14" s="1"/>
  <c r="BV27" i="14" s="1"/>
  <c r="BU23" i="14"/>
  <c r="BR23" i="14"/>
  <c r="BR25" i="14" s="1"/>
  <c r="BR27" i="14" s="1"/>
  <c r="AG30" i="14" s="1"/>
  <c r="BP23" i="14"/>
  <c r="BP25" i="14" s="1"/>
  <c r="BP27" i="14" s="1"/>
  <c r="BO23" i="14"/>
  <c r="BL23" i="14"/>
  <c r="BL25" i="14" s="1"/>
  <c r="BL27" i="14" s="1"/>
  <c r="AA30" i="14" s="1"/>
  <c r="BJ23" i="14"/>
  <c r="BJ25" i="14" s="1"/>
  <c r="BJ27" i="14" s="1"/>
  <c r="BI23" i="14"/>
  <c r="BF23" i="14"/>
  <c r="BF25" i="14" s="1"/>
  <c r="BF27" i="14" s="1"/>
  <c r="BD23" i="14"/>
  <c r="BD25" i="14" s="1"/>
  <c r="BD27" i="14" s="1"/>
  <c r="BC23" i="14"/>
  <c r="AZ23" i="14"/>
  <c r="AZ25" i="14" s="1"/>
  <c r="AZ27" i="14" s="1"/>
  <c r="AX23" i="14"/>
  <c r="AX25" i="14" s="1"/>
  <c r="AX27" i="14" s="1"/>
  <c r="AW23" i="14"/>
  <c r="AT23" i="14"/>
  <c r="AT25" i="14" s="1"/>
  <c r="AT27" i="14" s="1"/>
  <c r="I30" i="14" s="1"/>
  <c r="AR23" i="14"/>
  <c r="AR25" i="14" s="1"/>
  <c r="AR27" i="14" s="1"/>
  <c r="AQ23" i="14"/>
  <c r="AN23" i="14"/>
  <c r="AN25" i="14" s="1"/>
  <c r="AN27" i="14" s="1"/>
  <c r="AM28" i="14" s="1"/>
  <c r="AL23" i="14"/>
  <c r="AL25" i="14" s="1"/>
  <c r="AL27" i="14" s="1"/>
  <c r="AK23" i="14"/>
  <c r="AH23" i="14"/>
  <c r="AH25" i="14" s="1"/>
  <c r="AH27" i="14" s="1"/>
  <c r="AF23" i="14"/>
  <c r="AF25" i="14" s="1"/>
  <c r="AF27" i="14" s="1"/>
  <c r="AE23" i="14"/>
  <c r="AB23" i="14"/>
  <c r="AB25" i="14" s="1"/>
  <c r="AB27" i="14" s="1"/>
  <c r="Z23" i="14"/>
  <c r="Z25" i="14" s="1"/>
  <c r="Z27" i="14" s="1"/>
  <c r="Y23" i="14"/>
  <c r="V23" i="14"/>
  <c r="V25" i="14" s="1"/>
  <c r="V27" i="14" s="1"/>
  <c r="U28" i="14" s="1"/>
  <c r="T23" i="14"/>
  <c r="T25" i="14" s="1"/>
  <c r="T27" i="14" s="1"/>
  <c r="S23" i="14"/>
  <c r="P23" i="14"/>
  <c r="P25" i="14" s="1"/>
  <c r="P27" i="14" s="1"/>
  <c r="O28" i="14" s="1"/>
  <c r="N23" i="14"/>
  <c r="N25" i="14" s="1"/>
  <c r="N27" i="14" s="1"/>
  <c r="M23" i="14"/>
  <c r="J23" i="14"/>
  <c r="J25" i="14" s="1"/>
  <c r="J27" i="14" s="1"/>
  <c r="H23" i="14"/>
  <c r="H25" i="14" s="1"/>
  <c r="H27" i="14" s="1"/>
  <c r="CA18" i="14"/>
  <c r="BZ18" i="14"/>
  <c r="BY18" i="14"/>
  <c r="BX18" i="14"/>
  <c r="BW18" i="14"/>
  <c r="BV18" i="14" s="1"/>
  <c r="BU18" i="14"/>
  <c r="BT18" i="14"/>
  <c r="BS18" i="14" s="1"/>
  <c r="BR18" i="14"/>
  <c r="BQ18" i="14"/>
  <c r="BP18" i="14"/>
  <c r="BO18" i="14"/>
  <c r="BN18" i="14"/>
  <c r="BM18" i="14"/>
  <c r="BL18" i="14"/>
  <c r="BK18" i="14"/>
  <c r="BJ18" i="14" s="1"/>
  <c r="BI18" i="14"/>
  <c r="BH18" i="14"/>
  <c r="BG18" i="14" s="1"/>
  <c r="BF18" i="14"/>
  <c r="BE18" i="14"/>
  <c r="BD18" i="14"/>
  <c r="BC18" i="14"/>
  <c r="BB18" i="14"/>
  <c r="BA18" i="14"/>
  <c r="AZ18" i="14"/>
  <c r="AY18" i="14"/>
  <c r="AX18" i="14" s="1"/>
  <c r="AW18" i="14"/>
  <c r="AV18" i="14"/>
  <c r="AU18" i="14" s="1"/>
  <c r="AT18" i="14"/>
  <c r="AS18" i="14"/>
  <c r="AR18" i="14"/>
  <c r="AQ18" i="14"/>
  <c r="AP18" i="14"/>
  <c r="AO18" i="14"/>
  <c r="AN18" i="14"/>
  <c r="AM18" i="14"/>
  <c r="AL18" i="14" s="1"/>
  <c r="AK18" i="14"/>
  <c r="AJ18" i="14"/>
  <c r="AI18" i="14" s="1"/>
  <c r="AH18" i="14"/>
  <c r="AG18" i="14"/>
  <c r="AF18" i="14"/>
  <c r="AE18" i="14"/>
  <c r="AD18" i="14"/>
  <c r="AC18" i="14"/>
  <c r="AB18" i="14"/>
  <c r="AA18" i="14"/>
  <c r="Z18" i="14" s="1"/>
  <c r="Y18" i="14"/>
  <c r="X18" i="14"/>
  <c r="W18" i="14" s="1"/>
  <c r="V18" i="14"/>
  <c r="U18" i="14"/>
  <c r="T18" i="14"/>
  <c r="S18" i="14"/>
  <c r="R18" i="14"/>
  <c r="Q18" i="14"/>
  <c r="P18" i="14"/>
  <c r="O18" i="14"/>
  <c r="N18" i="14" s="1"/>
  <c r="M18" i="14"/>
  <c r="L18" i="14"/>
  <c r="K18" i="14" s="1"/>
  <c r="J18" i="14"/>
  <c r="I18" i="14"/>
  <c r="H18" i="14"/>
  <c r="CA13" i="14"/>
  <c r="BZ13" i="14"/>
  <c r="BX13" i="14"/>
  <c r="BW13" i="14"/>
  <c r="BU13" i="14"/>
  <c r="BT13" i="14"/>
  <c r="BS13" i="14"/>
  <c r="BR13" i="14"/>
  <c r="BQ13" i="14"/>
  <c r="BO13" i="14"/>
  <c r="BN13" i="14"/>
  <c r="BL13" i="14"/>
  <c r="BK13" i="14"/>
  <c r="BI13" i="14"/>
  <c r="BH13" i="14"/>
  <c r="BG13" i="14"/>
  <c r="BF13" i="14"/>
  <c r="BE13" i="14"/>
  <c r="BC13" i="14"/>
  <c r="BB13" i="14"/>
  <c r="AZ13" i="14"/>
  <c r="AY13" i="14"/>
  <c r="AW13" i="14"/>
  <c r="AV13" i="14"/>
  <c r="AU13" i="14"/>
  <c r="AT13" i="14"/>
  <c r="AS13" i="14"/>
  <c r="AQ13" i="14"/>
  <c r="AP13" i="14"/>
  <c r="AN13" i="14"/>
  <c r="AM13" i="14"/>
  <c r="AK13" i="14"/>
  <c r="AJ13" i="14"/>
  <c r="AI13" i="14"/>
  <c r="AH13" i="14"/>
  <c r="AG13" i="14"/>
  <c r="AE13" i="14"/>
  <c r="AD13" i="14"/>
  <c r="AB13" i="14"/>
  <c r="AA13" i="14"/>
  <c r="Y13" i="14"/>
  <c r="X13" i="14"/>
  <c r="V13" i="14"/>
  <c r="U13" i="14"/>
  <c r="S13" i="14"/>
  <c r="R13" i="14"/>
  <c r="P13" i="14"/>
  <c r="O13" i="14"/>
  <c r="M13" i="14"/>
  <c r="L13" i="14"/>
  <c r="J13" i="14"/>
  <c r="I13" i="14"/>
  <c r="BY10" i="14"/>
  <c r="BV10" i="14"/>
  <c r="BS10" i="14"/>
  <c r="BP10" i="14"/>
  <c r="BM10" i="14"/>
  <c r="BJ10" i="14"/>
  <c r="BG10" i="14"/>
  <c r="BD10" i="14"/>
  <c r="BA10" i="14"/>
  <c r="AX10" i="14"/>
  <c r="AU10" i="14"/>
  <c r="AR10" i="14"/>
  <c r="AO10" i="14"/>
  <c r="AL10" i="14"/>
  <c r="AI10" i="14"/>
  <c r="AF10" i="14"/>
  <c r="AC10" i="14"/>
  <c r="Z10" i="14"/>
  <c r="W10" i="14"/>
  <c r="T10" i="14"/>
  <c r="Q10" i="14"/>
  <c r="N10" i="14"/>
  <c r="K10" i="14"/>
  <c r="H10" i="14"/>
  <c r="BY6" i="14"/>
  <c r="BY13" i="14" s="1"/>
  <c r="BV6" i="14"/>
  <c r="BV13" i="14" s="1"/>
  <c r="BS6" i="14"/>
  <c r="BP6" i="14"/>
  <c r="BP13" i="14" s="1"/>
  <c r="BM6" i="14"/>
  <c r="BM13" i="14" s="1"/>
  <c r="BJ6" i="14"/>
  <c r="BJ13" i="14" s="1"/>
  <c r="BG6" i="14"/>
  <c r="BD6" i="14"/>
  <c r="BD13" i="14" s="1"/>
  <c r="BA6" i="14"/>
  <c r="BA13" i="14" s="1"/>
  <c r="AX6" i="14"/>
  <c r="AX13" i="14" s="1"/>
  <c r="AU6" i="14"/>
  <c r="AR6" i="14"/>
  <c r="AR13" i="14" s="1"/>
  <c r="AO6" i="14"/>
  <c r="AO13" i="14" s="1"/>
  <c r="AL6" i="14"/>
  <c r="AL13" i="14" s="1"/>
  <c r="AI6" i="14"/>
  <c r="AF6" i="14"/>
  <c r="AF13" i="14" s="1"/>
  <c r="AC6" i="14"/>
  <c r="AC13" i="14" s="1"/>
  <c r="Z6" i="14"/>
  <c r="Z13" i="14" s="1"/>
  <c r="W6" i="14"/>
  <c r="W13" i="14" s="1"/>
  <c r="T6" i="14"/>
  <c r="T13" i="14" s="1"/>
  <c r="Q6" i="14"/>
  <c r="Q13" i="14" s="1"/>
  <c r="N6" i="14"/>
  <c r="N13" i="14" s="1"/>
  <c r="K6" i="14"/>
  <c r="K13" i="14" s="1"/>
  <c r="H6" i="14"/>
  <c r="H13" i="14" s="1"/>
  <c r="AQ92" i="13"/>
  <c r="AO92" i="13"/>
  <c r="AN92" i="13"/>
  <c r="AL92" i="13"/>
  <c r="AK92" i="13"/>
  <c r="AI92" i="13"/>
  <c r="AH92" i="13"/>
  <c r="AF92" i="13"/>
  <c r="AE92" i="13"/>
  <c r="AC92" i="13"/>
  <c r="AB92" i="13"/>
  <c r="Z92" i="13"/>
  <c r="Y92" i="13"/>
  <c r="W92" i="13"/>
  <c r="V92" i="13"/>
  <c r="T92" i="13"/>
  <c r="S92" i="13"/>
  <c r="Q92" i="13"/>
  <c r="P92" i="13"/>
  <c r="N92" i="13"/>
  <c r="M92" i="13"/>
  <c r="K92" i="13"/>
  <c r="J92" i="13"/>
  <c r="H92" i="13"/>
  <c r="AQ87" i="13"/>
  <c r="AO87" i="13"/>
  <c r="AN87" i="13"/>
  <c r="AL87" i="13"/>
  <c r="AK87" i="13"/>
  <c r="AI87" i="13"/>
  <c r="AH87" i="13"/>
  <c r="AF87" i="13"/>
  <c r="AE87" i="13"/>
  <c r="AC87" i="13"/>
  <c r="AB87" i="13"/>
  <c r="Z87" i="13"/>
  <c r="Y87" i="13"/>
  <c r="W87" i="13"/>
  <c r="V87" i="13"/>
  <c r="T87" i="13"/>
  <c r="S87" i="13"/>
  <c r="Q87" i="13"/>
  <c r="P87" i="13"/>
  <c r="N87" i="13"/>
  <c r="M87" i="13"/>
  <c r="K87" i="13"/>
  <c r="J87" i="13"/>
  <c r="H87" i="13"/>
  <c r="AQ83" i="13"/>
  <c r="AP83" i="13"/>
  <c r="AN83" i="13"/>
  <c r="AM83" i="13"/>
  <c r="AK83" i="13"/>
  <c r="AJ83" i="13"/>
  <c r="AH83" i="13"/>
  <c r="AG83" i="13"/>
  <c r="AE83" i="13"/>
  <c r="AD83" i="13"/>
  <c r="AB83" i="13"/>
  <c r="AA83" i="13"/>
  <c r="Y83" i="13"/>
  <c r="X83" i="13"/>
  <c r="V83" i="13"/>
  <c r="U83" i="13"/>
  <c r="S83" i="13"/>
  <c r="R83" i="13"/>
  <c r="P83" i="13"/>
  <c r="O83" i="13"/>
  <c r="M83" i="13"/>
  <c r="L83" i="13"/>
  <c r="J83" i="13"/>
  <c r="I83" i="13"/>
  <c r="AQ82" i="13"/>
  <c r="AQ84" i="13" s="1"/>
  <c r="AP82" i="13"/>
  <c r="AP84" i="13" s="1"/>
  <c r="AN82" i="13"/>
  <c r="AN84" i="13" s="1"/>
  <c r="AM82" i="13"/>
  <c r="AM84" i="13" s="1"/>
  <c r="AK82" i="13"/>
  <c r="AK84" i="13" s="1"/>
  <c r="AJ82" i="13"/>
  <c r="AJ84" i="13" s="1"/>
  <c r="AH82" i="13"/>
  <c r="AH84" i="13" s="1"/>
  <c r="AG82" i="13"/>
  <c r="AG84" i="13" s="1"/>
  <c r="AE82" i="13"/>
  <c r="AE84" i="13" s="1"/>
  <c r="AD82" i="13"/>
  <c r="AD84" i="13" s="1"/>
  <c r="AB82" i="13"/>
  <c r="AB84" i="13" s="1"/>
  <c r="AA82" i="13"/>
  <c r="AA84" i="13" s="1"/>
  <c r="Y82" i="13"/>
  <c r="Y84" i="13" s="1"/>
  <c r="X82" i="13"/>
  <c r="X84" i="13" s="1"/>
  <c r="V82" i="13"/>
  <c r="V84" i="13" s="1"/>
  <c r="U82" i="13"/>
  <c r="U84" i="13" s="1"/>
  <c r="S82" i="13"/>
  <c r="S84" i="13" s="1"/>
  <c r="R82" i="13"/>
  <c r="R84" i="13" s="1"/>
  <c r="P82" i="13"/>
  <c r="P84" i="13" s="1"/>
  <c r="O82" i="13"/>
  <c r="O84" i="13" s="1"/>
  <c r="M82" i="13"/>
  <c r="M84" i="13" s="1"/>
  <c r="L82" i="13"/>
  <c r="L84" i="13" s="1"/>
  <c r="J82" i="13"/>
  <c r="J84" i="13" s="1"/>
  <c r="I82" i="13"/>
  <c r="I84" i="13" s="1"/>
  <c r="AO81" i="13"/>
  <c r="AL81" i="13"/>
  <c r="AI81" i="13"/>
  <c r="AF81" i="13"/>
  <c r="AC81" i="13"/>
  <c r="Z81" i="13"/>
  <c r="W81" i="13"/>
  <c r="T81" i="13"/>
  <c r="Q81" i="13"/>
  <c r="N81" i="13"/>
  <c r="K81" i="13"/>
  <c r="H81" i="13"/>
  <c r="AO80" i="13"/>
  <c r="AL80" i="13"/>
  <c r="AI80" i="13"/>
  <c r="AF80" i="13"/>
  <c r="AC80" i="13"/>
  <c r="Z80" i="13"/>
  <c r="W80" i="13"/>
  <c r="T80" i="13"/>
  <c r="Q80" i="13"/>
  <c r="N80" i="13"/>
  <c r="K80" i="13"/>
  <c r="H80" i="13"/>
  <c r="AO79" i="13"/>
  <c r="AO83" i="13" s="1"/>
  <c r="AL79" i="13"/>
  <c r="AL83" i="13" s="1"/>
  <c r="AI79" i="13"/>
  <c r="AI83" i="13" s="1"/>
  <c r="AF79" i="13"/>
  <c r="AF83" i="13" s="1"/>
  <c r="AC79" i="13"/>
  <c r="AC83" i="13" s="1"/>
  <c r="Z79" i="13"/>
  <c r="Z83" i="13" s="1"/>
  <c r="W79" i="13"/>
  <c r="W83" i="13" s="1"/>
  <c r="T79" i="13"/>
  <c r="T83" i="13" s="1"/>
  <c r="Q79" i="13"/>
  <c r="Q83" i="13" s="1"/>
  <c r="N79" i="13"/>
  <c r="N83" i="13" s="1"/>
  <c r="K79" i="13"/>
  <c r="K83" i="13" s="1"/>
  <c r="H79" i="13"/>
  <c r="H83" i="13" s="1"/>
  <c r="AO78" i="13"/>
  <c r="AL78" i="13"/>
  <c r="AI78" i="13"/>
  <c r="AF78" i="13"/>
  <c r="AC78" i="13"/>
  <c r="Z78" i="13"/>
  <c r="W78" i="13"/>
  <c r="T78" i="13"/>
  <c r="Q78" i="13"/>
  <c r="N78" i="13"/>
  <c r="K78" i="13"/>
  <c r="H78" i="13"/>
  <c r="AO77" i="13"/>
  <c r="AL77" i="13"/>
  <c r="AI77" i="13"/>
  <c r="AF77" i="13"/>
  <c r="AC77" i="13"/>
  <c r="Z77" i="13"/>
  <c r="W77" i="13"/>
  <c r="T77" i="13"/>
  <c r="Q77" i="13"/>
  <c r="N77" i="13"/>
  <c r="K77" i="13"/>
  <c r="H77" i="13"/>
  <c r="AO76" i="13"/>
  <c r="AL76" i="13"/>
  <c r="AI76" i="13"/>
  <c r="AF76" i="13"/>
  <c r="AC76" i="13"/>
  <c r="Z76" i="13"/>
  <c r="W76" i="13"/>
  <c r="T76" i="13"/>
  <c r="Q76" i="13"/>
  <c r="N76" i="13"/>
  <c r="K76" i="13"/>
  <c r="H76" i="13"/>
  <c r="AO75" i="13"/>
  <c r="AO82" i="13" s="1"/>
  <c r="AO84" i="13" s="1"/>
  <c r="AL75" i="13"/>
  <c r="AL82" i="13" s="1"/>
  <c r="AL84" i="13" s="1"/>
  <c r="AI75" i="13"/>
  <c r="AI82" i="13" s="1"/>
  <c r="AI84" i="13" s="1"/>
  <c r="AF75" i="13"/>
  <c r="AF82" i="13" s="1"/>
  <c r="AF84" i="13" s="1"/>
  <c r="AC75" i="13"/>
  <c r="AC82" i="13" s="1"/>
  <c r="AC84" i="13" s="1"/>
  <c r="Z75" i="13"/>
  <c r="Z82" i="13" s="1"/>
  <c r="Z84" i="13" s="1"/>
  <c r="W75" i="13"/>
  <c r="W82" i="13" s="1"/>
  <c r="W84" i="13" s="1"/>
  <c r="T75" i="13"/>
  <c r="T82" i="13" s="1"/>
  <c r="T84" i="13" s="1"/>
  <c r="Q75" i="13"/>
  <c r="Q82" i="13" s="1"/>
  <c r="Q84" i="13" s="1"/>
  <c r="N75" i="13"/>
  <c r="N82" i="13" s="1"/>
  <c r="N84" i="13" s="1"/>
  <c r="K75" i="13"/>
  <c r="K82" i="13" s="1"/>
  <c r="K84" i="13" s="1"/>
  <c r="H75" i="13"/>
  <c r="H82" i="13" s="1"/>
  <c r="H84" i="13" s="1"/>
  <c r="AQ68" i="13"/>
  <c r="AP68" i="13"/>
  <c r="AN68" i="13"/>
  <c r="AM68" i="13"/>
  <c r="AK68" i="13"/>
  <c r="AJ68" i="13"/>
  <c r="AH68" i="13"/>
  <c r="AG68" i="13"/>
  <c r="AE68" i="13"/>
  <c r="AD68" i="13"/>
  <c r="AB68" i="13"/>
  <c r="AA68" i="13"/>
  <c r="Y68" i="13"/>
  <c r="X68" i="13"/>
  <c r="V68" i="13"/>
  <c r="U68" i="13"/>
  <c r="S68" i="13"/>
  <c r="R68" i="13"/>
  <c r="P68" i="13"/>
  <c r="O68" i="13"/>
  <c r="M68" i="13"/>
  <c r="L68" i="13"/>
  <c r="J68" i="13"/>
  <c r="I68" i="13"/>
  <c r="AQ63" i="13"/>
  <c r="AQ96" i="13" s="1"/>
  <c r="AP63" i="13"/>
  <c r="AQ93" i="13" s="1"/>
  <c r="AO63" i="13"/>
  <c r="AN63" i="13"/>
  <c r="AM63" i="13"/>
  <c r="AL63" i="13" s="1"/>
  <c r="AK63" i="13"/>
  <c r="AK96" i="13" s="1"/>
  <c r="AJ63" i="13"/>
  <c r="AK93" i="13" s="1"/>
  <c r="AH63" i="13"/>
  <c r="AG63" i="13"/>
  <c r="AH93" i="13" s="1"/>
  <c r="AE63" i="13"/>
  <c r="AD63" i="13"/>
  <c r="AE93" i="13" s="1"/>
  <c r="AC63" i="13"/>
  <c r="AB63" i="13"/>
  <c r="AA63" i="13"/>
  <c r="Z63" i="13" s="1"/>
  <c r="Y63" i="13"/>
  <c r="X63" i="13"/>
  <c r="V63" i="13"/>
  <c r="U63" i="13"/>
  <c r="S63" i="13"/>
  <c r="S96" i="13" s="1"/>
  <c r="R63" i="13"/>
  <c r="S93" i="13" s="1"/>
  <c r="Q63" i="13"/>
  <c r="P63" i="13"/>
  <c r="O63" i="13"/>
  <c r="N63" i="13" s="1"/>
  <c r="M63" i="13"/>
  <c r="L63" i="13"/>
  <c r="M93" i="13" s="1"/>
  <c r="J63" i="13"/>
  <c r="I63" i="13"/>
  <c r="AO62" i="13"/>
  <c r="AL62" i="13"/>
  <c r="AI62" i="13"/>
  <c r="AF62" i="13"/>
  <c r="AC62" i="13"/>
  <c r="Z62" i="13"/>
  <c r="W62" i="13"/>
  <c r="T62" i="13"/>
  <c r="Q62" i="13"/>
  <c r="N62" i="13"/>
  <c r="K62" i="13"/>
  <c r="H62" i="13"/>
  <c r="AQ57" i="13"/>
  <c r="AP57" i="13"/>
  <c r="AQ88" i="13" s="1"/>
  <c r="AO57" i="13"/>
  <c r="AO69" i="13" s="1"/>
  <c r="AN57" i="13"/>
  <c r="AM57" i="13"/>
  <c r="AK57" i="13"/>
  <c r="AI57" i="13" s="1"/>
  <c r="AJ57" i="13"/>
  <c r="AH57" i="13"/>
  <c r="AH69" i="13" s="1"/>
  <c r="AG57" i="13"/>
  <c r="AE57" i="13"/>
  <c r="AC57" i="13" s="1"/>
  <c r="AC69" i="13" s="1"/>
  <c r="AD57" i="13"/>
  <c r="AB57" i="13"/>
  <c r="AA57" i="13"/>
  <c r="Y57" i="13"/>
  <c r="X57" i="13"/>
  <c r="W57" i="13"/>
  <c r="V57" i="13"/>
  <c r="V69" i="13" s="1"/>
  <c r="U57" i="13"/>
  <c r="S57" i="13"/>
  <c r="R57" i="13"/>
  <c r="S88" i="13" s="1"/>
  <c r="Q57" i="13"/>
  <c r="P57" i="13"/>
  <c r="O57" i="13"/>
  <c r="M57" i="13"/>
  <c r="K57" i="13" s="1"/>
  <c r="L57" i="13"/>
  <c r="J57" i="13"/>
  <c r="J69" i="13" s="1"/>
  <c r="I57" i="13"/>
  <c r="AO56" i="13"/>
  <c r="AO68" i="13" s="1"/>
  <c r="AL56" i="13"/>
  <c r="AL68" i="13" s="1"/>
  <c r="AI56" i="13"/>
  <c r="AF56" i="13"/>
  <c r="AF68" i="13" s="1"/>
  <c r="AC56" i="13"/>
  <c r="AC68" i="13" s="1"/>
  <c r="Z56" i="13"/>
  <c r="Z68" i="13" s="1"/>
  <c r="W56" i="13"/>
  <c r="T56" i="13"/>
  <c r="T68" i="13" s="1"/>
  <c r="Q56" i="13"/>
  <c r="Q68" i="13" s="1"/>
  <c r="N56" i="13"/>
  <c r="N68" i="13" s="1"/>
  <c r="K56" i="13"/>
  <c r="H56" i="13"/>
  <c r="H68" i="13" s="1"/>
  <c r="AQ43" i="13"/>
  <c r="AO43" i="13"/>
  <c r="AN43" i="13"/>
  <c r="AL43" i="13"/>
  <c r="AK43" i="13"/>
  <c r="AI43" i="13"/>
  <c r="AH43" i="13"/>
  <c r="AF43" i="13"/>
  <c r="AE43" i="13"/>
  <c r="AC43" i="13"/>
  <c r="AB43" i="13"/>
  <c r="Z43" i="13"/>
  <c r="Y43" i="13"/>
  <c r="W43" i="13"/>
  <c r="V43" i="13"/>
  <c r="T43" i="13"/>
  <c r="S43" i="13"/>
  <c r="Q43" i="13"/>
  <c r="P43" i="13"/>
  <c r="N43" i="13"/>
  <c r="M43" i="13"/>
  <c r="K43" i="13"/>
  <c r="J43" i="13"/>
  <c r="H43" i="13"/>
  <c r="AQ38" i="13"/>
  <c r="AO38" i="13"/>
  <c r="AN38" i="13"/>
  <c r="AL38" i="13"/>
  <c r="AK38" i="13"/>
  <c r="AI38" i="13"/>
  <c r="AH38" i="13"/>
  <c r="AF38" i="13"/>
  <c r="AF42" i="13" s="1"/>
  <c r="AE38" i="13"/>
  <c r="AC38" i="13"/>
  <c r="AB38" i="13"/>
  <c r="Z38" i="13"/>
  <c r="Y38" i="13"/>
  <c r="W38" i="13"/>
  <c r="V38" i="13"/>
  <c r="T38" i="13"/>
  <c r="S38" i="13"/>
  <c r="Q38" i="13"/>
  <c r="P38" i="13"/>
  <c r="N38" i="13"/>
  <c r="M38" i="13"/>
  <c r="K38" i="13"/>
  <c r="J38" i="13"/>
  <c r="H38" i="13"/>
  <c r="AQ34" i="13"/>
  <c r="AP34" i="13"/>
  <c r="AN34" i="13"/>
  <c r="AM34" i="13"/>
  <c r="AK34" i="13"/>
  <c r="AJ34" i="13"/>
  <c r="AH34" i="13"/>
  <c r="AG34" i="13"/>
  <c r="AE34" i="13"/>
  <c r="AD34" i="13"/>
  <c r="AB34" i="13"/>
  <c r="AA34" i="13"/>
  <c r="Y34" i="13"/>
  <c r="X34" i="13"/>
  <c r="V34" i="13"/>
  <c r="U34" i="13"/>
  <c r="S34" i="13"/>
  <c r="R34" i="13"/>
  <c r="P34" i="13"/>
  <c r="O34" i="13"/>
  <c r="M34" i="13"/>
  <c r="L34" i="13"/>
  <c r="J34" i="13"/>
  <c r="I34" i="13"/>
  <c r="AQ33" i="13"/>
  <c r="AQ35" i="13" s="1"/>
  <c r="AP33" i="13"/>
  <c r="AP35" i="13" s="1"/>
  <c r="AN33" i="13"/>
  <c r="AN35" i="13" s="1"/>
  <c r="AM33" i="13"/>
  <c r="AM35" i="13" s="1"/>
  <c r="AK33" i="13"/>
  <c r="AK35" i="13" s="1"/>
  <c r="AJ33" i="13"/>
  <c r="AJ35" i="13" s="1"/>
  <c r="AH33" i="13"/>
  <c r="AH35" i="13" s="1"/>
  <c r="AG33" i="13"/>
  <c r="AG35" i="13" s="1"/>
  <c r="AE33" i="13"/>
  <c r="AE35" i="13" s="1"/>
  <c r="AD33" i="13"/>
  <c r="AD35" i="13" s="1"/>
  <c r="AB33" i="13"/>
  <c r="AB35" i="13" s="1"/>
  <c r="AA33" i="13"/>
  <c r="AA35" i="13" s="1"/>
  <c r="Y33" i="13"/>
  <c r="Y35" i="13" s="1"/>
  <c r="X33" i="13"/>
  <c r="X35" i="13" s="1"/>
  <c r="V33" i="13"/>
  <c r="V35" i="13" s="1"/>
  <c r="U33" i="13"/>
  <c r="U35" i="13" s="1"/>
  <c r="S33" i="13"/>
  <c r="S35" i="13" s="1"/>
  <c r="R33" i="13"/>
  <c r="R35" i="13" s="1"/>
  <c r="P33" i="13"/>
  <c r="P35" i="13" s="1"/>
  <c r="O33" i="13"/>
  <c r="O35" i="13" s="1"/>
  <c r="M33" i="13"/>
  <c r="M35" i="13" s="1"/>
  <c r="L33" i="13"/>
  <c r="L35" i="13" s="1"/>
  <c r="J33" i="13"/>
  <c r="J35" i="13" s="1"/>
  <c r="I33" i="13"/>
  <c r="I35" i="13" s="1"/>
  <c r="AO32" i="13"/>
  <c r="AL32" i="13"/>
  <c r="AI32" i="13"/>
  <c r="AF32" i="13"/>
  <c r="AC32" i="13"/>
  <c r="Z32" i="13"/>
  <c r="T32" i="13"/>
  <c r="Q32" i="13"/>
  <c r="N32" i="13"/>
  <c r="K32" i="13"/>
  <c r="H32" i="13"/>
  <c r="AO31" i="13"/>
  <c r="AL31" i="13"/>
  <c r="AI31" i="13"/>
  <c r="AF31" i="13"/>
  <c r="AC31" i="13"/>
  <c r="Z31" i="13"/>
  <c r="T31" i="13"/>
  <c r="Q31" i="13"/>
  <c r="N31" i="13"/>
  <c r="K31" i="13"/>
  <c r="H31" i="13"/>
  <c r="AO30" i="13"/>
  <c r="AO34" i="13" s="1"/>
  <c r="AL30" i="13"/>
  <c r="AL34" i="13" s="1"/>
  <c r="AI30" i="13"/>
  <c r="AI34" i="13" s="1"/>
  <c r="AF30" i="13"/>
  <c r="AC30" i="13"/>
  <c r="AC34" i="13" s="1"/>
  <c r="Z30" i="13"/>
  <c r="Z34" i="13" s="1"/>
  <c r="W30" i="13"/>
  <c r="W34" i="13" s="1"/>
  <c r="T30" i="13"/>
  <c r="Q30" i="13"/>
  <c r="Q34" i="13" s="1"/>
  <c r="N30" i="13"/>
  <c r="N34" i="13" s="1"/>
  <c r="K30" i="13"/>
  <c r="K34" i="13" s="1"/>
  <c r="H30" i="13"/>
  <c r="AO29" i="13"/>
  <c r="AL29" i="13"/>
  <c r="AI29" i="13"/>
  <c r="AF29" i="13"/>
  <c r="AC29" i="13"/>
  <c r="Z29" i="13"/>
  <c r="W29" i="13"/>
  <c r="T29" i="13"/>
  <c r="Q29" i="13"/>
  <c r="N29" i="13"/>
  <c r="K29" i="13"/>
  <c r="H29" i="13"/>
  <c r="AO28" i="13"/>
  <c r="AL28" i="13"/>
  <c r="AI28" i="13"/>
  <c r="AF28" i="13"/>
  <c r="AF34" i="13" s="1"/>
  <c r="AC28" i="13"/>
  <c r="Z28" i="13"/>
  <c r="W28" i="13"/>
  <c r="T28" i="13"/>
  <c r="T34" i="13" s="1"/>
  <c r="Q28" i="13"/>
  <c r="N28" i="13"/>
  <c r="K28" i="13"/>
  <c r="H28" i="13"/>
  <c r="H34" i="13" s="1"/>
  <c r="AO27" i="13"/>
  <c r="AL27" i="13"/>
  <c r="AI27" i="13"/>
  <c r="AF27" i="13"/>
  <c r="AC27" i="13"/>
  <c r="Z27" i="13"/>
  <c r="W27" i="13"/>
  <c r="T27" i="13"/>
  <c r="Q27" i="13"/>
  <c r="N27" i="13"/>
  <c r="K27" i="13"/>
  <c r="H27" i="13"/>
  <c r="AO26" i="13"/>
  <c r="AO33" i="13" s="1"/>
  <c r="AO35" i="13" s="1"/>
  <c r="AL26" i="13"/>
  <c r="AL33" i="13" s="1"/>
  <c r="AL35" i="13" s="1"/>
  <c r="AI26" i="13"/>
  <c r="AI33" i="13" s="1"/>
  <c r="AI35" i="13" s="1"/>
  <c r="AF26" i="13"/>
  <c r="AF33" i="13" s="1"/>
  <c r="AF35" i="13" s="1"/>
  <c r="AC26" i="13"/>
  <c r="AC33" i="13" s="1"/>
  <c r="AC35" i="13" s="1"/>
  <c r="Z26" i="13"/>
  <c r="Z33" i="13" s="1"/>
  <c r="Z35" i="13" s="1"/>
  <c r="W26" i="13"/>
  <c r="W33" i="13" s="1"/>
  <c r="W35" i="13" s="1"/>
  <c r="T26" i="13"/>
  <c r="T33" i="13" s="1"/>
  <c r="T35" i="13" s="1"/>
  <c r="Q26" i="13"/>
  <c r="Q33" i="13" s="1"/>
  <c r="Q35" i="13" s="1"/>
  <c r="N26" i="13"/>
  <c r="N33" i="13" s="1"/>
  <c r="N35" i="13" s="1"/>
  <c r="K26" i="13"/>
  <c r="K33" i="13" s="1"/>
  <c r="K35" i="13" s="1"/>
  <c r="H26" i="13"/>
  <c r="H33" i="13" s="1"/>
  <c r="H35" i="13" s="1"/>
  <c r="AQ19" i="13"/>
  <c r="AP19" i="13"/>
  <c r="AN19" i="13"/>
  <c r="AM19" i="13"/>
  <c r="AK19" i="13"/>
  <c r="AJ19" i="13"/>
  <c r="AI19" i="13"/>
  <c r="AH19" i="13"/>
  <c r="AG19" i="13"/>
  <c r="AE19" i="13"/>
  <c r="AD19" i="13"/>
  <c r="AB19" i="13"/>
  <c r="AA19" i="13"/>
  <c r="Y19" i="13"/>
  <c r="X19" i="13"/>
  <c r="W19" i="13"/>
  <c r="V19" i="13"/>
  <c r="U19" i="13"/>
  <c r="S19" i="13"/>
  <c r="R19" i="13"/>
  <c r="P19" i="13"/>
  <c r="O19" i="13"/>
  <c r="M19" i="13"/>
  <c r="L19" i="13"/>
  <c r="K19" i="13"/>
  <c r="J19" i="13"/>
  <c r="I19" i="13"/>
  <c r="AQ14" i="13"/>
  <c r="AP14" i="13"/>
  <c r="AQ44" i="13" s="1"/>
  <c r="AN14" i="13"/>
  <c r="AM14" i="13"/>
  <c r="AL14" i="13" s="1"/>
  <c r="AK14" i="13"/>
  <c r="AJ14" i="13"/>
  <c r="AK44" i="13" s="1"/>
  <c r="AH14" i="13"/>
  <c r="AG14" i="13"/>
  <c r="AF14" i="13"/>
  <c r="AE14" i="13"/>
  <c r="AD14" i="13"/>
  <c r="AE44" i="13" s="1"/>
  <c r="AB14" i="13"/>
  <c r="AA14" i="13"/>
  <c r="Z14" i="13" s="1"/>
  <c r="Y14" i="13"/>
  <c r="X14" i="13"/>
  <c r="W14" i="13" s="1"/>
  <c r="V14" i="13"/>
  <c r="V44" i="13" s="1"/>
  <c r="U14" i="13"/>
  <c r="T14" i="13"/>
  <c r="S14" i="13"/>
  <c r="R14" i="13"/>
  <c r="Q14" i="13" s="1"/>
  <c r="P14" i="13"/>
  <c r="O14" i="13"/>
  <c r="N14" i="13" s="1"/>
  <c r="M14" i="13"/>
  <c r="M47" i="13" s="1"/>
  <c r="L14" i="13"/>
  <c r="M44" i="13" s="1"/>
  <c r="J14" i="13"/>
  <c r="H44" i="13" s="1"/>
  <c r="I14" i="13"/>
  <c r="H14" i="13"/>
  <c r="AO13" i="13"/>
  <c r="AL13" i="13"/>
  <c r="AI13" i="13"/>
  <c r="AF13" i="13"/>
  <c r="AC13" i="13"/>
  <c r="Z13" i="13"/>
  <c r="W13" i="13"/>
  <c r="T13" i="13"/>
  <c r="Q13" i="13"/>
  <c r="N13" i="13"/>
  <c r="K13" i="13"/>
  <c r="H13" i="13"/>
  <c r="AQ8" i="13"/>
  <c r="AQ42" i="13" s="1"/>
  <c r="AP8" i="13"/>
  <c r="AQ39" i="13" s="1"/>
  <c r="AN8" i="13"/>
  <c r="AN20" i="13" s="1"/>
  <c r="AM8" i="13"/>
  <c r="AK8" i="13"/>
  <c r="AJ8" i="13"/>
  <c r="AJ20" i="13" s="1"/>
  <c r="AH8" i="13"/>
  <c r="AF39" i="13" s="1"/>
  <c r="AG8" i="13"/>
  <c r="AH39" i="13" s="1"/>
  <c r="AF8" i="13"/>
  <c r="AF20" i="13" s="1"/>
  <c r="AE8" i="13"/>
  <c r="AD8" i="13"/>
  <c r="AE39" i="13" s="1"/>
  <c r="AB8" i="13"/>
  <c r="AB20" i="13" s="1"/>
  <c r="AA8" i="13"/>
  <c r="Y8" i="13"/>
  <c r="X8" i="13"/>
  <c r="X20" i="13" s="1"/>
  <c r="V8" i="13"/>
  <c r="T39" i="13" s="1"/>
  <c r="U8" i="13"/>
  <c r="V39" i="13" s="1"/>
  <c r="T8" i="13"/>
  <c r="T20" i="13" s="1"/>
  <c r="S8" i="13"/>
  <c r="R8" i="13"/>
  <c r="S39" i="13" s="1"/>
  <c r="P8" i="13"/>
  <c r="P20" i="13" s="1"/>
  <c r="O8" i="13"/>
  <c r="M8" i="13"/>
  <c r="L8" i="13"/>
  <c r="L20" i="13" s="1"/>
  <c r="J8" i="13"/>
  <c r="H39" i="13" s="1"/>
  <c r="I8" i="13"/>
  <c r="J39" i="13" s="1"/>
  <c r="H8" i="13"/>
  <c r="H20" i="13" s="1"/>
  <c r="AO7" i="13"/>
  <c r="AO19" i="13" s="1"/>
  <c r="AL7" i="13"/>
  <c r="AL19" i="13" s="1"/>
  <c r="AI7" i="13"/>
  <c r="AF7" i="13"/>
  <c r="AF19" i="13" s="1"/>
  <c r="AC7" i="13"/>
  <c r="AC19" i="13" s="1"/>
  <c r="Z7" i="13"/>
  <c r="Z19" i="13" s="1"/>
  <c r="W7" i="13"/>
  <c r="T7" i="13"/>
  <c r="T19" i="13" s="1"/>
  <c r="Q7" i="13"/>
  <c r="Q19" i="13" s="1"/>
  <c r="N7" i="13"/>
  <c r="N19" i="13" s="1"/>
  <c r="K7" i="13"/>
  <c r="H7" i="13"/>
  <c r="H19" i="13" s="1"/>
  <c r="AQ132" i="12"/>
  <c r="AO132" i="12"/>
  <c r="AN132" i="12"/>
  <c r="AL132" i="12"/>
  <c r="AK132" i="12"/>
  <c r="AI132" i="12"/>
  <c r="AH132" i="12"/>
  <c r="AF132" i="12"/>
  <c r="AE132" i="12"/>
  <c r="AC132" i="12"/>
  <c r="AB132" i="12"/>
  <c r="Z132" i="12"/>
  <c r="Y132" i="12"/>
  <c r="W132" i="12"/>
  <c r="V132" i="12"/>
  <c r="T132" i="12"/>
  <c r="S132" i="12"/>
  <c r="Q132" i="12"/>
  <c r="P132" i="12"/>
  <c r="N132" i="12"/>
  <c r="M132" i="12"/>
  <c r="K132" i="12"/>
  <c r="J132" i="12"/>
  <c r="H132" i="12"/>
  <c r="AQ127" i="12"/>
  <c r="AO127" i="12"/>
  <c r="AN127" i="12"/>
  <c r="AL127" i="12"/>
  <c r="AK127" i="12"/>
  <c r="AI127" i="12"/>
  <c r="AH127" i="12"/>
  <c r="AF127" i="12"/>
  <c r="AE127" i="12"/>
  <c r="AC127" i="12"/>
  <c r="AB127" i="12"/>
  <c r="Z127" i="12"/>
  <c r="Y127" i="12"/>
  <c r="W127" i="12"/>
  <c r="V127" i="12"/>
  <c r="T127" i="12"/>
  <c r="S127" i="12"/>
  <c r="Q127" i="12"/>
  <c r="P127" i="12"/>
  <c r="N127" i="12"/>
  <c r="M127" i="12"/>
  <c r="K127" i="12"/>
  <c r="J127" i="12"/>
  <c r="H127" i="12"/>
  <c r="AQ123" i="12"/>
  <c r="AP123" i="12"/>
  <c r="AN123" i="12"/>
  <c r="AM123" i="12"/>
  <c r="AK123" i="12"/>
  <c r="AJ123" i="12"/>
  <c r="AH123" i="12"/>
  <c r="AG123" i="12"/>
  <c r="AE123" i="12"/>
  <c r="AD123" i="12"/>
  <c r="AB123" i="12"/>
  <c r="AA123" i="12"/>
  <c r="Y123" i="12"/>
  <c r="X123" i="12"/>
  <c r="V123" i="12"/>
  <c r="U123" i="12"/>
  <c r="S123" i="12"/>
  <c r="R123" i="12"/>
  <c r="P123" i="12"/>
  <c r="O123" i="12"/>
  <c r="M123" i="12"/>
  <c r="L123" i="12"/>
  <c r="J123" i="12"/>
  <c r="I123" i="12"/>
  <c r="AQ122" i="12"/>
  <c r="AQ124" i="12" s="1"/>
  <c r="AP122" i="12"/>
  <c r="AP124" i="12" s="1"/>
  <c r="AN122" i="12"/>
  <c r="AN124" i="12" s="1"/>
  <c r="AM122" i="12"/>
  <c r="AM124" i="12" s="1"/>
  <c r="AK122" i="12"/>
  <c r="AK124" i="12" s="1"/>
  <c r="AJ122" i="12"/>
  <c r="AJ124" i="12" s="1"/>
  <c r="AH122" i="12"/>
  <c r="AH124" i="12" s="1"/>
  <c r="AG122" i="12"/>
  <c r="AG124" i="12" s="1"/>
  <c r="AE122" i="12"/>
  <c r="AE124" i="12" s="1"/>
  <c r="AD122" i="12"/>
  <c r="AD124" i="12" s="1"/>
  <c r="AB122" i="12"/>
  <c r="AB124" i="12" s="1"/>
  <c r="AA122" i="12"/>
  <c r="AA124" i="12" s="1"/>
  <c r="Y122" i="12"/>
  <c r="Y124" i="12" s="1"/>
  <c r="X122" i="12"/>
  <c r="X124" i="12" s="1"/>
  <c r="V122" i="12"/>
  <c r="V124" i="12" s="1"/>
  <c r="U122" i="12"/>
  <c r="U124" i="12" s="1"/>
  <c r="S122" i="12"/>
  <c r="S124" i="12" s="1"/>
  <c r="R122" i="12"/>
  <c r="R124" i="12" s="1"/>
  <c r="P122" i="12"/>
  <c r="P124" i="12" s="1"/>
  <c r="O122" i="12"/>
  <c r="O124" i="12" s="1"/>
  <c r="M122" i="12"/>
  <c r="M124" i="12" s="1"/>
  <c r="L122" i="12"/>
  <c r="L124" i="12" s="1"/>
  <c r="J122" i="12"/>
  <c r="J124" i="12" s="1"/>
  <c r="I122" i="12"/>
  <c r="I124" i="12" s="1"/>
  <c r="AO121" i="12"/>
  <c r="AL121" i="12"/>
  <c r="AI121" i="12"/>
  <c r="AF121" i="12"/>
  <c r="AC121" i="12"/>
  <c r="Z121" i="12"/>
  <c r="W121" i="12"/>
  <c r="T121" i="12"/>
  <c r="Q121" i="12"/>
  <c r="N121" i="12"/>
  <c r="K121" i="12"/>
  <c r="H121" i="12"/>
  <c r="AO120" i="12"/>
  <c r="AL120" i="12"/>
  <c r="AI120" i="12"/>
  <c r="AF120" i="12"/>
  <c r="AC120" i="12"/>
  <c r="Z120" i="12"/>
  <c r="W120" i="12"/>
  <c r="T120" i="12"/>
  <c r="Q120" i="12"/>
  <c r="N120" i="12"/>
  <c r="K120" i="12"/>
  <c r="H120" i="12"/>
  <c r="AO119" i="12"/>
  <c r="AL119" i="12"/>
  <c r="AI119" i="12"/>
  <c r="AF119" i="12"/>
  <c r="AF123" i="12" s="1"/>
  <c r="AC119" i="12"/>
  <c r="Z119" i="12"/>
  <c r="W119" i="12"/>
  <c r="T119" i="12"/>
  <c r="T123" i="12" s="1"/>
  <c r="Q119" i="12"/>
  <c r="N119" i="12"/>
  <c r="K119" i="12"/>
  <c r="H119" i="12"/>
  <c r="H123" i="12" s="1"/>
  <c r="AO118" i="12"/>
  <c r="AL118" i="12"/>
  <c r="AI118" i="12"/>
  <c r="AF118" i="12"/>
  <c r="AC118" i="12"/>
  <c r="Z118" i="12"/>
  <c r="W118" i="12"/>
  <c r="T118" i="12"/>
  <c r="Q118" i="12"/>
  <c r="N118" i="12"/>
  <c r="K118" i="12"/>
  <c r="H118" i="12"/>
  <c r="AO117" i="12"/>
  <c r="AL117" i="12"/>
  <c r="AI117" i="12"/>
  <c r="AF117" i="12"/>
  <c r="AC117" i="12"/>
  <c r="Z117" i="12"/>
  <c r="W117" i="12"/>
  <c r="T117" i="12"/>
  <c r="Q117" i="12"/>
  <c r="N117" i="12"/>
  <c r="K117" i="12"/>
  <c r="H117" i="12"/>
  <c r="AO116" i="12"/>
  <c r="AL116" i="12"/>
  <c r="AI116" i="12"/>
  <c r="AF116" i="12"/>
  <c r="AC116" i="12"/>
  <c r="Z116" i="12"/>
  <c r="W116" i="12"/>
  <c r="T116" i="12"/>
  <c r="Q116" i="12"/>
  <c r="N116" i="12"/>
  <c r="K116" i="12"/>
  <c r="H116" i="12"/>
  <c r="AO115" i="12"/>
  <c r="AL115" i="12"/>
  <c r="AI115" i="12"/>
  <c r="AF115" i="12"/>
  <c r="AC115" i="12"/>
  <c r="Z115" i="12"/>
  <c r="W115" i="12"/>
  <c r="T115" i="12"/>
  <c r="Q115" i="12"/>
  <c r="N115" i="12"/>
  <c r="K115" i="12"/>
  <c r="H115" i="12"/>
  <c r="AO114" i="12"/>
  <c r="AL114" i="12"/>
  <c r="AI114" i="12"/>
  <c r="AF114" i="12"/>
  <c r="AC114" i="12"/>
  <c r="Z114" i="12"/>
  <c r="W114" i="12"/>
  <c r="T114" i="12"/>
  <c r="Q114" i="12"/>
  <c r="N114" i="12"/>
  <c r="K114" i="12"/>
  <c r="H114" i="12"/>
  <c r="AO113" i="12"/>
  <c r="AL113" i="12"/>
  <c r="AI113" i="12"/>
  <c r="AF113" i="12"/>
  <c r="AC113" i="12"/>
  <c r="Z113" i="12"/>
  <c r="W113" i="12"/>
  <c r="T113" i="12"/>
  <c r="Q113" i="12"/>
  <c r="N113" i="12"/>
  <c r="K113" i="12"/>
  <c r="H113" i="12"/>
  <c r="AO112" i="12"/>
  <c r="AL112" i="12"/>
  <c r="AI112" i="12"/>
  <c r="AF112" i="12"/>
  <c r="AC112" i="12"/>
  <c r="Z112" i="12"/>
  <c r="W112" i="12"/>
  <c r="T112" i="12"/>
  <c r="Q112" i="12"/>
  <c r="N112" i="12"/>
  <c r="K112" i="12"/>
  <c r="H112" i="12"/>
  <c r="AO111" i="12"/>
  <c r="AL111" i="12"/>
  <c r="AI111" i="12"/>
  <c r="AF111" i="12"/>
  <c r="AC111" i="12"/>
  <c r="Z111" i="12"/>
  <c r="W111" i="12"/>
  <c r="T111" i="12"/>
  <c r="Q111" i="12"/>
  <c r="N111" i="12"/>
  <c r="K111" i="12"/>
  <c r="H111" i="12"/>
  <c r="AO110" i="12"/>
  <c r="AL110" i="12"/>
  <c r="AI110" i="12"/>
  <c r="AF110" i="12"/>
  <c r="AC110" i="12"/>
  <c r="Z110" i="12"/>
  <c r="W110" i="12"/>
  <c r="T110" i="12"/>
  <c r="Q110" i="12"/>
  <c r="N110" i="12"/>
  <c r="K110" i="12"/>
  <c r="H110" i="12"/>
  <c r="AO109" i="12"/>
  <c r="AO122" i="12" s="1"/>
  <c r="AL109" i="12"/>
  <c r="AL122" i="12" s="1"/>
  <c r="AI109" i="12"/>
  <c r="AI122" i="12" s="1"/>
  <c r="AF109" i="12"/>
  <c r="AF122" i="12" s="1"/>
  <c r="AF124" i="12" s="1"/>
  <c r="AC109" i="12"/>
  <c r="AC122" i="12" s="1"/>
  <c r="Z109" i="12"/>
  <c r="Z122" i="12" s="1"/>
  <c r="W109" i="12"/>
  <c r="W122" i="12" s="1"/>
  <c r="T109" i="12"/>
  <c r="T122" i="12" s="1"/>
  <c r="T124" i="12" s="1"/>
  <c r="Q109" i="12"/>
  <c r="Q122" i="12" s="1"/>
  <c r="N109" i="12"/>
  <c r="N122" i="12" s="1"/>
  <c r="K109" i="12"/>
  <c r="K122" i="12" s="1"/>
  <c r="H109" i="12"/>
  <c r="H122" i="12" s="1"/>
  <c r="H124" i="12" s="1"/>
  <c r="AQ105" i="12"/>
  <c r="AG105" i="12"/>
  <c r="AA105" i="12"/>
  <c r="K105" i="12"/>
  <c r="AQ104" i="12"/>
  <c r="AP104" i="12"/>
  <c r="AN104" i="12"/>
  <c r="AM104" i="12"/>
  <c r="AL104" i="12"/>
  <c r="AK104" i="12"/>
  <c r="AJ104" i="12"/>
  <c r="AH104" i="12"/>
  <c r="AG104" i="12"/>
  <c r="AE104" i="12"/>
  <c r="AE105" i="12" s="1"/>
  <c r="AD104" i="12"/>
  <c r="AC104" i="12"/>
  <c r="AB104" i="12"/>
  <c r="AA104" i="12"/>
  <c r="Y104" i="12"/>
  <c r="Y105" i="12" s="1"/>
  <c r="X104" i="12"/>
  <c r="W104" i="12"/>
  <c r="V104" i="12"/>
  <c r="U104" i="12"/>
  <c r="S104" i="12"/>
  <c r="R104" i="12"/>
  <c r="P104" i="12"/>
  <c r="O104" i="12"/>
  <c r="M104" i="12"/>
  <c r="L104" i="12"/>
  <c r="K104" i="12"/>
  <c r="J104" i="12"/>
  <c r="J105" i="12" s="1"/>
  <c r="I104" i="12"/>
  <c r="AQ103" i="12"/>
  <c r="AP103" i="12"/>
  <c r="AP105" i="12" s="1"/>
  <c r="AO103" i="12"/>
  <c r="AN103" i="12"/>
  <c r="AN105" i="12" s="1"/>
  <c r="AM103" i="12"/>
  <c r="AM105" i="12" s="1"/>
  <c r="AK103" i="12"/>
  <c r="AK105" i="12" s="1"/>
  <c r="AJ103" i="12"/>
  <c r="AJ105" i="12" s="1"/>
  <c r="AI103" i="12"/>
  <c r="AH103" i="12"/>
  <c r="AG103" i="12"/>
  <c r="AE103" i="12"/>
  <c r="AD103" i="12"/>
  <c r="AD105" i="12" s="1"/>
  <c r="AB103" i="12"/>
  <c r="AB105" i="12" s="1"/>
  <c r="AA103" i="12"/>
  <c r="Z103" i="12"/>
  <c r="Y103" i="12"/>
  <c r="X103" i="12"/>
  <c r="X105" i="12" s="1"/>
  <c r="V103" i="12"/>
  <c r="V105" i="12" s="1"/>
  <c r="U103" i="12"/>
  <c r="U105" i="12" s="1"/>
  <c r="S103" i="12"/>
  <c r="S105" i="12" s="1"/>
  <c r="R103" i="12"/>
  <c r="R105" i="12" s="1"/>
  <c r="Q103" i="12"/>
  <c r="Q105" i="12" s="1"/>
  <c r="P103" i="12"/>
  <c r="P105" i="12" s="1"/>
  <c r="O103" i="12"/>
  <c r="O105" i="12" s="1"/>
  <c r="M103" i="12"/>
  <c r="M105" i="12" s="1"/>
  <c r="L103" i="12"/>
  <c r="L105" i="12" s="1"/>
  <c r="K103" i="12"/>
  <c r="J103" i="12"/>
  <c r="I103" i="12"/>
  <c r="I105" i="12" s="1"/>
  <c r="AO102" i="12"/>
  <c r="AO104" i="12" s="1"/>
  <c r="AL102" i="12"/>
  <c r="AI102" i="12"/>
  <c r="AI104" i="12" s="1"/>
  <c r="AF102" i="12"/>
  <c r="AF104" i="12" s="1"/>
  <c r="AC102" i="12"/>
  <c r="Z102" i="12"/>
  <c r="Z104" i="12" s="1"/>
  <c r="W102" i="12"/>
  <c r="T102" i="12"/>
  <c r="T104" i="12" s="1"/>
  <c r="Q102" i="12"/>
  <c r="Q104" i="12" s="1"/>
  <c r="N102" i="12"/>
  <c r="N104" i="12" s="1"/>
  <c r="K102" i="12"/>
  <c r="H102" i="12"/>
  <c r="H104" i="12" s="1"/>
  <c r="AO101" i="12"/>
  <c r="AL101" i="12"/>
  <c r="AL103" i="12" s="1"/>
  <c r="AL105" i="12" s="1"/>
  <c r="AI101" i="12"/>
  <c r="AF101" i="12"/>
  <c r="AF103" i="12" s="1"/>
  <c r="AF105" i="12" s="1"/>
  <c r="AC101" i="12"/>
  <c r="AC103" i="12" s="1"/>
  <c r="AC105" i="12" s="1"/>
  <c r="Z101" i="12"/>
  <c r="W101" i="12"/>
  <c r="W103" i="12" s="1"/>
  <c r="W105" i="12" s="1"/>
  <c r="T101" i="12"/>
  <c r="T103" i="12" s="1"/>
  <c r="T105" i="12" s="1"/>
  <c r="Q101" i="12"/>
  <c r="N101" i="12"/>
  <c r="N103" i="12" s="1"/>
  <c r="N105" i="12" s="1"/>
  <c r="K101" i="12"/>
  <c r="H101" i="12"/>
  <c r="H103" i="12" s="1"/>
  <c r="H105" i="12" s="1"/>
  <c r="AP94" i="12"/>
  <c r="AH94" i="12"/>
  <c r="R94" i="12"/>
  <c r="J94" i="12"/>
  <c r="AQ93" i="12"/>
  <c r="AD93" i="12"/>
  <c r="V93" i="12"/>
  <c r="AQ92" i="12"/>
  <c r="AP92" i="12"/>
  <c r="AN92" i="12"/>
  <c r="AM92" i="12"/>
  <c r="AL92" i="12"/>
  <c r="AK92" i="12"/>
  <c r="AJ92" i="12"/>
  <c r="AH92" i="12"/>
  <c r="AG92" i="12"/>
  <c r="AE92" i="12"/>
  <c r="AD92" i="12"/>
  <c r="AB92" i="12"/>
  <c r="AA92" i="12"/>
  <c r="Y92" i="12"/>
  <c r="X92" i="12"/>
  <c r="V92" i="12"/>
  <c r="U92" i="12"/>
  <c r="S92" i="12"/>
  <c r="R92" i="12"/>
  <c r="P92" i="12"/>
  <c r="O92" i="12"/>
  <c r="N92" i="12"/>
  <c r="M92" i="12"/>
  <c r="L92" i="12"/>
  <c r="J92" i="12"/>
  <c r="I92" i="12"/>
  <c r="AQ86" i="12"/>
  <c r="AP86" i="12"/>
  <c r="AN86" i="12"/>
  <c r="AM86" i="12"/>
  <c r="AL86" i="12" s="1"/>
  <c r="AK86" i="12"/>
  <c r="AK94" i="12" s="1"/>
  <c r="AJ86" i="12"/>
  <c r="AI86" i="12"/>
  <c r="AH86" i="12"/>
  <c r="AG86" i="12"/>
  <c r="AF86" i="12" s="1"/>
  <c r="AE86" i="12"/>
  <c r="AD86" i="12"/>
  <c r="AB86" i="12"/>
  <c r="AB94" i="12" s="1"/>
  <c r="AA86" i="12"/>
  <c r="Z86" i="12"/>
  <c r="Y86" i="12"/>
  <c r="Y94" i="12" s="1"/>
  <c r="X86" i="12"/>
  <c r="X94" i="12" s="1"/>
  <c r="V86" i="12"/>
  <c r="V94" i="12" s="1"/>
  <c r="U86" i="12"/>
  <c r="S86" i="12"/>
  <c r="R86" i="12"/>
  <c r="Q86" i="12"/>
  <c r="P86" i="12"/>
  <c r="P94" i="12" s="1"/>
  <c r="O86" i="12"/>
  <c r="M86" i="12"/>
  <c r="K86" i="12" s="1"/>
  <c r="L86" i="12"/>
  <c r="L94" i="12" s="1"/>
  <c r="J86" i="12"/>
  <c r="I86" i="12"/>
  <c r="AQ85" i="12"/>
  <c r="AP85" i="12"/>
  <c r="AO85" i="12" s="1"/>
  <c r="AN85" i="12"/>
  <c r="AN93" i="12" s="1"/>
  <c r="AM85" i="12"/>
  <c r="AL85" i="12"/>
  <c r="AK85" i="12"/>
  <c r="AJ85" i="12"/>
  <c r="AK133" i="12" s="1"/>
  <c r="AI85" i="12"/>
  <c r="AH85" i="12"/>
  <c r="AH93" i="12" s="1"/>
  <c r="AG85" i="12"/>
  <c r="AE85" i="12"/>
  <c r="AD85" i="12"/>
  <c r="AB85" i="12"/>
  <c r="AA85" i="12"/>
  <c r="Y85" i="12"/>
  <c r="Y93" i="12" s="1"/>
  <c r="X85" i="12"/>
  <c r="W85" i="12"/>
  <c r="V85" i="12"/>
  <c r="U85" i="12"/>
  <c r="T85" i="12" s="1"/>
  <c r="S85" i="12"/>
  <c r="R85" i="12"/>
  <c r="R93" i="12" s="1"/>
  <c r="P85" i="12"/>
  <c r="O85" i="12"/>
  <c r="M85" i="12"/>
  <c r="L85" i="12"/>
  <c r="K85" i="12"/>
  <c r="K93" i="12" s="1"/>
  <c r="J85" i="12"/>
  <c r="J93" i="12" s="1"/>
  <c r="I85" i="12"/>
  <c r="H85" i="12" s="1"/>
  <c r="AO84" i="12"/>
  <c r="AL84" i="12"/>
  <c r="AI84" i="12"/>
  <c r="AI92" i="12" s="1"/>
  <c r="AF84" i="12"/>
  <c r="AC84" i="12"/>
  <c r="AC92" i="12" s="1"/>
  <c r="Z84" i="12"/>
  <c r="Z92" i="12" s="1"/>
  <c r="W84" i="12"/>
  <c r="W92" i="12" s="1"/>
  <c r="T84" i="12"/>
  <c r="Q84" i="12"/>
  <c r="N84" i="12"/>
  <c r="K84" i="12"/>
  <c r="K92" i="12" s="1"/>
  <c r="H84" i="12"/>
  <c r="AQ78" i="12"/>
  <c r="AO78" i="12" s="1"/>
  <c r="AP78" i="12"/>
  <c r="AN78" i="12"/>
  <c r="AM78" i="12"/>
  <c r="AL78" i="12" s="1"/>
  <c r="AK78" i="12"/>
  <c r="AJ78" i="12"/>
  <c r="AI78" i="12"/>
  <c r="AH78" i="12"/>
  <c r="AG78" i="12"/>
  <c r="AF78" i="12" s="1"/>
  <c r="AE78" i="12"/>
  <c r="AD78" i="12"/>
  <c r="AB78" i="12"/>
  <c r="AA78" i="12"/>
  <c r="Y78" i="12"/>
  <c r="X78" i="12"/>
  <c r="W78" i="12"/>
  <c r="V78" i="12"/>
  <c r="U78" i="12"/>
  <c r="U94" i="12" s="1"/>
  <c r="S78" i="12"/>
  <c r="Q78" i="12" s="1"/>
  <c r="R78" i="12"/>
  <c r="P78" i="12"/>
  <c r="O78" i="12"/>
  <c r="N78" i="12" s="1"/>
  <c r="M78" i="12"/>
  <c r="K78" i="12" s="1"/>
  <c r="L78" i="12"/>
  <c r="J78" i="12"/>
  <c r="I78" i="12"/>
  <c r="H78" i="12" s="1"/>
  <c r="AQ77" i="12"/>
  <c r="AP77" i="12"/>
  <c r="AO77" i="12"/>
  <c r="AN77" i="12"/>
  <c r="AM77" i="12"/>
  <c r="AK77" i="12"/>
  <c r="AK93" i="12" s="1"/>
  <c r="AJ77" i="12"/>
  <c r="AI77" i="12"/>
  <c r="AI93" i="12" s="1"/>
  <c r="AH77" i="12"/>
  <c r="AG77" i="12"/>
  <c r="AE77" i="12"/>
  <c r="AC77" i="12" s="1"/>
  <c r="AD77" i="12"/>
  <c r="AB77" i="12"/>
  <c r="AA77" i="12"/>
  <c r="Y77" i="12"/>
  <c r="W77" i="12" s="1"/>
  <c r="X77" i="12"/>
  <c r="V77" i="12"/>
  <c r="U77" i="12"/>
  <c r="S77" i="12"/>
  <c r="R77" i="12"/>
  <c r="Q77" i="12"/>
  <c r="P77" i="12"/>
  <c r="O77" i="12"/>
  <c r="M77" i="12"/>
  <c r="L77" i="12"/>
  <c r="K77" i="12"/>
  <c r="J77" i="12"/>
  <c r="I77" i="12"/>
  <c r="AO76" i="12"/>
  <c r="AL76" i="12"/>
  <c r="AI76" i="12"/>
  <c r="AF76" i="12"/>
  <c r="AC76" i="12"/>
  <c r="Z76" i="12"/>
  <c r="W76" i="12"/>
  <c r="T76" i="12"/>
  <c r="Q76" i="12"/>
  <c r="N76" i="12"/>
  <c r="K76" i="12"/>
  <c r="H76" i="12"/>
  <c r="AQ63" i="12"/>
  <c r="AO63" i="12"/>
  <c r="AN63" i="12"/>
  <c r="AL63" i="12"/>
  <c r="AK63" i="12"/>
  <c r="AI63" i="12"/>
  <c r="AH63" i="12"/>
  <c r="AF63" i="12"/>
  <c r="AE63" i="12"/>
  <c r="AC63" i="12"/>
  <c r="AB63" i="12"/>
  <c r="Z63" i="12"/>
  <c r="Y63" i="12"/>
  <c r="W63" i="12"/>
  <c r="V63" i="12"/>
  <c r="T63" i="12"/>
  <c r="S63" i="12"/>
  <c r="Q63" i="12"/>
  <c r="P63" i="12"/>
  <c r="N63" i="12"/>
  <c r="M63" i="12"/>
  <c r="K63" i="12"/>
  <c r="J63" i="12"/>
  <c r="H63" i="12"/>
  <c r="AQ58" i="12"/>
  <c r="AO58" i="12"/>
  <c r="AN58" i="12"/>
  <c r="AL58" i="12"/>
  <c r="AK58" i="12"/>
  <c r="AI58" i="12"/>
  <c r="AH58" i="12"/>
  <c r="AF58" i="12"/>
  <c r="AE58" i="12"/>
  <c r="AC58" i="12"/>
  <c r="AB58" i="12"/>
  <c r="Z58" i="12"/>
  <c r="Y58" i="12"/>
  <c r="W58" i="12"/>
  <c r="V58" i="12"/>
  <c r="T58" i="12"/>
  <c r="S58" i="12"/>
  <c r="Q58" i="12"/>
  <c r="P58" i="12"/>
  <c r="N58" i="12"/>
  <c r="M58" i="12"/>
  <c r="K58" i="12"/>
  <c r="J58" i="12"/>
  <c r="H58" i="12"/>
  <c r="AE55" i="12"/>
  <c r="J55" i="12"/>
  <c r="AQ54" i="12"/>
  <c r="AP54" i="12"/>
  <c r="AN54" i="12"/>
  <c r="AM54" i="12"/>
  <c r="AM55" i="12" s="1"/>
  <c r="AK54" i="12"/>
  <c r="AK55" i="12" s="1"/>
  <c r="AJ54" i="12"/>
  <c r="AH54" i="12"/>
  <c r="AG54" i="12"/>
  <c r="AE54" i="12"/>
  <c r="AD54" i="12"/>
  <c r="AD55" i="12" s="1"/>
  <c r="AB54" i="12"/>
  <c r="AA54" i="12"/>
  <c r="Y54" i="12"/>
  <c r="X54" i="12"/>
  <c r="V54" i="12"/>
  <c r="U54" i="12"/>
  <c r="S54" i="12"/>
  <c r="R54" i="12"/>
  <c r="P54" i="12"/>
  <c r="O54" i="12"/>
  <c r="O55" i="12" s="1"/>
  <c r="M54" i="12"/>
  <c r="M55" i="12" s="1"/>
  <c r="L54" i="12"/>
  <c r="K54" i="12"/>
  <c r="J54" i="12"/>
  <c r="I54" i="12"/>
  <c r="I55" i="12" s="1"/>
  <c r="AQ53" i="12"/>
  <c r="AQ55" i="12" s="1"/>
  <c r="AP53" i="12"/>
  <c r="AP55" i="12" s="1"/>
  <c r="AN53" i="12"/>
  <c r="AN55" i="12" s="1"/>
  <c r="AM53" i="12"/>
  <c r="AK53" i="12"/>
  <c r="AJ53" i="12"/>
  <c r="AJ55" i="12" s="1"/>
  <c r="AH53" i="12"/>
  <c r="AH55" i="12" s="1"/>
  <c r="AG53" i="12"/>
  <c r="AG55" i="12" s="1"/>
  <c r="AE53" i="12"/>
  <c r="AD53" i="12"/>
  <c r="AB53" i="12"/>
  <c r="AB55" i="12" s="1"/>
  <c r="AA53" i="12"/>
  <c r="AA55" i="12" s="1"/>
  <c r="Y53" i="12"/>
  <c r="Y55" i="12" s="1"/>
  <c r="X53" i="12"/>
  <c r="X55" i="12" s="1"/>
  <c r="V53" i="12"/>
  <c r="V55" i="12" s="1"/>
  <c r="U53" i="12"/>
  <c r="U55" i="12" s="1"/>
  <c r="S53" i="12"/>
  <c r="S55" i="12" s="1"/>
  <c r="R53" i="12"/>
  <c r="R55" i="12" s="1"/>
  <c r="P53" i="12"/>
  <c r="P55" i="12" s="1"/>
  <c r="O53" i="12"/>
  <c r="M53" i="12"/>
  <c r="L53" i="12"/>
  <c r="L55" i="12" s="1"/>
  <c r="J53" i="12"/>
  <c r="I53" i="12"/>
  <c r="AO52" i="12"/>
  <c r="AL52" i="12"/>
  <c r="AI52" i="12"/>
  <c r="AF52" i="12"/>
  <c r="AC52" i="12"/>
  <c r="Z52" i="12"/>
  <c r="W52" i="12"/>
  <c r="T52" i="12"/>
  <c r="Q52" i="12"/>
  <c r="N52" i="12"/>
  <c r="K52" i="12"/>
  <c r="H52" i="12"/>
  <c r="AO51" i="12"/>
  <c r="AL51" i="12"/>
  <c r="AI51" i="12"/>
  <c r="AF51" i="12"/>
  <c r="AC51" i="12"/>
  <c r="Z51" i="12"/>
  <c r="W51" i="12"/>
  <c r="T51" i="12"/>
  <c r="Q51" i="12"/>
  <c r="N51" i="12"/>
  <c r="K51" i="12"/>
  <c r="H51" i="12"/>
  <c r="AO50" i="12"/>
  <c r="AO54" i="12" s="1"/>
  <c r="AL50" i="12"/>
  <c r="AL54" i="12" s="1"/>
  <c r="AI50" i="12"/>
  <c r="AI54" i="12" s="1"/>
  <c r="AF50" i="12"/>
  <c r="AC50" i="12"/>
  <c r="AC54" i="12" s="1"/>
  <c r="Z50" i="12"/>
  <c r="Z54" i="12" s="1"/>
  <c r="W50" i="12"/>
  <c r="W54" i="12" s="1"/>
  <c r="T50" i="12"/>
  <c r="Q50" i="12"/>
  <c r="Q54" i="12" s="1"/>
  <c r="N50" i="12"/>
  <c r="N54" i="12" s="1"/>
  <c r="K50" i="12"/>
  <c r="H50" i="12"/>
  <c r="AO49" i="12"/>
  <c r="AL49" i="12"/>
  <c r="AI49" i="12"/>
  <c r="AF49" i="12"/>
  <c r="AC49" i="12"/>
  <c r="Z49" i="12"/>
  <c r="W49" i="12"/>
  <c r="T49" i="12"/>
  <c r="Q49" i="12"/>
  <c r="N49" i="12"/>
  <c r="K49" i="12"/>
  <c r="H49" i="12"/>
  <c r="AO48" i="12"/>
  <c r="AL48" i="12"/>
  <c r="AI48" i="12"/>
  <c r="AF48" i="12"/>
  <c r="AC48" i="12"/>
  <c r="Z48" i="12"/>
  <c r="W48" i="12"/>
  <c r="T48" i="12"/>
  <c r="Q48" i="12"/>
  <c r="N48" i="12"/>
  <c r="K48" i="12"/>
  <c r="H48" i="12"/>
  <c r="AO47" i="12"/>
  <c r="AL47" i="12"/>
  <c r="AI47" i="12"/>
  <c r="AF47" i="12"/>
  <c r="AC47" i="12"/>
  <c r="Z47" i="12"/>
  <c r="W47" i="12"/>
  <c r="T47" i="12"/>
  <c r="Q47" i="12"/>
  <c r="N47" i="12"/>
  <c r="K47" i="12"/>
  <c r="H47" i="12"/>
  <c r="AO46" i="12"/>
  <c r="AL46" i="12"/>
  <c r="AI46" i="12"/>
  <c r="AF46" i="12"/>
  <c r="AC46" i="12"/>
  <c r="Z46" i="12"/>
  <c r="W46" i="12"/>
  <c r="T46" i="12"/>
  <c r="Q46" i="12"/>
  <c r="N46" i="12"/>
  <c r="K46" i="12"/>
  <c r="H46" i="12"/>
  <c r="AO45" i="12"/>
  <c r="AL45" i="12"/>
  <c r="AI45" i="12"/>
  <c r="AF45" i="12"/>
  <c r="AC45" i="12"/>
  <c r="Z45" i="12"/>
  <c r="W45" i="12"/>
  <c r="T45" i="12"/>
  <c r="Q45" i="12"/>
  <c r="N45" i="12"/>
  <c r="K45" i="12"/>
  <c r="H45" i="12"/>
  <c r="AO44" i="12"/>
  <c r="AL44" i="12"/>
  <c r="AI44" i="12"/>
  <c r="AF44" i="12"/>
  <c r="AC44" i="12"/>
  <c r="Z44" i="12"/>
  <c r="W44" i="12"/>
  <c r="T44" i="12"/>
  <c r="Q44" i="12"/>
  <c r="N44" i="12"/>
  <c r="K44" i="12"/>
  <c r="H44" i="12"/>
  <c r="AO43" i="12"/>
  <c r="AL43" i="12"/>
  <c r="AI43" i="12"/>
  <c r="AF43" i="12"/>
  <c r="AC43" i="12"/>
  <c r="Z43" i="12"/>
  <c r="W43" i="12"/>
  <c r="T43" i="12"/>
  <c r="Q43" i="12"/>
  <c r="N43" i="12"/>
  <c r="K43" i="12"/>
  <c r="H43" i="12"/>
  <c r="AO42" i="12"/>
  <c r="AL42" i="12"/>
  <c r="AI42" i="12"/>
  <c r="AF42" i="12"/>
  <c r="AC42" i="12"/>
  <c r="Z42" i="12"/>
  <c r="W42" i="12"/>
  <c r="T42" i="12"/>
  <c r="Q42" i="12"/>
  <c r="N42" i="12"/>
  <c r="K42" i="12"/>
  <c r="H42" i="12"/>
  <c r="AO41" i="12"/>
  <c r="AL41" i="12"/>
  <c r="AI41" i="12"/>
  <c r="AF41" i="12"/>
  <c r="AC41" i="12"/>
  <c r="Z41" i="12"/>
  <c r="W41" i="12"/>
  <c r="T41" i="12"/>
  <c r="Q41" i="12"/>
  <c r="N41" i="12"/>
  <c r="K41" i="12"/>
  <c r="H41" i="12"/>
  <c r="AO40" i="12"/>
  <c r="AO53" i="12" s="1"/>
  <c r="AO55" i="12" s="1"/>
  <c r="AL40" i="12"/>
  <c r="AL53" i="12" s="1"/>
  <c r="AL55" i="12" s="1"/>
  <c r="AI40" i="12"/>
  <c r="AI53" i="12" s="1"/>
  <c r="AI55" i="12" s="1"/>
  <c r="AF40" i="12"/>
  <c r="AF53" i="12" s="1"/>
  <c r="AC40" i="12"/>
  <c r="AC53" i="12" s="1"/>
  <c r="AC55" i="12" s="1"/>
  <c r="Z40" i="12"/>
  <c r="Z53" i="12" s="1"/>
  <c r="Z55" i="12" s="1"/>
  <c r="W40" i="12"/>
  <c r="W53" i="12" s="1"/>
  <c r="W55" i="12" s="1"/>
  <c r="T40" i="12"/>
  <c r="T53" i="12" s="1"/>
  <c r="Q40" i="12"/>
  <c r="Q53" i="12" s="1"/>
  <c r="Q55" i="12" s="1"/>
  <c r="N40" i="12"/>
  <c r="N53" i="12" s="1"/>
  <c r="N55" i="12" s="1"/>
  <c r="K40" i="12"/>
  <c r="K53" i="12" s="1"/>
  <c r="K55" i="12" s="1"/>
  <c r="H40" i="12"/>
  <c r="H53" i="12" s="1"/>
  <c r="AQ35" i="12"/>
  <c r="AP35" i="12"/>
  <c r="AN35" i="12"/>
  <c r="AM35" i="12"/>
  <c r="AK35" i="12"/>
  <c r="AJ35" i="12"/>
  <c r="AI35" i="12"/>
  <c r="AH35" i="12"/>
  <c r="AG35" i="12"/>
  <c r="AE35" i="12"/>
  <c r="AE36" i="12" s="1"/>
  <c r="AD35" i="12"/>
  <c r="AB35" i="12"/>
  <c r="AA35" i="12"/>
  <c r="Y35" i="12"/>
  <c r="X35" i="12"/>
  <c r="W35" i="12"/>
  <c r="V35" i="12"/>
  <c r="U35" i="12"/>
  <c r="S35" i="12"/>
  <c r="R35" i="12"/>
  <c r="P35" i="12"/>
  <c r="O35" i="12"/>
  <c r="O36" i="12" s="1"/>
  <c r="M35" i="12"/>
  <c r="L35" i="12"/>
  <c r="K35" i="12"/>
  <c r="J35" i="12"/>
  <c r="I35" i="12"/>
  <c r="AQ34" i="12"/>
  <c r="AQ36" i="12" s="1"/>
  <c r="AP34" i="12"/>
  <c r="AP36" i="12" s="1"/>
  <c r="AN34" i="12"/>
  <c r="AN36" i="12" s="1"/>
  <c r="AM34" i="12"/>
  <c r="AM36" i="12" s="1"/>
  <c r="AK34" i="12"/>
  <c r="AK36" i="12" s="1"/>
  <c r="AJ34" i="12"/>
  <c r="AJ36" i="12" s="1"/>
  <c r="AI34" i="12"/>
  <c r="AI36" i="12" s="1"/>
  <c r="AH34" i="12"/>
  <c r="AH36" i="12" s="1"/>
  <c r="AG34" i="12"/>
  <c r="AG36" i="12" s="1"/>
  <c r="AE34" i="12"/>
  <c r="AD34" i="12"/>
  <c r="AD36" i="12" s="1"/>
  <c r="AB34" i="12"/>
  <c r="AB36" i="12" s="1"/>
  <c r="AA34" i="12"/>
  <c r="AA36" i="12" s="1"/>
  <c r="Y34" i="12"/>
  <c r="Y36" i="12" s="1"/>
  <c r="X34" i="12"/>
  <c r="X36" i="12" s="1"/>
  <c r="W34" i="12"/>
  <c r="W36" i="12" s="1"/>
  <c r="V34" i="12"/>
  <c r="V36" i="12" s="1"/>
  <c r="U34" i="12"/>
  <c r="U36" i="12" s="1"/>
  <c r="S34" i="12"/>
  <c r="S36" i="12" s="1"/>
  <c r="R34" i="12"/>
  <c r="R36" i="12" s="1"/>
  <c r="P34" i="12"/>
  <c r="P36" i="12" s="1"/>
  <c r="O34" i="12"/>
  <c r="M34" i="12"/>
  <c r="M36" i="12" s="1"/>
  <c r="L34" i="12"/>
  <c r="L36" i="12" s="1"/>
  <c r="K34" i="12"/>
  <c r="K36" i="12" s="1"/>
  <c r="J34" i="12"/>
  <c r="J36" i="12" s="1"/>
  <c r="I34" i="12"/>
  <c r="I36" i="12" s="1"/>
  <c r="AO33" i="12"/>
  <c r="AO35" i="12" s="1"/>
  <c r="AL33" i="12"/>
  <c r="AL35" i="12" s="1"/>
  <c r="AI33" i="12"/>
  <c r="AF33" i="12"/>
  <c r="AF35" i="12" s="1"/>
  <c r="AC33" i="12"/>
  <c r="AC35" i="12" s="1"/>
  <c r="Z33" i="12"/>
  <c r="Z35" i="12" s="1"/>
  <c r="W33" i="12"/>
  <c r="T33" i="12"/>
  <c r="T35" i="12" s="1"/>
  <c r="Q33" i="12"/>
  <c r="Q35" i="12" s="1"/>
  <c r="N33" i="12"/>
  <c r="N35" i="12" s="1"/>
  <c r="K33" i="12"/>
  <c r="H33" i="12"/>
  <c r="H35" i="12" s="1"/>
  <c r="AO32" i="12"/>
  <c r="AO34" i="12" s="1"/>
  <c r="AO36" i="12" s="1"/>
  <c r="AL32" i="12"/>
  <c r="AL34" i="12" s="1"/>
  <c r="AL36" i="12" s="1"/>
  <c r="AI32" i="12"/>
  <c r="AF32" i="12"/>
  <c r="AF34" i="12" s="1"/>
  <c r="AF36" i="12" s="1"/>
  <c r="AC32" i="12"/>
  <c r="AC34" i="12" s="1"/>
  <c r="AC36" i="12" s="1"/>
  <c r="Z32" i="12"/>
  <c r="Z34" i="12" s="1"/>
  <c r="Z36" i="12" s="1"/>
  <c r="W32" i="12"/>
  <c r="T32" i="12"/>
  <c r="T34" i="12" s="1"/>
  <c r="T36" i="12" s="1"/>
  <c r="Q32" i="12"/>
  <c r="Q34" i="12" s="1"/>
  <c r="Q36" i="12" s="1"/>
  <c r="N32" i="12"/>
  <c r="N34" i="12" s="1"/>
  <c r="N36" i="12" s="1"/>
  <c r="K32" i="12"/>
  <c r="H32" i="12"/>
  <c r="H34" i="12" s="1"/>
  <c r="H36" i="12" s="1"/>
  <c r="AQ25" i="12"/>
  <c r="AA25" i="12"/>
  <c r="O24" i="12"/>
  <c r="AQ23" i="12"/>
  <c r="AP23" i="12"/>
  <c r="AN23" i="12"/>
  <c r="AM23" i="12"/>
  <c r="AK23" i="12"/>
  <c r="AJ23" i="12"/>
  <c r="AH23" i="12"/>
  <c r="AG23" i="12"/>
  <c r="AE23" i="12"/>
  <c r="AD23" i="12"/>
  <c r="AB23" i="12"/>
  <c r="AA23" i="12"/>
  <c r="Y23" i="12"/>
  <c r="X23" i="12"/>
  <c r="V23" i="12"/>
  <c r="U23" i="12"/>
  <c r="S23" i="12"/>
  <c r="R23" i="12"/>
  <c r="P23" i="12"/>
  <c r="O23" i="12"/>
  <c r="M23" i="12"/>
  <c r="L23" i="12"/>
  <c r="J23" i="12"/>
  <c r="I23" i="12"/>
  <c r="AQ17" i="12"/>
  <c r="AO17" i="12" s="1"/>
  <c r="AP17" i="12"/>
  <c r="AP25" i="12" s="1"/>
  <c r="AN17" i="12"/>
  <c r="AN25" i="12" s="1"/>
  <c r="AM17" i="12"/>
  <c r="AL17" i="12" s="1"/>
  <c r="AK17" i="12"/>
  <c r="AJ17" i="12"/>
  <c r="AJ25" i="12" s="1"/>
  <c r="AI17" i="12"/>
  <c r="AH17" i="12"/>
  <c r="AH25" i="12" s="1"/>
  <c r="AG17" i="12"/>
  <c r="AE17" i="12"/>
  <c r="AE25" i="12" s="1"/>
  <c r="AD17" i="12"/>
  <c r="AC17" i="12"/>
  <c r="AB17" i="12"/>
  <c r="AB25" i="12" s="1"/>
  <c r="AA17" i="12"/>
  <c r="Z17" i="12" s="1"/>
  <c r="Y17" i="12"/>
  <c r="W17" i="12" s="1"/>
  <c r="X17" i="12"/>
  <c r="X25" i="12" s="1"/>
  <c r="V17" i="12"/>
  <c r="U17" i="12"/>
  <c r="S17" i="12"/>
  <c r="S25" i="12" s="1"/>
  <c r="R17" i="12"/>
  <c r="P17" i="12"/>
  <c r="P25" i="12" s="1"/>
  <c r="O17" i="12"/>
  <c r="N17" i="12" s="1"/>
  <c r="M17" i="12"/>
  <c r="L17" i="12"/>
  <c r="L25" i="12" s="1"/>
  <c r="K17" i="12"/>
  <c r="J17" i="12"/>
  <c r="J25" i="12" s="1"/>
  <c r="I17" i="12"/>
  <c r="AQ16" i="12"/>
  <c r="AQ24" i="12" s="1"/>
  <c r="AP16" i="12"/>
  <c r="AO16" i="12"/>
  <c r="AN16" i="12"/>
  <c r="AN24" i="12" s="1"/>
  <c r="AM16" i="12"/>
  <c r="AK16" i="12"/>
  <c r="AK24" i="12" s="1"/>
  <c r="AJ16" i="12"/>
  <c r="AH16" i="12"/>
  <c r="AG16" i="12"/>
  <c r="AE16" i="12"/>
  <c r="AC16" i="12" s="1"/>
  <c r="AC24" i="12" s="1"/>
  <c r="AD16" i="12"/>
  <c r="AB16" i="12"/>
  <c r="AB24" i="12" s="1"/>
  <c r="AA16" i="12"/>
  <c r="Y16" i="12"/>
  <c r="X16" i="12"/>
  <c r="W16" i="12"/>
  <c r="V16" i="12"/>
  <c r="U16" i="12"/>
  <c r="S16" i="12"/>
  <c r="S24" i="12" s="1"/>
  <c r="R16" i="12"/>
  <c r="Q16" i="12" s="1"/>
  <c r="P16" i="12"/>
  <c r="P24" i="12" s="1"/>
  <c r="O16" i="12"/>
  <c r="N16" i="12"/>
  <c r="N24" i="12" s="1"/>
  <c r="M16" i="12"/>
  <c r="L16" i="12"/>
  <c r="K16" i="12"/>
  <c r="J16" i="12"/>
  <c r="J24" i="12" s="1"/>
  <c r="I16" i="12"/>
  <c r="AO15" i="12"/>
  <c r="AO23" i="12" s="1"/>
  <c r="AL15" i="12"/>
  <c r="AI15" i="12"/>
  <c r="AI23" i="12" s="1"/>
  <c r="AF15" i="12"/>
  <c r="AC15" i="12"/>
  <c r="AC23" i="12" s="1"/>
  <c r="Z15" i="12"/>
  <c r="W15" i="12"/>
  <c r="W23" i="12" s="1"/>
  <c r="T15" i="12"/>
  <c r="Q15" i="12"/>
  <c r="Q23" i="12" s="1"/>
  <c r="N15" i="12"/>
  <c r="K15" i="12"/>
  <c r="K23" i="12" s="1"/>
  <c r="H15" i="12"/>
  <c r="AQ9" i="12"/>
  <c r="AP9" i="12"/>
  <c r="AO9" i="12"/>
  <c r="AN9" i="12"/>
  <c r="AM9" i="12"/>
  <c r="AL9" i="12" s="1"/>
  <c r="AK9" i="12"/>
  <c r="AI9" i="12" s="1"/>
  <c r="AI25" i="12" s="1"/>
  <c r="AJ9" i="12"/>
  <c r="AH9" i="12"/>
  <c r="AG9" i="12"/>
  <c r="AF9" i="12" s="1"/>
  <c r="AE9" i="12"/>
  <c r="AD9" i="12"/>
  <c r="AC9" i="12" s="1"/>
  <c r="AB9" i="12"/>
  <c r="AA9" i="12"/>
  <c r="Z9" i="12"/>
  <c r="Y9" i="12"/>
  <c r="W9" i="12" s="1"/>
  <c r="X9" i="12"/>
  <c r="V9" i="12"/>
  <c r="U9" i="12"/>
  <c r="S9" i="12"/>
  <c r="Q9" i="12" s="1"/>
  <c r="R9" i="12"/>
  <c r="P9" i="12"/>
  <c r="O9" i="12"/>
  <c r="N9" i="12" s="1"/>
  <c r="M9" i="12"/>
  <c r="L9" i="12"/>
  <c r="K9" i="12"/>
  <c r="K25" i="12" s="1"/>
  <c r="J9" i="12"/>
  <c r="I9" i="12"/>
  <c r="H9" i="12" s="1"/>
  <c r="AQ8" i="12"/>
  <c r="AP8" i="12"/>
  <c r="AO8" i="12" s="1"/>
  <c r="AN8" i="12"/>
  <c r="AM8" i="12"/>
  <c r="AL8" i="12"/>
  <c r="AK8" i="12"/>
  <c r="AJ8" i="12"/>
  <c r="AI8" i="12"/>
  <c r="AH8" i="12"/>
  <c r="AG8" i="12"/>
  <c r="AE8" i="12"/>
  <c r="AD8" i="12"/>
  <c r="AC8" i="12"/>
  <c r="AB8" i="12"/>
  <c r="AA8" i="12"/>
  <c r="Z8" i="12" s="1"/>
  <c r="Y8" i="12"/>
  <c r="W8" i="12" s="1"/>
  <c r="X8" i="12"/>
  <c r="V8" i="12"/>
  <c r="U8" i="12"/>
  <c r="S8" i="12"/>
  <c r="R8" i="12"/>
  <c r="Q8" i="12" s="1"/>
  <c r="P8" i="12"/>
  <c r="O8" i="12"/>
  <c r="N8" i="12"/>
  <c r="M8" i="12"/>
  <c r="K8" i="12" s="1"/>
  <c r="L8" i="12"/>
  <c r="M59" i="12" s="1"/>
  <c r="M62" i="12" s="1"/>
  <c r="J8" i="12"/>
  <c r="I8" i="12"/>
  <c r="H8" i="12"/>
  <c r="AO7" i="12"/>
  <c r="AL7" i="12"/>
  <c r="AI7" i="12"/>
  <c r="AF7" i="12"/>
  <c r="AC7" i="12"/>
  <c r="Z7" i="12"/>
  <c r="W7" i="12"/>
  <c r="T7" i="12"/>
  <c r="Q7" i="12"/>
  <c r="N7" i="12"/>
  <c r="K7" i="12"/>
  <c r="H7" i="12"/>
  <c r="AQ118" i="11"/>
  <c r="AO118" i="11"/>
  <c r="AN118" i="11"/>
  <c r="AL118" i="11"/>
  <c r="AK118" i="11"/>
  <c r="AI118" i="11"/>
  <c r="AH118" i="11"/>
  <c r="AF118" i="11"/>
  <c r="AE118" i="11"/>
  <c r="AC118" i="11"/>
  <c r="AB118" i="11"/>
  <c r="Z118" i="11"/>
  <c r="Y118" i="11"/>
  <c r="W118" i="11"/>
  <c r="V118" i="11"/>
  <c r="T118" i="11"/>
  <c r="S118" i="11"/>
  <c r="Q118" i="11"/>
  <c r="P118" i="11"/>
  <c r="N118" i="11"/>
  <c r="M118" i="11"/>
  <c r="K118" i="11"/>
  <c r="J118" i="11"/>
  <c r="H118" i="11"/>
  <c r="AQ113" i="11"/>
  <c r="AO113" i="11"/>
  <c r="AN113" i="11"/>
  <c r="AL113" i="11"/>
  <c r="AK113" i="11"/>
  <c r="AI113" i="11"/>
  <c r="AH113" i="11"/>
  <c r="AF113" i="11"/>
  <c r="AE113" i="11"/>
  <c r="AC113" i="11"/>
  <c r="AB113" i="11"/>
  <c r="Z113" i="11"/>
  <c r="Y113" i="11"/>
  <c r="W113" i="11"/>
  <c r="V113" i="11"/>
  <c r="T113" i="11"/>
  <c r="S113" i="11"/>
  <c r="Q113" i="11"/>
  <c r="P113" i="11"/>
  <c r="N113" i="11"/>
  <c r="M113" i="11"/>
  <c r="K113" i="11"/>
  <c r="J113" i="11"/>
  <c r="H113" i="11"/>
  <c r="AQ109" i="11"/>
  <c r="AP109" i="11"/>
  <c r="AN109" i="11"/>
  <c r="AM109" i="11"/>
  <c r="AK109" i="11"/>
  <c r="AJ109" i="11"/>
  <c r="AH109" i="11"/>
  <c r="AG109" i="11"/>
  <c r="AE109" i="11"/>
  <c r="AD109" i="11"/>
  <c r="AB109" i="11"/>
  <c r="AA109" i="11"/>
  <c r="Y109" i="11"/>
  <c r="X109" i="11"/>
  <c r="V109" i="11"/>
  <c r="U109" i="11"/>
  <c r="S109" i="11"/>
  <c r="R109" i="11"/>
  <c r="P109" i="11"/>
  <c r="O109" i="11"/>
  <c r="M109" i="11"/>
  <c r="L109" i="11"/>
  <c r="J109" i="11"/>
  <c r="I109" i="11"/>
  <c r="AQ108" i="11"/>
  <c r="AP108" i="11"/>
  <c r="AN108" i="11"/>
  <c r="AM108" i="11"/>
  <c r="AK108" i="11"/>
  <c r="AJ108" i="11"/>
  <c r="AH108" i="11"/>
  <c r="AG108" i="11"/>
  <c r="AE108" i="11"/>
  <c r="AD108" i="11"/>
  <c r="AB108" i="11"/>
  <c r="AA108" i="11"/>
  <c r="Y108" i="11"/>
  <c r="X108" i="11"/>
  <c r="V108" i="11"/>
  <c r="U108" i="11"/>
  <c r="S108" i="11"/>
  <c r="R108" i="11"/>
  <c r="P108" i="11"/>
  <c r="O108" i="11"/>
  <c r="M108" i="11"/>
  <c r="L108" i="11"/>
  <c r="J108" i="11"/>
  <c r="I108" i="11"/>
  <c r="AQ107" i="11"/>
  <c r="AP107" i="11"/>
  <c r="AN107" i="11"/>
  <c r="AM107" i="11"/>
  <c r="AK107" i="11"/>
  <c r="AJ107" i="11"/>
  <c r="AH107" i="11"/>
  <c r="AG107" i="11"/>
  <c r="AF107" i="11"/>
  <c r="AE107" i="11"/>
  <c r="AD107" i="11"/>
  <c r="AB107" i="11"/>
  <c r="AA107" i="11"/>
  <c r="Y107" i="11"/>
  <c r="X107" i="11"/>
  <c r="W107" i="11"/>
  <c r="V107" i="11"/>
  <c r="U107" i="11"/>
  <c r="S107" i="11"/>
  <c r="R107" i="11"/>
  <c r="P107" i="11"/>
  <c r="O107" i="11"/>
  <c r="M107" i="11"/>
  <c r="L107" i="11"/>
  <c r="K107" i="11"/>
  <c r="J107" i="11"/>
  <c r="I107" i="11"/>
  <c r="H107" i="11"/>
  <c r="AQ106" i="11"/>
  <c r="AQ110" i="11" s="1"/>
  <c r="AP106" i="11"/>
  <c r="AP110" i="11" s="1"/>
  <c r="AN106" i="11"/>
  <c r="AN110" i="11" s="1"/>
  <c r="AM106" i="11"/>
  <c r="AM110" i="11" s="1"/>
  <c r="AK106" i="11"/>
  <c r="AK110" i="11" s="1"/>
  <c r="AJ106" i="11"/>
  <c r="AH106" i="11"/>
  <c r="AH110" i="11" s="1"/>
  <c r="AG106" i="11"/>
  <c r="AG110" i="11" s="1"/>
  <c r="AF106" i="11"/>
  <c r="AE106" i="11"/>
  <c r="AE110" i="11" s="1"/>
  <c r="AD106" i="11"/>
  <c r="AD110" i="11" s="1"/>
  <c r="AB106" i="11"/>
  <c r="AB110" i="11" s="1"/>
  <c r="AA106" i="11"/>
  <c r="AA110" i="11" s="1"/>
  <c r="Y106" i="11"/>
  <c r="Y110" i="11" s="1"/>
  <c r="X106" i="11"/>
  <c r="X110" i="11" s="1"/>
  <c r="V106" i="11"/>
  <c r="V110" i="11" s="1"/>
  <c r="U106" i="11"/>
  <c r="U110" i="11" s="1"/>
  <c r="S106" i="11"/>
  <c r="S110" i="11" s="1"/>
  <c r="R106" i="11"/>
  <c r="R110" i="11" s="1"/>
  <c r="P106" i="11"/>
  <c r="P110" i="11" s="1"/>
  <c r="O106" i="11"/>
  <c r="O110" i="11" s="1"/>
  <c r="M106" i="11"/>
  <c r="M110" i="11" s="1"/>
  <c r="L106" i="11"/>
  <c r="L110" i="11" s="1"/>
  <c r="J106" i="11"/>
  <c r="J110" i="11" s="1"/>
  <c r="I106" i="11"/>
  <c r="I110" i="11" s="1"/>
  <c r="AO105" i="11"/>
  <c r="AL105" i="11"/>
  <c r="AI105" i="11"/>
  <c r="AF105" i="11"/>
  <c r="AC105" i="11"/>
  <c r="Z105" i="11"/>
  <c r="W105" i="11"/>
  <c r="T105" i="11"/>
  <c r="Q105" i="11"/>
  <c r="N105" i="11"/>
  <c r="K105" i="11"/>
  <c r="H105" i="11"/>
  <c r="AO104" i="11"/>
  <c r="AL104" i="11"/>
  <c r="AI104" i="11"/>
  <c r="AF104" i="11"/>
  <c r="AC104" i="11"/>
  <c r="Z104" i="11"/>
  <c r="W104" i="11"/>
  <c r="T104" i="11"/>
  <c r="Q104" i="11"/>
  <c r="N104" i="11"/>
  <c r="K104" i="11"/>
  <c r="H104" i="11"/>
  <c r="AO103" i="11"/>
  <c r="AO109" i="11" s="1"/>
  <c r="AL103" i="11"/>
  <c r="AL109" i="11" s="1"/>
  <c r="AI103" i="11"/>
  <c r="AI109" i="11" s="1"/>
  <c r="AF103" i="11"/>
  <c r="AC103" i="11"/>
  <c r="AC109" i="11" s="1"/>
  <c r="Z103" i="11"/>
  <c r="Z109" i="11" s="1"/>
  <c r="W103" i="11"/>
  <c r="W109" i="11" s="1"/>
  <c r="T103" i="11"/>
  <c r="Q103" i="11"/>
  <c r="Q109" i="11" s="1"/>
  <c r="N103" i="11"/>
  <c r="N109" i="11" s="1"/>
  <c r="K103" i="11"/>
  <c r="K109" i="11" s="1"/>
  <c r="H103" i="11"/>
  <c r="AO102" i="11"/>
  <c r="AL102" i="11"/>
  <c r="AI102" i="11"/>
  <c r="AF102" i="11"/>
  <c r="AC102" i="11"/>
  <c r="Z102" i="11"/>
  <c r="W102" i="11"/>
  <c r="T102" i="11"/>
  <c r="Q102" i="11"/>
  <c r="N102" i="11"/>
  <c r="K102" i="11"/>
  <c r="H102" i="11"/>
  <c r="AO101" i="11"/>
  <c r="AL101" i="11"/>
  <c r="AI101" i="11"/>
  <c r="AF101" i="11"/>
  <c r="AC101" i="11"/>
  <c r="Z101" i="11"/>
  <c r="W101" i="11"/>
  <c r="T101" i="11"/>
  <c r="Q101" i="11"/>
  <c r="N101" i="11"/>
  <c r="K101" i="11"/>
  <c r="H101" i="11"/>
  <c r="AO100" i="11"/>
  <c r="AO107" i="11" s="1"/>
  <c r="AL100" i="11"/>
  <c r="AL107" i="11" s="1"/>
  <c r="AI100" i="11"/>
  <c r="AF100" i="11"/>
  <c r="AC100" i="11"/>
  <c r="AC107" i="11" s="1"/>
  <c r="Z100" i="11"/>
  <c r="Z107" i="11" s="1"/>
  <c r="W100" i="11"/>
  <c r="T100" i="11"/>
  <c r="T107" i="11" s="1"/>
  <c r="Q100" i="11"/>
  <c r="Q107" i="11" s="1"/>
  <c r="N100" i="11"/>
  <c r="N107" i="11" s="1"/>
  <c r="K100" i="11"/>
  <c r="H100" i="11"/>
  <c r="AO99" i="11"/>
  <c r="AL99" i="11"/>
  <c r="AI99" i="11"/>
  <c r="AF99" i="11"/>
  <c r="AC99" i="11"/>
  <c r="Z99" i="11"/>
  <c r="W99" i="11"/>
  <c r="T99" i="11"/>
  <c r="Q99" i="11"/>
  <c r="N99" i="11"/>
  <c r="K99" i="11"/>
  <c r="H99" i="11"/>
  <c r="AO98" i="11"/>
  <c r="AL98" i="11"/>
  <c r="AI98" i="11"/>
  <c r="AI107" i="11" s="1"/>
  <c r="AF98" i="11"/>
  <c r="AC98" i="11"/>
  <c r="Z98" i="11"/>
  <c r="W98" i="11"/>
  <c r="T98" i="11"/>
  <c r="Q98" i="11"/>
  <c r="N98" i="11"/>
  <c r="K98" i="11"/>
  <c r="H98" i="11"/>
  <c r="AO97" i="11"/>
  <c r="AL97" i="11"/>
  <c r="AI97" i="11"/>
  <c r="AF97" i="11"/>
  <c r="AC97" i="11"/>
  <c r="Z97" i="11"/>
  <c r="W97" i="11"/>
  <c r="T97" i="11"/>
  <c r="Q97" i="11"/>
  <c r="N97" i="11"/>
  <c r="K97" i="11"/>
  <c r="H97" i="11"/>
  <c r="AO96" i="11"/>
  <c r="AL96" i="11"/>
  <c r="AI96" i="11"/>
  <c r="AF96" i="11"/>
  <c r="AC96" i="11"/>
  <c r="Z96" i="11"/>
  <c r="W96" i="11"/>
  <c r="T96" i="11"/>
  <c r="Q96" i="11"/>
  <c r="N96" i="11"/>
  <c r="K96" i="11"/>
  <c r="H96" i="11"/>
  <c r="AO95" i="11"/>
  <c r="AO108" i="11" s="1"/>
  <c r="AL95" i="11"/>
  <c r="AL108" i="11" s="1"/>
  <c r="AI95" i="11"/>
  <c r="AI108" i="11" s="1"/>
  <c r="AF95" i="11"/>
  <c r="AF108" i="11" s="1"/>
  <c r="AC95" i="11"/>
  <c r="AC108" i="11" s="1"/>
  <c r="Z95" i="11"/>
  <c r="Z108" i="11" s="1"/>
  <c r="W95" i="11"/>
  <c r="W108" i="11" s="1"/>
  <c r="T95" i="11"/>
  <c r="T108" i="11" s="1"/>
  <c r="Q95" i="11"/>
  <c r="Q108" i="11" s="1"/>
  <c r="N95" i="11"/>
  <c r="N108" i="11" s="1"/>
  <c r="K95" i="11"/>
  <c r="K108" i="11" s="1"/>
  <c r="H95" i="11"/>
  <c r="H108" i="11" s="1"/>
  <c r="AO94" i="11"/>
  <c r="AL94" i="11"/>
  <c r="AI94" i="11"/>
  <c r="AF94" i="11"/>
  <c r="AC94" i="11"/>
  <c r="Z94" i="11"/>
  <c r="W94" i="11"/>
  <c r="T94" i="11"/>
  <c r="Q94" i="11"/>
  <c r="N94" i="11"/>
  <c r="K94" i="11"/>
  <c r="H94" i="11"/>
  <c r="AO93" i="11"/>
  <c r="AL93" i="11"/>
  <c r="AI93" i="11"/>
  <c r="AF93" i="11"/>
  <c r="AC93" i="11"/>
  <c r="Z93" i="11"/>
  <c r="W93" i="11"/>
  <c r="T93" i="11"/>
  <c r="Q93" i="11"/>
  <c r="N93" i="11"/>
  <c r="K93" i="11"/>
  <c r="H93" i="11"/>
  <c r="AO92" i="11"/>
  <c r="AO106" i="11" s="1"/>
  <c r="AO110" i="11" s="1"/>
  <c r="AL92" i="11"/>
  <c r="AL106" i="11" s="1"/>
  <c r="AL110" i="11" s="1"/>
  <c r="AI92" i="11"/>
  <c r="AI106" i="11" s="1"/>
  <c r="AI110" i="11" s="1"/>
  <c r="AF92" i="11"/>
  <c r="AC92" i="11"/>
  <c r="AC106" i="11" s="1"/>
  <c r="AC110" i="11" s="1"/>
  <c r="Z92" i="11"/>
  <c r="Z106" i="11" s="1"/>
  <c r="Z110" i="11" s="1"/>
  <c r="W92" i="11"/>
  <c r="W106" i="11" s="1"/>
  <c r="W110" i="11" s="1"/>
  <c r="T92" i="11"/>
  <c r="T106" i="11" s="1"/>
  <c r="Q92" i="11"/>
  <c r="Q106" i="11" s="1"/>
  <c r="Q110" i="11" s="1"/>
  <c r="N92" i="11"/>
  <c r="N106" i="11" s="1"/>
  <c r="N110" i="11" s="1"/>
  <c r="K92" i="11"/>
  <c r="K106" i="11" s="1"/>
  <c r="K110" i="11" s="1"/>
  <c r="H92" i="11"/>
  <c r="H106" i="11" s="1"/>
  <c r="AQ85" i="11"/>
  <c r="AP85" i="11"/>
  <c r="AQ119" i="11" s="1"/>
  <c r="AN85" i="11"/>
  <c r="AM85" i="11"/>
  <c r="AN119" i="11" s="1"/>
  <c r="AK85" i="11"/>
  <c r="AJ85" i="11"/>
  <c r="AI85" i="11"/>
  <c r="AH85" i="11"/>
  <c r="AG85" i="11"/>
  <c r="AH119" i="11" s="1"/>
  <c r="AE85" i="11"/>
  <c r="AD85" i="11"/>
  <c r="AE119" i="11" s="1"/>
  <c r="AB85" i="11"/>
  <c r="AA85" i="11"/>
  <c r="AB119" i="11" s="1"/>
  <c r="Y85" i="11"/>
  <c r="X85" i="11"/>
  <c r="W85" i="11"/>
  <c r="V85" i="11"/>
  <c r="V122" i="11" s="1"/>
  <c r="U85" i="11"/>
  <c r="V119" i="11" s="1"/>
  <c r="S85" i="11"/>
  <c r="R85" i="11"/>
  <c r="S119" i="11" s="1"/>
  <c r="P85" i="11"/>
  <c r="O85" i="11"/>
  <c r="P119" i="11" s="1"/>
  <c r="M85" i="11"/>
  <c r="L85" i="11"/>
  <c r="K85" i="11"/>
  <c r="J85" i="11"/>
  <c r="I85" i="11"/>
  <c r="J119" i="11" s="1"/>
  <c r="AQ84" i="11"/>
  <c r="AP84" i="11"/>
  <c r="AQ114" i="11" s="1"/>
  <c r="AN84" i="11"/>
  <c r="AM84" i="11"/>
  <c r="AN114" i="11" s="1"/>
  <c r="AK84" i="11"/>
  <c r="AJ84" i="11"/>
  <c r="AI84" i="11"/>
  <c r="AH84" i="11"/>
  <c r="AH117" i="11" s="1"/>
  <c r="AG84" i="11"/>
  <c r="AH114" i="11" s="1"/>
  <c r="AE84" i="11"/>
  <c r="AD84" i="11"/>
  <c r="AE114" i="11" s="1"/>
  <c r="AB84" i="11"/>
  <c r="AA84" i="11"/>
  <c r="AB114" i="11" s="1"/>
  <c r="Y84" i="11"/>
  <c r="X84" i="11"/>
  <c r="W84" i="11"/>
  <c r="V84" i="11"/>
  <c r="U84" i="11"/>
  <c r="V114" i="11" s="1"/>
  <c r="S84" i="11"/>
  <c r="R84" i="11"/>
  <c r="S114" i="11" s="1"/>
  <c r="P84" i="11"/>
  <c r="O84" i="11"/>
  <c r="P114" i="11" s="1"/>
  <c r="M84" i="11"/>
  <c r="L84" i="11"/>
  <c r="K84" i="11"/>
  <c r="J84" i="11"/>
  <c r="J117" i="11" s="1"/>
  <c r="I84" i="11"/>
  <c r="J114" i="11" s="1"/>
  <c r="AQ83" i="11"/>
  <c r="AP83" i="11"/>
  <c r="AN83" i="11"/>
  <c r="AM83" i="11"/>
  <c r="AK83" i="11"/>
  <c r="AJ83" i="11"/>
  <c r="AI83" i="11"/>
  <c r="AH83" i="11"/>
  <c r="AG83" i="11"/>
  <c r="AE83" i="11"/>
  <c r="AD83" i="11"/>
  <c r="AB83" i="11"/>
  <c r="AA83" i="11"/>
  <c r="Y83" i="11"/>
  <c r="X83" i="11"/>
  <c r="W83" i="11"/>
  <c r="V83" i="11"/>
  <c r="U83" i="11"/>
  <c r="S83" i="11"/>
  <c r="R83" i="11"/>
  <c r="P83" i="11"/>
  <c r="O83" i="11"/>
  <c r="M83" i="11"/>
  <c r="L83" i="11"/>
  <c r="K83" i="11"/>
  <c r="J83" i="11"/>
  <c r="I83" i="11"/>
  <c r="AO78" i="11"/>
  <c r="AL78" i="11"/>
  <c r="AI78" i="11"/>
  <c r="AF78" i="11"/>
  <c r="AC78" i="11"/>
  <c r="Z78" i="11"/>
  <c r="W78" i="11"/>
  <c r="T78" i="11"/>
  <c r="Q78" i="11"/>
  <c r="N78" i="11"/>
  <c r="K78" i="11"/>
  <c r="H78" i="11"/>
  <c r="AO77" i="11"/>
  <c r="AO85" i="11" s="1"/>
  <c r="AL77" i="11"/>
  <c r="AL85" i="11" s="1"/>
  <c r="AI77" i="11"/>
  <c r="AF77" i="11"/>
  <c r="AF85" i="11" s="1"/>
  <c r="AC77" i="11"/>
  <c r="AC85" i="11" s="1"/>
  <c r="Z77" i="11"/>
  <c r="Z85" i="11" s="1"/>
  <c r="W77" i="11"/>
  <c r="T77" i="11"/>
  <c r="T85" i="11" s="1"/>
  <c r="Q77" i="11"/>
  <c r="Q85" i="11" s="1"/>
  <c r="N77" i="11"/>
  <c r="N85" i="11" s="1"/>
  <c r="K77" i="11"/>
  <c r="H77" i="11"/>
  <c r="H85" i="11" s="1"/>
  <c r="AO76" i="11"/>
  <c r="AL76" i="11"/>
  <c r="AL83" i="11" s="1"/>
  <c r="AI76" i="11"/>
  <c r="AF76" i="11"/>
  <c r="AF83" i="11" s="1"/>
  <c r="AC76" i="11"/>
  <c r="Z76" i="11"/>
  <c r="Z83" i="11" s="1"/>
  <c r="W76" i="11"/>
  <c r="T76" i="11"/>
  <c r="T83" i="11" s="1"/>
  <c r="Q76" i="11"/>
  <c r="N76" i="11"/>
  <c r="N83" i="11" s="1"/>
  <c r="K76" i="11"/>
  <c r="H76" i="11"/>
  <c r="H83" i="11" s="1"/>
  <c r="AO71" i="11"/>
  <c r="AL71" i="11"/>
  <c r="AI71" i="11"/>
  <c r="AF71" i="11"/>
  <c r="AC71" i="11"/>
  <c r="Z71" i="11"/>
  <c r="W71" i="11"/>
  <c r="T71" i="11"/>
  <c r="Q71" i="11"/>
  <c r="N71" i="11"/>
  <c r="K71" i="11"/>
  <c r="H71" i="11"/>
  <c r="AO70" i="11"/>
  <c r="AO84" i="11" s="1"/>
  <c r="AL70" i="11"/>
  <c r="AL84" i="11" s="1"/>
  <c r="AI70" i="11"/>
  <c r="AF70" i="11"/>
  <c r="AF84" i="11" s="1"/>
  <c r="AC70" i="11"/>
  <c r="AC84" i="11" s="1"/>
  <c r="Z70" i="11"/>
  <c r="Z84" i="11" s="1"/>
  <c r="W70" i="11"/>
  <c r="T70" i="11"/>
  <c r="T84" i="11" s="1"/>
  <c r="Q70" i="11"/>
  <c r="Q84" i="11" s="1"/>
  <c r="N70" i="11"/>
  <c r="N84" i="11" s="1"/>
  <c r="K70" i="11"/>
  <c r="H70" i="11"/>
  <c r="H84" i="11" s="1"/>
  <c r="AO69" i="11"/>
  <c r="AL69" i="11"/>
  <c r="AI69" i="11"/>
  <c r="AF69" i="11"/>
  <c r="AC69" i="11"/>
  <c r="Z69" i="11"/>
  <c r="W69" i="11"/>
  <c r="T69" i="11"/>
  <c r="Q69" i="11"/>
  <c r="N69" i="11"/>
  <c r="K69" i="11"/>
  <c r="H69" i="11"/>
  <c r="AQ56" i="11"/>
  <c r="AO56" i="11"/>
  <c r="AN56" i="11"/>
  <c r="AL56" i="11"/>
  <c r="AK56" i="11"/>
  <c r="AI56" i="11"/>
  <c r="AH56" i="11"/>
  <c r="AF56" i="11"/>
  <c r="AE56" i="11"/>
  <c r="AC56" i="11"/>
  <c r="AB56" i="11"/>
  <c r="Z56" i="11"/>
  <c r="Y56" i="11"/>
  <c r="W56" i="11"/>
  <c r="V56" i="11"/>
  <c r="T56" i="11"/>
  <c r="S56" i="11"/>
  <c r="Q56" i="11"/>
  <c r="P56" i="11"/>
  <c r="N56" i="11"/>
  <c r="M56" i="11"/>
  <c r="K56" i="11"/>
  <c r="J56" i="11"/>
  <c r="H56" i="11"/>
  <c r="AF52" i="11"/>
  <c r="T52" i="11"/>
  <c r="H52" i="11"/>
  <c r="AQ51" i="11"/>
  <c r="AO51" i="11"/>
  <c r="AN51" i="11"/>
  <c r="AL51" i="11"/>
  <c r="AK51" i="11"/>
  <c r="AI51" i="11"/>
  <c r="AH51" i="11"/>
  <c r="AF51" i="11"/>
  <c r="AF55" i="11" s="1"/>
  <c r="AE51" i="11"/>
  <c r="AC51" i="11"/>
  <c r="AB51" i="11"/>
  <c r="Z51" i="11"/>
  <c r="Y51" i="11"/>
  <c r="W51" i="11"/>
  <c r="V51" i="11"/>
  <c r="T51" i="11"/>
  <c r="T55" i="11" s="1"/>
  <c r="S51" i="11"/>
  <c r="Q51" i="11"/>
  <c r="P51" i="11"/>
  <c r="N51" i="11"/>
  <c r="M51" i="11"/>
  <c r="K51" i="11"/>
  <c r="J51" i="11"/>
  <c r="H51" i="11"/>
  <c r="H55" i="11" s="1"/>
  <c r="AQ47" i="11"/>
  <c r="AP47" i="11"/>
  <c r="AO47" i="11"/>
  <c r="AN47" i="11"/>
  <c r="AM47" i="11"/>
  <c r="AK47" i="11"/>
  <c r="AJ47" i="11"/>
  <c r="AH47" i="11"/>
  <c r="AG47" i="11"/>
  <c r="AE47" i="11"/>
  <c r="AD47" i="11"/>
  <c r="AC47" i="11"/>
  <c r="AB47" i="11"/>
  <c r="AA47" i="11"/>
  <c r="Y47" i="11"/>
  <c r="X47" i="11"/>
  <c r="V47" i="11"/>
  <c r="U47" i="11"/>
  <c r="S47" i="11"/>
  <c r="R47" i="11"/>
  <c r="Q47" i="11"/>
  <c r="P47" i="11"/>
  <c r="O47" i="11"/>
  <c r="M47" i="11"/>
  <c r="L47" i="11"/>
  <c r="J47" i="11"/>
  <c r="I47" i="11"/>
  <c r="AQ46" i="11"/>
  <c r="AP46" i="11"/>
  <c r="AO46" i="11"/>
  <c r="AN46" i="11"/>
  <c r="AM46" i="11"/>
  <c r="AK46" i="11"/>
  <c r="AJ46" i="11"/>
  <c r="AH46" i="11"/>
  <c r="AG46" i="11"/>
  <c r="AE46" i="11"/>
  <c r="AD46" i="11"/>
  <c r="AC46" i="11"/>
  <c r="AB46" i="11"/>
  <c r="AA46" i="11"/>
  <c r="Y46" i="11"/>
  <c r="X46" i="11"/>
  <c r="V46" i="11"/>
  <c r="U46" i="11"/>
  <c r="S46" i="11"/>
  <c r="R46" i="11"/>
  <c r="Q46" i="11"/>
  <c r="P46" i="11"/>
  <c r="O46" i="11"/>
  <c r="M46" i="11"/>
  <c r="L46" i="11"/>
  <c r="J46" i="11"/>
  <c r="I46" i="11"/>
  <c r="AQ45" i="11"/>
  <c r="AP45" i="11"/>
  <c r="AO45" i="11"/>
  <c r="AN45" i="11"/>
  <c r="AM45" i="11"/>
  <c r="AK45" i="11"/>
  <c r="AJ45" i="11"/>
  <c r="AH45" i="11"/>
  <c r="AG45" i="11"/>
  <c r="AE45" i="11"/>
  <c r="AD45" i="11"/>
  <c r="AC45" i="11"/>
  <c r="AB45" i="11"/>
  <c r="AA45" i="11"/>
  <c r="Y45" i="11"/>
  <c r="X45" i="11"/>
  <c r="V45" i="11"/>
  <c r="U45" i="11"/>
  <c r="S45" i="11"/>
  <c r="R45" i="11"/>
  <c r="Q45" i="11"/>
  <c r="P45" i="11"/>
  <c r="O45" i="11"/>
  <c r="M45" i="11"/>
  <c r="L45" i="11"/>
  <c r="J45" i="11"/>
  <c r="I45" i="11"/>
  <c r="AQ44" i="11"/>
  <c r="AQ48" i="11" s="1"/>
  <c r="AP44" i="11"/>
  <c r="AP48" i="11" s="1"/>
  <c r="AO44" i="11"/>
  <c r="AO48" i="11" s="1"/>
  <c r="AN44" i="11"/>
  <c r="AN48" i="11" s="1"/>
  <c r="AM44" i="11"/>
  <c r="AM48" i="11" s="1"/>
  <c r="AK44" i="11"/>
  <c r="AK48" i="11" s="1"/>
  <c r="AJ44" i="11"/>
  <c r="AJ48" i="11" s="1"/>
  <c r="AH44" i="11"/>
  <c r="AH48" i="11" s="1"/>
  <c r="AG44" i="11"/>
  <c r="AG48" i="11" s="1"/>
  <c r="AE44" i="11"/>
  <c r="AE48" i="11" s="1"/>
  <c r="AD44" i="11"/>
  <c r="AD48" i="11" s="1"/>
  <c r="AC44" i="11"/>
  <c r="AC48" i="11" s="1"/>
  <c r="AB44" i="11"/>
  <c r="AB48" i="11" s="1"/>
  <c r="AA44" i="11"/>
  <c r="AA48" i="11" s="1"/>
  <c r="Y44" i="11"/>
  <c r="Y48" i="11" s="1"/>
  <c r="X44" i="11"/>
  <c r="X48" i="11" s="1"/>
  <c r="V44" i="11"/>
  <c r="V48" i="11" s="1"/>
  <c r="U44" i="11"/>
  <c r="U48" i="11" s="1"/>
  <c r="S44" i="11"/>
  <c r="S48" i="11" s="1"/>
  <c r="R44" i="11"/>
  <c r="R48" i="11" s="1"/>
  <c r="Q44" i="11"/>
  <c r="Q48" i="11" s="1"/>
  <c r="P44" i="11"/>
  <c r="P48" i="11" s="1"/>
  <c r="O44" i="11"/>
  <c r="O48" i="11" s="1"/>
  <c r="M44" i="11"/>
  <c r="M48" i="11" s="1"/>
  <c r="L44" i="11"/>
  <c r="L48" i="11" s="1"/>
  <c r="J44" i="11"/>
  <c r="J48" i="11" s="1"/>
  <c r="I44" i="11"/>
  <c r="I48" i="11" s="1"/>
  <c r="AO43" i="11"/>
  <c r="AL43" i="11"/>
  <c r="AI43" i="11"/>
  <c r="AF43" i="11"/>
  <c r="AC43" i="11"/>
  <c r="Z43" i="11"/>
  <c r="W43" i="11"/>
  <c r="T43" i="11"/>
  <c r="Q43" i="11"/>
  <c r="N43" i="11"/>
  <c r="K43" i="11"/>
  <c r="H43" i="11"/>
  <c r="AO42" i="11"/>
  <c r="AL42" i="11"/>
  <c r="AI42" i="11"/>
  <c r="AF42" i="11"/>
  <c r="AC42" i="11"/>
  <c r="Z42" i="11"/>
  <c r="W42" i="11"/>
  <c r="T42" i="11"/>
  <c r="Q42" i="11"/>
  <c r="N42" i="11"/>
  <c r="K42" i="11"/>
  <c r="H42" i="11"/>
  <c r="AO41" i="11"/>
  <c r="AL41" i="11"/>
  <c r="AL47" i="11" s="1"/>
  <c r="AI41" i="11"/>
  <c r="AI47" i="11" s="1"/>
  <c r="AF41" i="11"/>
  <c r="AF47" i="11" s="1"/>
  <c r="AC41" i="11"/>
  <c r="Z41" i="11"/>
  <c r="Z47" i="11" s="1"/>
  <c r="W41" i="11"/>
  <c r="W47" i="11" s="1"/>
  <c r="T41" i="11"/>
  <c r="T47" i="11" s="1"/>
  <c r="Q41" i="11"/>
  <c r="N41" i="11"/>
  <c r="N47" i="11" s="1"/>
  <c r="K41" i="11"/>
  <c r="K47" i="11" s="1"/>
  <c r="H41" i="11"/>
  <c r="H47" i="11" s="1"/>
  <c r="AO40" i="11"/>
  <c r="AL40" i="11"/>
  <c r="AI40" i="11"/>
  <c r="AF40" i="11"/>
  <c r="AC40" i="11"/>
  <c r="Z40" i="11"/>
  <c r="W40" i="11"/>
  <c r="T40" i="11"/>
  <c r="Q40" i="11"/>
  <c r="N40" i="11"/>
  <c r="K40" i="11"/>
  <c r="H40" i="11"/>
  <c r="AO39" i="11"/>
  <c r="AL39" i="11"/>
  <c r="AI39" i="11"/>
  <c r="AF39" i="11"/>
  <c r="AC39" i="11"/>
  <c r="Z39" i="11"/>
  <c r="W39" i="11"/>
  <c r="T39" i="11"/>
  <c r="Q39" i="11"/>
  <c r="N39" i="11"/>
  <c r="K39" i="11"/>
  <c r="H39" i="11"/>
  <c r="AO38" i="11"/>
  <c r="AL38" i="11"/>
  <c r="AL45" i="11" s="1"/>
  <c r="AI38" i="11"/>
  <c r="AI45" i="11" s="1"/>
  <c r="AF38" i="11"/>
  <c r="AF45" i="11" s="1"/>
  <c r="AC38" i="11"/>
  <c r="Z38" i="11"/>
  <c r="Z45" i="11" s="1"/>
  <c r="W38" i="11"/>
  <c r="W45" i="11" s="1"/>
  <c r="T38" i="11"/>
  <c r="T45" i="11" s="1"/>
  <c r="Q38" i="11"/>
  <c r="N38" i="11"/>
  <c r="N45" i="11" s="1"/>
  <c r="K38" i="11"/>
  <c r="K45" i="11" s="1"/>
  <c r="H38" i="11"/>
  <c r="H45" i="11" s="1"/>
  <c r="AO37" i="11"/>
  <c r="AL37" i="11"/>
  <c r="AI37" i="11"/>
  <c r="AF37" i="11"/>
  <c r="AC37" i="11"/>
  <c r="Z37" i="11"/>
  <c r="W37" i="11"/>
  <c r="T37" i="11"/>
  <c r="Q37" i="11"/>
  <c r="N37" i="11"/>
  <c r="K37" i="11"/>
  <c r="H37" i="11"/>
  <c r="AO36" i="11"/>
  <c r="AL36" i="11"/>
  <c r="AI36" i="11"/>
  <c r="AF36" i="11"/>
  <c r="AC36" i="11"/>
  <c r="Z36" i="11"/>
  <c r="W36" i="11"/>
  <c r="T36" i="11"/>
  <c r="Q36" i="11"/>
  <c r="N36" i="11"/>
  <c r="K36" i="11"/>
  <c r="H36" i="11"/>
  <c r="AO35" i="11"/>
  <c r="AL35" i="11"/>
  <c r="AI35" i="11"/>
  <c r="AF35" i="11"/>
  <c r="AC35" i="11"/>
  <c r="Z35" i="11"/>
  <c r="W35" i="11"/>
  <c r="T35" i="11"/>
  <c r="Q35" i="11"/>
  <c r="N35" i="11"/>
  <c r="K35" i="11"/>
  <c r="H35" i="11"/>
  <c r="AO34" i="11"/>
  <c r="AL34" i="11"/>
  <c r="AI34" i="11"/>
  <c r="AF34" i="11"/>
  <c r="AC34" i="11"/>
  <c r="Z34" i="11"/>
  <c r="W34" i="11"/>
  <c r="T34" i="11"/>
  <c r="Q34" i="11"/>
  <c r="N34" i="11"/>
  <c r="K34" i="11"/>
  <c r="H34" i="11"/>
  <c r="AO33" i="11"/>
  <c r="AL33" i="11"/>
  <c r="AL46" i="11" s="1"/>
  <c r="AI33" i="11"/>
  <c r="AI46" i="11" s="1"/>
  <c r="AF33" i="11"/>
  <c r="AF46" i="11" s="1"/>
  <c r="AC33" i="11"/>
  <c r="Z33" i="11"/>
  <c r="Z46" i="11" s="1"/>
  <c r="W33" i="11"/>
  <c r="W46" i="11" s="1"/>
  <c r="T33" i="11"/>
  <c r="T46" i="11" s="1"/>
  <c r="Q33" i="11"/>
  <c r="N33" i="11"/>
  <c r="N46" i="11" s="1"/>
  <c r="K33" i="11"/>
  <c r="K46" i="11" s="1"/>
  <c r="H33" i="11"/>
  <c r="H46" i="11" s="1"/>
  <c r="AO32" i="11"/>
  <c r="AL32" i="11"/>
  <c r="AI32" i="11"/>
  <c r="AF32" i="11"/>
  <c r="AC32" i="11"/>
  <c r="Z32" i="11"/>
  <c r="W32" i="11"/>
  <c r="T32" i="11"/>
  <c r="Q32" i="11"/>
  <c r="N32" i="11"/>
  <c r="K32" i="11"/>
  <c r="H32" i="11"/>
  <c r="AO31" i="11"/>
  <c r="AL31" i="11"/>
  <c r="AI31" i="11"/>
  <c r="AF31" i="11"/>
  <c r="AC31" i="11"/>
  <c r="Z31" i="11"/>
  <c r="W31" i="11"/>
  <c r="T31" i="11"/>
  <c r="Q31" i="11"/>
  <c r="N31" i="11"/>
  <c r="K31" i="11"/>
  <c r="H31" i="11"/>
  <c r="AO30" i="11"/>
  <c r="AL30" i="11"/>
  <c r="AL44" i="11" s="1"/>
  <c r="AL48" i="11" s="1"/>
  <c r="AI30" i="11"/>
  <c r="AI44" i="11" s="1"/>
  <c r="AI48" i="11" s="1"/>
  <c r="AF30" i="11"/>
  <c r="AF44" i="11" s="1"/>
  <c r="AF48" i="11" s="1"/>
  <c r="AC30" i="11"/>
  <c r="Z30" i="11"/>
  <c r="Z44" i="11" s="1"/>
  <c r="Z48" i="11" s="1"/>
  <c r="W30" i="11"/>
  <c r="W44" i="11" s="1"/>
  <c r="W48" i="11" s="1"/>
  <c r="T30" i="11"/>
  <c r="T44" i="11" s="1"/>
  <c r="T48" i="11" s="1"/>
  <c r="Q30" i="11"/>
  <c r="N30" i="11"/>
  <c r="N44" i="11" s="1"/>
  <c r="N48" i="11" s="1"/>
  <c r="K30" i="11"/>
  <c r="K44" i="11" s="1"/>
  <c r="K48" i="11" s="1"/>
  <c r="H30" i="11"/>
  <c r="H44" i="11" s="1"/>
  <c r="H48" i="11" s="1"/>
  <c r="AQ23" i="11"/>
  <c r="AP23" i="11"/>
  <c r="AQ57" i="11" s="1"/>
  <c r="AO23" i="11"/>
  <c r="AN23" i="11"/>
  <c r="AM23" i="11"/>
  <c r="AK23" i="11"/>
  <c r="AJ23" i="11"/>
  <c r="AK57" i="11" s="1"/>
  <c r="AH23" i="11"/>
  <c r="AG23" i="11"/>
  <c r="AH57" i="11" s="1"/>
  <c r="AE23" i="11"/>
  <c r="AD23" i="11"/>
  <c r="AE57" i="11" s="1"/>
  <c r="AC23" i="11"/>
  <c r="AB23" i="11"/>
  <c r="AA23" i="11"/>
  <c r="Y23" i="11"/>
  <c r="X23" i="11"/>
  <c r="Y57" i="11" s="1"/>
  <c r="V23" i="11"/>
  <c r="U23" i="11"/>
  <c r="V57" i="11" s="1"/>
  <c r="S23" i="11"/>
  <c r="R23" i="11"/>
  <c r="S57" i="11" s="1"/>
  <c r="Q23" i="11"/>
  <c r="P23" i="11"/>
  <c r="O23" i="11"/>
  <c r="M23" i="11"/>
  <c r="M60" i="11" s="1"/>
  <c r="L23" i="11"/>
  <c r="M57" i="11" s="1"/>
  <c r="J23" i="11"/>
  <c r="E26" i="11" s="1"/>
  <c r="I23" i="11"/>
  <c r="J57" i="11" s="1"/>
  <c r="AQ22" i="11"/>
  <c r="AQ55" i="11" s="1"/>
  <c r="AP22" i="11"/>
  <c r="AQ52" i="11" s="1"/>
  <c r="AO22" i="11"/>
  <c r="AN22" i="11"/>
  <c r="AM22" i="11"/>
  <c r="AN52" i="11" s="1"/>
  <c r="AK22" i="11"/>
  <c r="AJ22" i="11"/>
  <c r="AH22" i="11"/>
  <c r="AG22" i="11"/>
  <c r="AH52" i="11" s="1"/>
  <c r="AE22" i="11"/>
  <c r="AD22" i="11"/>
  <c r="AC22" i="11"/>
  <c r="AB22" i="11"/>
  <c r="AB55" i="11" s="1"/>
  <c r="AA22" i="11"/>
  <c r="AB52" i="11" s="1"/>
  <c r="Y22" i="11"/>
  <c r="X22" i="11"/>
  <c r="V22" i="11"/>
  <c r="V55" i="11" s="1"/>
  <c r="U22" i="11"/>
  <c r="V52" i="11" s="1"/>
  <c r="S22" i="11"/>
  <c r="R22" i="11"/>
  <c r="Q22" i="11"/>
  <c r="P22" i="11"/>
  <c r="O22" i="11"/>
  <c r="P52" i="11" s="1"/>
  <c r="M22" i="11"/>
  <c r="E25" i="11" s="1"/>
  <c r="L22" i="11"/>
  <c r="J22" i="11"/>
  <c r="I22" i="11"/>
  <c r="J52" i="11" s="1"/>
  <c r="AQ21" i="11"/>
  <c r="AP21" i="11"/>
  <c r="AO21" i="11"/>
  <c r="AN21" i="11"/>
  <c r="AM21" i="11"/>
  <c r="AK21" i="11"/>
  <c r="AJ21" i="11"/>
  <c r="AH21" i="11"/>
  <c r="AG21" i="11"/>
  <c r="AE21" i="11"/>
  <c r="AD21" i="11"/>
  <c r="AC21" i="11"/>
  <c r="AB21" i="11"/>
  <c r="AA21" i="11"/>
  <c r="Y21" i="11"/>
  <c r="X21" i="11"/>
  <c r="V21" i="11"/>
  <c r="U21" i="11"/>
  <c r="S21" i="11"/>
  <c r="R21" i="11"/>
  <c r="Q21" i="11"/>
  <c r="P21" i="11"/>
  <c r="O21" i="11"/>
  <c r="M21" i="11"/>
  <c r="L21" i="11"/>
  <c r="J21" i="11"/>
  <c r="I21" i="11"/>
  <c r="AO16" i="11"/>
  <c r="AL16" i="11"/>
  <c r="AI16" i="11"/>
  <c r="AF16" i="11"/>
  <c r="AC16" i="11"/>
  <c r="Z16" i="11"/>
  <c r="W16" i="11"/>
  <c r="T16" i="11"/>
  <c r="Q16" i="11"/>
  <c r="N16" i="11"/>
  <c r="K16" i="11"/>
  <c r="H16" i="11"/>
  <c r="AO15" i="11"/>
  <c r="AL15" i="11"/>
  <c r="AL23" i="11" s="1"/>
  <c r="AI15" i="11"/>
  <c r="AI23" i="11" s="1"/>
  <c r="AF15" i="11"/>
  <c r="AF23" i="11" s="1"/>
  <c r="AC15" i="11"/>
  <c r="Z15" i="11"/>
  <c r="Z23" i="11" s="1"/>
  <c r="W15" i="11"/>
  <c r="W23" i="11" s="1"/>
  <c r="T15" i="11"/>
  <c r="T23" i="11" s="1"/>
  <c r="Q15" i="11"/>
  <c r="N15" i="11"/>
  <c r="N23" i="11" s="1"/>
  <c r="K15" i="11"/>
  <c r="K23" i="11" s="1"/>
  <c r="H15" i="11"/>
  <c r="H23" i="11" s="1"/>
  <c r="AO14" i="11"/>
  <c r="AL14" i="11"/>
  <c r="AL21" i="11" s="1"/>
  <c r="AI14" i="11"/>
  <c r="AI21" i="11" s="1"/>
  <c r="AF14" i="11"/>
  <c r="AF21" i="11" s="1"/>
  <c r="AC14" i="11"/>
  <c r="Z14" i="11"/>
  <c r="Z21" i="11" s="1"/>
  <c r="W14" i="11"/>
  <c r="W21" i="11" s="1"/>
  <c r="T14" i="11"/>
  <c r="T21" i="11" s="1"/>
  <c r="Q14" i="11"/>
  <c r="N14" i="11"/>
  <c r="N21" i="11" s="1"/>
  <c r="K14" i="11"/>
  <c r="K21" i="11" s="1"/>
  <c r="H14" i="11"/>
  <c r="H21" i="11" s="1"/>
  <c r="AO9" i="11"/>
  <c r="AL9" i="11"/>
  <c r="AI9" i="11"/>
  <c r="AF9" i="11"/>
  <c r="AC9" i="11"/>
  <c r="Z9" i="11"/>
  <c r="W9" i="11"/>
  <c r="T9" i="11"/>
  <c r="Q9" i="11"/>
  <c r="N9" i="11"/>
  <c r="K9" i="11"/>
  <c r="H9" i="11"/>
  <c r="AO8" i="11"/>
  <c r="AL8" i="11"/>
  <c r="AL22" i="11" s="1"/>
  <c r="AI8" i="11"/>
  <c r="AI22" i="11" s="1"/>
  <c r="AF8" i="11"/>
  <c r="AF22" i="11" s="1"/>
  <c r="AC8" i="11"/>
  <c r="Z8" i="11"/>
  <c r="Z22" i="11" s="1"/>
  <c r="W8" i="11"/>
  <c r="W22" i="11" s="1"/>
  <c r="T8" i="11"/>
  <c r="T22" i="11" s="1"/>
  <c r="Q8" i="11"/>
  <c r="N8" i="11"/>
  <c r="N22" i="11" s="1"/>
  <c r="K8" i="11"/>
  <c r="K22" i="11" s="1"/>
  <c r="H8" i="11"/>
  <c r="H22" i="11" s="1"/>
  <c r="AO7" i="11"/>
  <c r="AL7" i="11"/>
  <c r="AI7" i="11"/>
  <c r="AF7" i="11"/>
  <c r="AC7" i="11"/>
  <c r="Z7" i="11"/>
  <c r="W7" i="11"/>
  <c r="T7" i="11"/>
  <c r="Q7" i="11"/>
  <c r="N7" i="11"/>
  <c r="K7" i="11"/>
  <c r="H7" i="11"/>
  <c r="AQ177" i="10"/>
  <c r="AO177" i="10"/>
  <c r="AN177" i="10"/>
  <c r="AL177" i="10"/>
  <c r="AK177" i="10"/>
  <c r="AI177" i="10"/>
  <c r="AH177" i="10"/>
  <c r="AF177" i="10"/>
  <c r="AE177" i="10"/>
  <c r="AC177" i="10"/>
  <c r="AB177" i="10"/>
  <c r="Z177" i="10"/>
  <c r="Y177" i="10"/>
  <c r="W177" i="10"/>
  <c r="V177" i="10"/>
  <c r="T177" i="10"/>
  <c r="S177" i="10"/>
  <c r="Q177" i="10"/>
  <c r="P177" i="10"/>
  <c r="N177" i="10"/>
  <c r="M177" i="10"/>
  <c r="K177" i="10"/>
  <c r="J177" i="10"/>
  <c r="H177" i="10"/>
  <c r="AQ174" i="10"/>
  <c r="AO174" i="10"/>
  <c r="AN174" i="10"/>
  <c r="AL174" i="10"/>
  <c r="AK174" i="10"/>
  <c r="AI174" i="10"/>
  <c r="AH174" i="10"/>
  <c r="AF174" i="10"/>
  <c r="AE174" i="10"/>
  <c r="AC174" i="10"/>
  <c r="AB174" i="10"/>
  <c r="Z174" i="10"/>
  <c r="Y174" i="10"/>
  <c r="W174" i="10"/>
  <c r="V174" i="10"/>
  <c r="T174" i="10"/>
  <c r="S174" i="10"/>
  <c r="Q174" i="10"/>
  <c r="P174" i="10"/>
  <c r="N174" i="10"/>
  <c r="M174" i="10"/>
  <c r="K174" i="10"/>
  <c r="J174" i="10"/>
  <c r="H174" i="10"/>
  <c r="AQ173" i="10"/>
  <c r="AO173" i="10"/>
  <c r="AN173" i="10"/>
  <c r="AL173" i="10"/>
  <c r="AK173" i="10"/>
  <c r="AI173" i="10"/>
  <c r="AH173" i="10"/>
  <c r="AF173" i="10"/>
  <c r="AE173" i="10"/>
  <c r="AC173" i="10"/>
  <c r="AB173" i="10"/>
  <c r="Z173" i="10"/>
  <c r="Y173" i="10"/>
  <c r="W173" i="10"/>
  <c r="V173" i="10"/>
  <c r="T173" i="10"/>
  <c r="S173" i="10"/>
  <c r="Q173" i="10"/>
  <c r="P173" i="10"/>
  <c r="N173" i="10"/>
  <c r="M173" i="10"/>
  <c r="K173" i="10"/>
  <c r="J173" i="10"/>
  <c r="H173" i="10"/>
  <c r="AQ172" i="10"/>
  <c r="AQ179" i="10" s="1"/>
  <c r="AO172" i="10"/>
  <c r="AO179" i="10" s="1"/>
  <c r="AN172" i="10"/>
  <c r="AN179" i="10" s="1"/>
  <c r="AL172" i="10"/>
  <c r="AL179" i="10" s="1"/>
  <c r="AK172" i="10"/>
  <c r="AK179" i="10" s="1"/>
  <c r="AI172" i="10"/>
  <c r="AI179" i="10" s="1"/>
  <c r="AH172" i="10"/>
  <c r="AH179" i="10" s="1"/>
  <c r="AF172" i="10"/>
  <c r="AF179" i="10" s="1"/>
  <c r="AE172" i="10"/>
  <c r="AE179" i="10" s="1"/>
  <c r="AC172" i="10"/>
  <c r="AC179" i="10" s="1"/>
  <c r="AB172" i="10"/>
  <c r="AB179" i="10" s="1"/>
  <c r="Z172" i="10"/>
  <c r="Z179" i="10" s="1"/>
  <c r="Y172" i="10"/>
  <c r="Y179" i="10" s="1"/>
  <c r="W172" i="10"/>
  <c r="W179" i="10" s="1"/>
  <c r="V172" i="10"/>
  <c r="V179" i="10" s="1"/>
  <c r="T172" i="10"/>
  <c r="T179" i="10" s="1"/>
  <c r="S172" i="10"/>
  <c r="S179" i="10" s="1"/>
  <c r="Q172" i="10"/>
  <c r="Q179" i="10" s="1"/>
  <c r="P172" i="10"/>
  <c r="P179" i="10" s="1"/>
  <c r="N172" i="10"/>
  <c r="N179" i="10" s="1"/>
  <c r="M172" i="10"/>
  <c r="M179" i="10" s="1"/>
  <c r="K172" i="10"/>
  <c r="K179" i="10" s="1"/>
  <c r="J172" i="10"/>
  <c r="J179" i="10" s="1"/>
  <c r="H172" i="10"/>
  <c r="H179" i="10" s="1"/>
  <c r="AQ169" i="10"/>
  <c r="AO169" i="10"/>
  <c r="AN169" i="10"/>
  <c r="AL169" i="10"/>
  <c r="AK169" i="10"/>
  <c r="AI169" i="10"/>
  <c r="AH169" i="10"/>
  <c r="AF169" i="10"/>
  <c r="AE169" i="10"/>
  <c r="AC169" i="10"/>
  <c r="AB169" i="10"/>
  <c r="Z169" i="10"/>
  <c r="Y169" i="10"/>
  <c r="W169" i="10"/>
  <c r="V169" i="10"/>
  <c r="T169" i="10"/>
  <c r="S169" i="10"/>
  <c r="Q169" i="10"/>
  <c r="P169" i="10"/>
  <c r="N169" i="10"/>
  <c r="M169" i="10"/>
  <c r="K169" i="10"/>
  <c r="J169" i="10"/>
  <c r="H169" i="10"/>
  <c r="AQ168" i="10"/>
  <c r="AO168" i="10"/>
  <c r="AN168" i="10"/>
  <c r="AL168" i="10"/>
  <c r="AK168" i="10"/>
  <c r="AI168" i="10"/>
  <c r="AH168" i="10"/>
  <c r="AF168" i="10"/>
  <c r="AE168" i="10"/>
  <c r="AC168" i="10"/>
  <c r="AB168" i="10"/>
  <c r="Z168" i="10"/>
  <c r="Y168" i="10"/>
  <c r="W168" i="10"/>
  <c r="V168" i="10"/>
  <c r="T168" i="10"/>
  <c r="S168" i="10"/>
  <c r="Q168" i="10"/>
  <c r="P168" i="10"/>
  <c r="N168" i="10"/>
  <c r="M168" i="10"/>
  <c r="K168" i="10"/>
  <c r="J168" i="10"/>
  <c r="H168" i="10"/>
  <c r="AQ164" i="10"/>
  <c r="AP164" i="10"/>
  <c r="AN164" i="10"/>
  <c r="AM164" i="10"/>
  <c r="AK164" i="10"/>
  <c r="AJ164" i="10"/>
  <c r="AH164" i="10"/>
  <c r="AG164" i="10"/>
  <c r="AE164" i="10"/>
  <c r="AD164" i="10"/>
  <c r="AB164" i="10"/>
  <c r="AA164" i="10"/>
  <c r="Y164" i="10"/>
  <c r="X164" i="10"/>
  <c r="V164" i="10"/>
  <c r="U164" i="10"/>
  <c r="S164" i="10"/>
  <c r="R164" i="10"/>
  <c r="P164" i="10"/>
  <c r="O164" i="10"/>
  <c r="M164" i="10"/>
  <c r="L164" i="10"/>
  <c r="J164" i="10"/>
  <c r="I164" i="10"/>
  <c r="AQ163" i="10"/>
  <c r="AQ165" i="10" s="1"/>
  <c r="AP163" i="10"/>
  <c r="AP165" i="10" s="1"/>
  <c r="AN163" i="10"/>
  <c r="AN165" i="10" s="1"/>
  <c r="AM163" i="10"/>
  <c r="AM165" i="10" s="1"/>
  <c r="AK163" i="10"/>
  <c r="AK165" i="10" s="1"/>
  <c r="AJ163" i="10"/>
  <c r="AJ165" i="10" s="1"/>
  <c r="AH163" i="10"/>
  <c r="AH165" i="10" s="1"/>
  <c r="AG163" i="10"/>
  <c r="AG165" i="10" s="1"/>
  <c r="AE163" i="10"/>
  <c r="AE165" i="10" s="1"/>
  <c r="AD163" i="10"/>
  <c r="AD165" i="10" s="1"/>
  <c r="AB163" i="10"/>
  <c r="AB165" i="10" s="1"/>
  <c r="AA163" i="10"/>
  <c r="AA165" i="10" s="1"/>
  <c r="Y163" i="10"/>
  <c r="Y165" i="10" s="1"/>
  <c r="X163" i="10"/>
  <c r="X165" i="10" s="1"/>
  <c r="V163" i="10"/>
  <c r="V165" i="10" s="1"/>
  <c r="U163" i="10"/>
  <c r="U165" i="10" s="1"/>
  <c r="S163" i="10"/>
  <c r="S165" i="10" s="1"/>
  <c r="R163" i="10"/>
  <c r="R165" i="10" s="1"/>
  <c r="P163" i="10"/>
  <c r="P165" i="10" s="1"/>
  <c r="O163" i="10"/>
  <c r="O165" i="10" s="1"/>
  <c r="M163" i="10"/>
  <c r="M165" i="10" s="1"/>
  <c r="L163" i="10"/>
  <c r="L165" i="10" s="1"/>
  <c r="J163" i="10"/>
  <c r="J165" i="10" s="1"/>
  <c r="I163" i="10"/>
  <c r="I165" i="10" s="1"/>
  <c r="AO162" i="10"/>
  <c r="AL162" i="10"/>
  <c r="AI162" i="10"/>
  <c r="AF162" i="10"/>
  <c r="AC162" i="10"/>
  <c r="Z162" i="10"/>
  <c r="W162" i="10"/>
  <c r="T162" i="10"/>
  <c r="Q162" i="10"/>
  <c r="N162" i="10"/>
  <c r="K162" i="10"/>
  <c r="H162" i="10"/>
  <c r="AO161" i="10"/>
  <c r="AL161" i="10"/>
  <c r="AI161" i="10"/>
  <c r="AF161" i="10"/>
  <c r="AC161" i="10"/>
  <c r="Z161" i="10"/>
  <c r="W161" i="10"/>
  <c r="T161" i="10"/>
  <c r="Q161" i="10"/>
  <c r="N161" i="10"/>
  <c r="K161" i="10"/>
  <c r="H161" i="10"/>
  <c r="AO160" i="10"/>
  <c r="AO164" i="10" s="1"/>
  <c r="AL160" i="10"/>
  <c r="AL164" i="10" s="1"/>
  <c r="AI160" i="10"/>
  <c r="AI164" i="10" s="1"/>
  <c r="AF160" i="10"/>
  <c r="AF164" i="10" s="1"/>
  <c r="AC160" i="10"/>
  <c r="AC164" i="10" s="1"/>
  <c r="Z160" i="10"/>
  <c r="Z164" i="10" s="1"/>
  <c r="W160" i="10"/>
  <c r="W164" i="10" s="1"/>
  <c r="T160" i="10"/>
  <c r="T164" i="10" s="1"/>
  <c r="Q160" i="10"/>
  <c r="Q164" i="10" s="1"/>
  <c r="N160" i="10"/>
  <c r="N164" i="10" s="1"/>
  <c r="K160" i="10"/>
  <c r="K164" i="10" s="1"/>
  <c r="H160" i="10"/>
  <c r="H164" i="10" s="1"/>
  <c r="AO159" i="10"/>
  <c r="AL159" i="10"/>
  <c r="AI159" i="10"/>
  <c r="AF159" i="10"/>
  <c r="AC159" i="10"/>
  <c r="Z159" i="10"/>
  <c r="W159" i="10"/>
  <c r="T159" i="10"/>
  <c r="Q159" i="10"/>
  <c r="N159" i="10"/>
  <c r="K159" i="10"/>
  <c r="H159" i="10"/>
  <c r="AO158" i="10"/>
  <c r="AL158" i="10"/>
  <c r="AI158" i="10"/>
  <c r="AF158" i="10"/>
  <c r="AC158" i="10"/>
  <c r="Z158" i="10"/>
  <c r="W158" i="10"/>
  <c r="T158" i="10"/>
  <c r="Q158" i="10"/>
  <c r="N158" i="10"/>
  <c r="K158" i="10"/>
  <c r="H158" i="10"/>
  <c r="AO157" i="10"/>
  <c r="AL157" i="10"/>
  <c r="AI157" i="10"/>
  <c r="AF157" i="10"/>
  <c r="AC157" i="10"/>
  <c r="Z157" i="10"/>
  <c r="W157" i="10"/>
  <c r="T157" i="10"/>
  <c r="Q157" i="10"/>
  <c r="N157" i="10"/>
  <c r="K157" i="10"/>
  <c r="H157" i="10"/>
  <c r="AO156" i="10"/>
  <c r="AL156" i="10"/>
  <c r="AI156" i="10"/>
  <c r="AF156" i="10"/>
  <c r="AC156" i="10"/>
  <c r="Z156" i="10"/>
  <c r="W156" i="10"/>
  <c r="T156" i="10"/>
  <c r="Q156" i="10"/>
  <c r="N156" i="10"/>
  <c r="K156" i="10"/>
  <c r="H156" i="10"/>
  <c r="AO155" i="10"/>
  <c r="AL155" i="10"/>
  <c r="AI155" i="10"/>
  <c r="AF155" i="10"/>
  <c r="AC155" i="10"/>
  <c r="Z155" i="10"/>
  <c r="W155" i="10"/>
  <c r="T155" i="10"/>
  <c r="Q155" i="10"/>
  <c r="N155" i="10"/>
  <c r="K155" i="10"/>
  <c r="H155" i="10"/>
  <c r="AO154" i="10"/>
  <c r="AL154" i="10"/>
  <c r="AI154" i="10"/>
  <c r="AF154" i="10"/>
  <c r="AC154" i="10"/>
  <c r="Z154" i="10"/>
  <c r="W154" i="10"/>
  <c r="T154" i="10"/>
  <c r="Q154" i="10"/>
  <c r="N154" i="10"/>
  <c r="K154" i="10"/>
  <c r="H154" i="10"/>
  <c r="AO153" i="10"/>
  <c r="AL153" i="10"/>
  <c r="AI153" i="10"/>
  <c r="AF153" i="10"/>
  <c r="AC153" i="10"/>
  <c r="Z153" i="10"/>
  <c r="W153" i="10"/>
  <c r="T153" i="10"/>
  <c r="Q153" i="10"/>
  <c r="N153" i="10"/>
  <c r="K153" i="10"/>
  <c r="H153" i="10"/>
  <c r="AO152" i="10"/>
  <c r="AL152" i="10"/>
  <c r="AI152" i="10"/>
  <c r="AF152" i="10"/>
  <c r="AC152" i="10"/>
  <c r="Z152" i="10"/>
  <c r="W152" i="10"/>
  <c r="T152" i="10"/>
  <c r="Q152" i="10"/>
  <c r="N152" i="10"/>
  <c r="K152" i="10"/>
  <c r="H152" i="10"/>
  <c r="AO151" i="10"/>
  <c r="AL151" i="10"/>
  <c r="AI151" i="10"/>
  <c r="AF151" i="10"/>
  <c r="AC151" i="10"/>
  <c r="Z151" i="10"/>
  <c r="W151" i="10"/>
  <c r="T151" i="10"/>
  <c r="Q151" i="10"/>
  <c r="N151" i="10"/>
  <c r="K151" i="10"/>
  <c r="H151" i="10"/>
  <c r="AO150" i="10"/>
  <c r="AL150" i="10"/>
  <c r="AI150" i="10"/>
  <c r="AF150" i="10"/>
  <c r="AC150" i="10"/>
  <c r="Z150" i="10"/>
  <c r="W150" i="10"/>
  <c r="T150" i="10"/>
  <c r="Q150" i="10"/>
  <c r="N150" i="10"/>
  <c r="K150" i="10"/>
  <c r="H150" i="10"/>
  <c r="CG149" i="10"/>
  <c r="CD149" i="10"/>
  <c r="CA149" i="10"/>
  <c r="BX149" i="10"/>
  <c r="BU149" i="10"/>
  <c r="BR149" i="10"/>
  <c r="BO149" i="10"/>
  <c r="BL149" i="10"/>
  <c r="BI149" i="10"/>
  <c r="BF149" i="10"/>
  <c r="BC149" i="10"/>
  <c r="AZ149" i="10"/>
  <c r="AO149" i="10"/>
  <c r="AL149" i="10"/>
  <c r="AI149" i="10"/>
  <c r="AF149" i="10"/>
  <c r="AC149" i="10"/>
  <c r="Z149" i="10"/>
  <c r="W149" i="10"/>
  <c r="T149" i="10"/>
  <c r="Q149" i="10"/>
  <c r="N149" i="10"/>
  <c r="K149" i="10"/>
  <c r="H149" i="10"/>
  <c r="AO148" i="10"/>
  <c r="AL148" i="10"/>
  <c r="AI148" i="10"/>
  <c r="AF148" i="10"/>
  <c r="AC148" i="10"/>
  <c r="Z148" i="10"/>
  <c r="W148" i="10"/>
  <c r="T148" i="10"/>
  <c r="Q148" i="10"/>
  <c r="N148" i="10"/>
  <c r="K148" i="10"/>
  <c r="H148" i="10"/>
  <c r="AO147" i="10"/>
  <c r="AL147" i="10"/>
  <c r="AI147" i="10"/>
  <c r="AF147" i="10"/>
  <c r="AC147" i="10"/>
  <c r="Z147" i="10"/>
  <c r="W147" i="10"/>
  <c r="T147" i="10"/>
  <c r="Q147" i="10"/>
  <c r="N147" i="10"/>
  <c r="K147" i="10"/>
  <c r="H147" i="10"/>
  <c r="AO146" i="10"/>
  <c r="AL146" i="10"/>
  <c r="AI146" i="10"/>
  <c r="AF146" i="10"/>
  <c r="AC146" i="10"/>
  <c r="Z146" i="10"/>
  <c r="W146" i="10"/>
  <c r="T146" i="10"/>
  <c r="Q146" i="10"/>
  <c r="N146" i="10"/>
  <c r="K146" i="10"/>
  <c r="H146" i="10"/>
  <c r="AO145" i="10"/>
  <c r="AL145" i="10"/>
  <c r="AI145" i="10"/>
  <c r="AF145" i="10"/>
  <c r="AC145" i="10"/>
  <c r="Z145" i="10"/>
  <c r="W145" i="10"/>
  <c r="T145" i="10"/>
  <c r="Q145" i="10"/>
  <c r="N145" i="10"/>
  <c r="K145" i="10"/>
  <c r="H145" i="10"/>
  <c r="AO144" i="10"/>
  <c r="AL144" i="10"/>
  <c r="AI144" i="10"/>
  <c r="AF144" i="10"/>
  <c r="AC144" i="10"/>
  <c r="Z144" i="10"/>
  <c r="W144" i="10"/>
  <c r="T144" i="10"/>
  <c r="Q144" i="10"/>
  <c r="N144" i="10"/>
  <c r="K144" i="10"/>
  <c r="H144" i="10"/>
  <c r="CG143" i="10"/>
  <c r="CD143" i="10"/>
  <c r="CA143" i="10"/>
  <c r="BX143" i="10"/>
  <c r="BU143" i="10"/>
  <c r="BR143" i="10"/>
  <c r="BO143" i="10"/>
  <c r="BL143" i="10"/>
  <c r="BI143" i="10"/>
  <c r="BF143" i="10"/>
  <c r="BC143" i="10"/>
  <c r="AZ143" i="10"/>
  <c r="AO143" i="10"/>
  <c r="AL143" i="10"/>
  <c r="AI143" i="10"/>
  <c r="AF143" i="10"/>
  <c r="AC143" i="10"/>
  <c r="Z143" i="10"/>
  <c r="W143" i="10"/>
  <c r="T143" i="10"/>
  <c r="Q143" i="10"/>
  <c r="N143" i="10"/>
  <c r="K143" i="10"/>
  <c r="H143" i="10"/>
  <c r="CG142" i="10"/>
  <c r="CD142" i="10"/>
  <c r="CA142" i="10"/>
  <c r="BX142" i="10"/>
  <c r="BU142" i="10"/>
  <c r="BR142" i="10"/>
  <c r="BO142" i="10"/>
  <c r="BL142" i="10"/>
  <c r="BI142" i="10"/>
  <c r="BF142" i="10"/>
  <c r="BC142" i="10"/>
  <c r="AZ142" i="10"/>
  <c r="AO142" i="10"/>
  <c r="AL142" i="10"/>
  <c r="AI142" i="10"/>
  <c r="AF142" i="10"/>
  <c r="AC142" i="10"/>
  <c r="Z142" i="10"/>
  <c r="W142" i="10"/>
  <c r="T142" i="10"/>
  <c r="Q142" i="10"/>
  <c r="N142" i="10"/>
  <c r="K142" i="10"/>
  <c r="H142" i="10"/>
  <c r="AO141" i="10"/>
  <c r="AL141" i="10"/>
  <c r="AI141" i="10"/>
  <c r="AF141" i="10"/>
  <c r="AC141" i="10"/>
  <c r="Z141" i="10"/>
  <c r="W141" i="10"/>
  <c r="T141" i="10"/>
  <c r="Q141" i="10"/>
  <c r="N141" i="10"/>
  <c r="K141" i="10"/>
  <c r="H141" i="10"/>
  <c r="AO140" i="10"/>
  <c r="AL140" i="10"/>
  <c r="AI140" i="10"/>
  <c r="AF140" i="10"/>
  <c r="AC140" i="10"/>
  <c r="Z140" i="10"/>
  <c r="W140" i="10"/>
  <c r="T140" i="10"/>
  <c r="Q140" i="10"/>
  <c r="N140" i="10"/>
  <c r="K140" i="10"/>
  <c r="H140" i="10"/>
  <c r="AO139" i="10"/>
  <c r="AL139" i="10"/>
  <c r="AI139" i="10"/>
  <c r="AF139" i="10"/>
  <c r="AC139" i="10"/>
  <c r="Z139" i="10"/>
  <c r="W139" i="10"/>
  <c r="T139" i="10"/>
  <c r="Q139" i="10"/>
  <c r="N139" i="10"/>
  <c r="K139" i="10"/>
  <c r="H139" i="10"/>
  <c r="AO138" i="10"/>
  <c r="AL138" i="10"/>
  <c r="AI138" i="10"/>
  <c r="AF138" i="10"/>
  <c r="AC138" i="10"/>
  <c r="Z138" i="10"/>
  <c r="W138" i="10"/>
  <c r="T138" i="10"/>
  <c r="Q138" i="10"/>
  <c r="N138" i="10"/>
  <c r="K138" i="10"/>
  <c r="H138" i="10"/>
  <c r="AO137" i="10"/>
  <c r="AO163" i="10" s="1"/>
  <c r="AO165" i="10" s="1"/>
  <c r="AL137" i="10"/>
  <c r="AL163" i="10" s="1"/>
  <c r="AL165" i="10" s="1"/>
  <c r="AI137" i="10"/>
  <c r="AI163" i="10" s="1"/>
  <c r="AI165" i="10" s="1"/>
  <c r="AF137" i="10"/>
  <c r="AF163" i="10" s="1"/>
  <c r="AF165" i="10" s="1"/>
  <c r="AC137" i="10"/>
  <c r="AC163" i="10" s="1"/>
  <c r="AC165" i="10" s="1"/>
  <c r="Z137" i="10"/>
  <c r="Z163" i="10" s="1"/>
  <c r="Z165" i="10" s="1"/>
  <c r="W137" i="10"/>
  <c r="W163" i="10" s="1"/>
  <c r="W165" i="10" s="1"/>
  <c r="T137" i="10"/>
  <c r="T163" i="10" s="1"/>
  <c r="T165" i="10" s="1"/>
  <c r="Q137" i="10"/>
  <c r="Q163" i="10" s="1"/>
  <c r="Q165" i="10" s="1"/>
  <c r="N137" i="10"/>
  <c r="N163" i="10" s="1"/>
  <c r="N165" i="10" s="1"/>
  <c r="K137" i="10"/>
  <c r="K163" i="10" s="1"/>
  <c r="K165" i="10" s="1"/>
  <c r="H137" i="10"/>
  <c r="H163" i="10" s="1"/>
  <c r="H165" i="10" s="1"/>
  <c r="AQ132" i="10"/>
  <c r="AP132" i="10"/>
  <c r="AN132" i="10"/>
  <c r="AM132" i="10"/>
  <c r="AK132" i="10"/>
  <c r="AJ132" i="10"/>
  <c r="AH132" i="10"/>
  <c r="AG132" i="10"/>
  <c r="AE132" i="10"/>
  <c r="AD132" i="10"/>
  <c r="AB132" i="10"/>
  <c r="AA132" i="10"/>
  <c r="Y132" i="10"/>
  <c r="X132" i="10"/>
  <c r="V132" i="10"/>
  <c r="U132" i="10"/>
  <c r="S132" i="10"/>
  <c r="R132" i="10"/>
  <c r="P132" i="10"/>
  <c r="O132" i="10"/>
  <c r="M132" i="10"/>
  <c r="L132" i="10"/>
  <c r="J132" i="10"/>
  <c r="I132" i="10"/>
  <c r="AQ131" i="10"/>
  <c r="AQ133" i="10" s="1"/>
  <c r="AP131" i="10"/>
  <c r="AP133" i="10" s="1"/>
  <c r="AN131" i="10"/>
  <c r="AN133" i="10" s="1"/>
  <c r="AM131" i="10"/>
  <c r="AM133" i="10" s="1"/>
  <c r="AK131" i="10"/>
  <c r="AK133" i="10" s="1"/>
  <c r="AJ131" i="10"/>
  <c r="AJ133" i="10" s="1"/>
  <c r="AH131" i="10"/>
  <c r="AH133" i="10" s="1"/>
  <c r="AG131" i="10"/>
  <c r="AG133" i="10" s="1"/>
  <c r="AE131" i="10"/>
  <c r="AE133" i="10" s="1"/>
  <c r="AD131" i="10"/>
  <c r="AD133" i="10" s="1"/>
  <c r="AB131" i="10"/>
  <c r="AB133" i="10" s="1"/>
  <c r="AA131" i="10"/>
  <c r="AA133" i="10" s="1"/>
  <c r="Y131" i="10"/>
  <c r="Y133" i="10" s="1"/>
  <c r="X131" i="10"/>
  <c r="X133" i="10" s="1"/>
  <c r="V131" i="10"/>
  <c r="V133" i="10" s="1"/>
  <c r="U131" i="10"/>
  <c r="U133" i="10" s="1"/>
  <c r="S131" i="10"/>
  <c r="S133" i="10" s="1"/>
  <c r="R131" i="10"/>
  <c r="R133" i="10" s="1"/>
  <c r="P131" i="10"/>
  <c r="P133" i="10" s="1"/>
  <c r="O131" i="10"/>
  <c r="O133" i="10" s="1"/>
  <c r="M131" i="10"/>
  <c r="M133" i="10" s="1"/>
  <c r="L131" i="10"/>
  <c r="L133" i="10" s="1"/>
  <c r="J131" i="10"/>
  <c r="J133" i="10" s="1"/>
  <c r="I131" i="10"/>
  <c r="I133" i="10" s="1"/>
  <c r="AO130" i="10"/>
  <c r="AL130" i="10"/>
  <c r="AL132" i="10" s="1"/>
  <c r="AI130" i="10"/>
  <c r="AI132" i="10" s="1"/>
  <c r="AF130" i="10"/>
  <c r="AF132" i="10" s="1"/>
  <c r="AC130" i="10"/>
  <c r="Z130" i="10"/>
  <c r="Z132" i="10" s="1"/>
  <c r="W130" i="10"/>
  <c r="W132" i="10" s="1"/>
  <c r="T130" i="10"/>
  <c r="T132" i="10" s="1"/>
  <c r="Q130" i="10"/>
  <c r="N130" i="10"/>
  <c r="N132" i="10" s="1"/>
  <c r="K130" i="10"/>
  <c r="K132" i="10" s="1"/>
  <c r="H130" i="10"/>
  <c r="H132" i="10" s="1"/>
  <c r="AO129" i="10"/>
  <c r="AO132" i="10" s="1"/>
  <c r="AL129" i="10"/>
  <c r="AI129" i="10"/>
  <c r="AF129" i="10"/>
  <c r="AC129" i="10"/>
  <c r="AC132" i="10" s="1"/>
  <c r="Z129" i="10"/>
  <c r="W129" i="10"/>
  <c r="T129" i="10"/>
  <c r="Q129" i="10"/>
  <c r="Q132" i="10" s="1"/>
  <c r="N129" i="10"/>
  <c r="K129" i="10"/>
  <c r="H129" i="10"/>
  <c r="AO128" i="10"/>
  <c r="AL128" i="10"/>
  <c r="AI128" i="10"/>
  <c r="AF128" i="10"/>
  <c r="AC128" i="10"/>
  <c r="Z128" i="10"/>
  <c r="W128" i="10"/>
  <c r="T128" i="10"/>
  <c r="Q128" i="10"/>
  <c r="N128" i="10"/>
  <c r="K128" i="10"/>
  <c r="H128" i="10"/>
  <c r="AO127" i="10"/>
  <c r="AL127" i="10"/>
  <c r="AI127" i="10"/>
  <c r="AF127" i="10"/>
  <c r="AC127" i="10"/>
  <c r="Z127" i="10"/>
  <c r="W127" i="10"/>
  <c r="T127" i="10"/>
  <c r="Q127" i="10"/>
  <c r="N127" i="10"/>
  <c r="K127" i="10"/>
  <c r="H127" i="10"/>
  <c r="AO126" i="10"/>
  <c r="AL126" i="10"/>
  <c r="AI126" i="10"/>
  <c r="AF126" i="10"/>
  <c r="AC126" i="10"/>
  <c r="Z126" i="10"/>
  <c r="W126" i="10"/>
  <c r="T126" i="10"/>
  <c r="Q126" i="10"/>
  <c r="N126" i="10"/>
  <c r="K126" i="10"/>
  <c r="H126" i="10"/>
  <c r="AO125" i="10"/>
  <c r="AL125" i="10"/>
  <c r="AI125" i="10"/>
  <c r="AF125" i="10"/>
  <c r="AC125" i="10"/>
  <c r="Z125" i="10"/>
  <c r="W125" i="10"/>
  <c r="T125" i="10"/>
  <c r="Q125" i="10"/>
  <c r="N125" i="10"/>
  <c r="K125" i="10"/>
  <c r="H125" i="10"/>
  <c r="AO124" i="10"/>
  <c r="AL124" i="10"/>
  <c r="AI124" i="10"/>
  <c r="AF124" i="10"/>
  <c r="AC124" i="10"/>
  <c r="Z124" i="10"/>
  <c r="W124" i="10"/>
  <c r="T124" i="10"/>
  <c r="Q124" i="10"/>
  <c r="N124" i="10"/>
  <c r="K124" i="10"/>
  <c r="H124" i="10"/>
  <c r="AO123" i="10"/>
  <c r="AL123" i="10"/>
  <c r="AI123" i="10"/>
  <c r="AF123" i="10"/>
  <c r="AC123" i="10"/>
  <c r="Z123" i="10"/>
  <c r="W123" i="10"/>
  <c r="T123" i="10"/>
  <c r="Q123" i="10"/>
  <c r="N123" i="10"/>
  <c r="K123" i="10"/>
  <c r="H123" i="10"/>
  <c r="AO122" i="10"/>
  <c r="AL122" i="10"/>
  <c r="AI122" i="10"/>
  <c r="AF122" i="10"/>
  <c r="AC122" i="10"/>
  <c r="Z122" i="10"/>
  <c r="W122" i="10"/>
  <c r="T122" i="10"/>
  <c r="Q122" i="10"/>
  <c r="N122" i="10"/>
  <c r="K122" i="10"/>
  <c r="H122" i="10"/>
  <c r="AO121" i="10"/>
  <c r="AO131" i="10" s="1"/>
  <c r="AO133" i="10" s="1"/>
  <c r="AL121" i="10"/>
  <c r="AL131" i="10" s="1"/>
  <c r="AL133" i="10" s="1"/>
  <c r="AI121" i="10"/>
  <c r="AI131" i="10" s="1"/>
  <c r="AI133" i="10" s="1"/>
  <c r="AF121" i="10"/>
  <c r="AF131" i="10" s="1"/>
  <c r="AF133" i="10" s="1"/>
  <c r="AC121" i="10"/>
  <c r="AC131" i="10" s="1"/>
  <c r="AC133" i="10" s="1"/>
  <c r="Z121" i="10"/>
  <c r="Z131" i="10" s="1"/>
  <c r="Z133" i="10" s="1"/>
  <c r="W121" i="10"/>
  <c r="W131" i="10" s="1"/>
  <c r="W133" i="10" s="1"/>
  <c r="T121" i="10"/>
  <c r="T131" i="10" s="1"/>
  <c r="T133" i="10" s="1"/>
  <c r="Q121" i="10"/>
  <c r="Q131" i="10" s="1"/>
  <c r="Q133" i="10" s="1"/>
  <c r="N121" i="10"/>
  <c r="N131" i="10" s="1"/>
  <c r="N133" i="10" s="1"/>
  <c r="K121" i="10"/>
  <c r="K131" i="10" s="1"/>
  <c r="K133" i="10" s="1"/>
  <c r="H121" i="10"/>
  <c r="H131" i="10" s="1"/>
  <c r="H133" i="10" s="1"/>
  <c r="AQ114" i="10"/>
  <c r="AP114" i="10"/>
  <c r="AN114" i="10"/>
  <c r="AM114" i="10"/>
  <c r="AK114" i="10"/>
  <c r="AJ114" i="10"/>
  <c r="AH114" i="10"/>
  <c r="AG114" i="10"/>
  <c r="AE114" i="10"/>
  <c r="AD114" i="10"/>
  <c r="AB114" i="10"/>
  <c r="AA114" i="10"/>
  <c r="Y114" i="10"/>
  <c r="X114" i="10"/>
  <c r="V114" i="10"/>
  <c r="U114" i="10"/>
  <c r="S114" i="10"/>
  <c r="R114" i="10"/>
  <c r="P114" i="10"/>
  <c r="O114" i="10"/>
  <c r="M114" i="10"/>
  <c r="L114" i="10"/>
  <c r="J114" i="10"/>
  <c r="I114" i="10"/>
  <c r="AQ113" i="10"/>
  <c r="AP113" i="10"/>
  <c r="AN113" i="10"/>
  <c r="AM113" i="10"/>
  <c r="AK113" i="10"/>
  <c r="AJ113" i="10"/>
  <c r="AH113" i="10"/>
  <c r="AG113" i="10"/>
  <c r="AE113" i="10"/>
  <c r="AD113" i="10"/>
  <c r="AB113" i="10"/>
  <c r="AA113" i="10"/>
  <c r="Y113" i="10"/>
  <c r="X113" i="10"/>
  <c r="V113" i="10"/>
  <c r="U113" i="10"/>
  <c r="S113" i="10"/>
  <c r="R113" i="10"/>
  <c r="P113" i="10"/>
  <c r="O113" i="10"/>
  <c r="M113" i="10"/>
  <c r="L113" i="10"/>
  <c r="J113" i="10"/>
  <c r="I113" i="10"/>
  <c r="AQ112" i="10"/>
  <c r="AP112" i="10"/>
  <c r="AN112" i="10"/>
  <c r="AM112" i="10"/>
  <c r="AK112" i="10"/>
  <c r="AJ112" i="10"/>
  <c r="AH112" i="10"/>
  <c r="AG112" i="10"/>
  <c r="AE112" i="10"/>
  <c r="AD112" i="10"/>
  <c r="AB112" i="10"/>
  <c r="AA112" i="10"/>
  <c r="Y112" i="10"/>
  <c r="X112" i="10"/>
  <c r="V112" i="10"/>
  <c r="U112" i="10"/>
  <c r="S112" i="10"/>
  <c r="R112" i="10"/>
  <c r="P112" i="10"/>
  <c r="O112" i="10"/>
  <c r="M112" i="10"/>
  <c r="L112" i="10"/>
  <c r="J112" i="10"/>
  <c r="I112" i="10"/>
  <c r="AO106" i="10"/>
  <c r="AO114" i="10" s="1"/>
  <c r="AL106" i="10"/>
  <c r="AL114" i="10" s="1"/>
  <c r="AI106" i="10"/>
  <c r="AI114" i="10" s="1"/>
  <c r="AF106" i="10"/>
  <c r="AF114" i="10" s="1"/>
  <c r="AC106" i="10"/>
  <c r="AC114" i="10" s="1"/>
  <c r="Z106" i="10"/>
  <c r="Z114" i="10" s="1"/>
  <c r="W106" i="10"/>
  <c r="W114" i="10" s="1"/>
  <c r="T106" i="10"/>
  <c r="T114" i="10" s="1"/>
  <c r="Q106" i="10"/>
  <c r="Q114" i="10" s="1"/>
  <c r="N106" i="10"/>
  <c r="N114" i="10" s="1"/>
  <c r="K106" i="10"/>
  <c r="K114" i="10" s="1"/>
  <c r="H106" i="10"/>
  <c r="H114" i="10" s="1"/>
  <c r="AO105" i="10"/>
  <c r="AO113" i="10" s="1"/>
  <c r="AL105" i="10"/>
  <c r="AL113" i="10" s="1"/>
  <c r="AI105" i="10"/>
  <c r="AI113" i="10" s="1"/>
  <c r="AF105" i="10"/>
  <c r="AF113" i="10" s="1"/>
  <c r="AC105" i="10"/>
  <c r="AC113" i="10" s="1"/>
  <c r="Z105" i="10"/>
  <c r="Z113" i="10" s="1"/>
  <c r="W105" i="10"/>
  <c r="W113" i="10" s="1"/>
  <c r="T105" i="10"/>
  <c r="T113" i="10" s="1"/>
  <c r="Q105" i="10"/>
  <c r="Q113" i="10" s="1"/>
  <c r="N105" i="10"/>
  <c r="N113" i="10" s="1"/>
  <c r="K105" i="10"/>
  <c r="K113" i="10" s="1"/>
  <c r="H105" i="10"/>
  <c r="H113" i="10" s="1"/>
  <c r="AO104" i="10"/>
  <c r="AO112" i="10" s="1"/>
  <c r="AL104" i="10"/>
  <c r="AL112" i="10" s="1"/>
  <c r="AI104" i="10"/>
  <c r="AI112" i="10" s="1"/>
  <c r="AF104" i="10"/>
  <c r="AF112" i="10" s="1"/>
  <c r="AC104" i="10"/>
  <c r="AC112" i="10" s="1"/>
  <c r="Z104" i="10"/>
  <c r="Z112" i="10" s="1"/>
  <c r="W104" i="10"/>
  <c r="W112" i="10" s="1"/>
  <c r="T104" i="10"/>
  <c r="T112" i="10" s="1"/>
  <c r="Q104" i="10"/>
  <c r="Q112" i="10" s="1"/>
  <c r="N104" i="10"/>
  <c r="N112" i="10" s="1"/>
  <c r="K104" i="10"/>
  <c r="K112" i="10" s="1"/>
  <c r="H104" i="10"/>
  <c r="H112" i="10" s="1"/>
  <c r="AO98" i="10"/>
  <c r="AL98" i="10"/>
  <c r="AI98" i="10"/>
  <c r="AF98" i="10"/>
  <c r="AC98" i="10"/>
  <c r="Z98" i="10"/>
  <c r="W98" i="10"/>
  <c r="T98" i="10"/>
  <c r="Q98" i="10"/>
  <c r="N98" i="10"/>
  <c r="K98" i="10"/>
  <c r="H98" i="10"/>
  <c r="AO97" i="10"/>
  <c r="AL97" i="10"/>
  <c r="AI97" i="10"/>
  <c r="AF97" i="10"/>
  <c r="AC97" i="10"/>
  <c r="Z97" i="10"/>
  <c r="W97" i="10"/>
  <c r="T97" i="10"/>
  <c r="Q97" i="10"/>
  <c r="N97" i="10"/>
  <c r="K97" i="10"/>
  <c r="H97" i="10"/>
  <c r="AO96" i="10"/>
  <c r="AL96" i="10"/>
  <c r="AI96" i="10"/>
  <c r="AF96" i="10"/>
  <c r="AC96" i="10"/>
  <c r="Z96" i="10"/>
  <c r="W96" i="10"/>
  <c r="T96" i="10"/>
  <c r="Q96" i="10"/>
  <c r="N96" i="10"/>
  <c r="K96" i="10"/>
  <c r="H96" i="10"/>
  <c r="AQ87" i="10"/>
  <c r="AO87" i="10"/>
  <c r="AN87" i="10"/>
  <c r="AL87" i="10"/>
  <c r="AK87" i="10"/>
  <c r="AI87" i="10"/>
  <c r="AH87" i="10"/>
  <c r="AF87" i="10"/>
  <c r="AE87" i="10"/>
  <c r="AC87" i="10"/>
  <c r="AB87" i="10"/>
  <c r="Z87" i="10"/>
  <c r="Y87" i="10"/>
  <c r="W87" i="10"/>
  <c r="V87" i="10"/>
  <c r="T87" i="10"/>
  <c r="S87" i="10"/>
  <c r="Q87" i="10"/>
  <c r="P87" i="10"/>
  <c r="N87" i="10"/>
  <c r="M87" i="10"/>
  <c r="K87" i="10"/>
  <c r="J87" i="10"/>
  <c r="H87" i="10"/>
  <c r="AQ84" i="10"/>
  <c r="AO84" i="10"/>
  <c r="AN84" i="10"/>
  <c r="AL84" i="10"/>
  <c r="AK84" i="10"/>
  <c r="AI84" i="10"/>
  <c r="AH84" i="10"/>
  <c r="AF84" i="10"/>
  <c r="AE84" i="10"/>
  <c r="AC84" i="10"/>
  <c r="AB84" i="10"/>
  <c r="Z84" i="10"/>
  <c r="Y84" i="10"/>
  <c r="W84" i="10"/>
  <c r="V84" i="10"/>
  <c r="T84" i="10"/>
  <c r="S84" i="10"/>
  <c r="Q84" i="10"/>
  <c r="P84" i="10"/>
  <c r="N84" i="10"/>
  <c r="M84" i="10"/>
  <c r="K84" i="10"/>
  <c r="J84" i="10"/>
  <c r="H84" i="10"/>
  <c r="AQ83" i="10"/>
  <c r="AO83" i="10"/>
  <c r="AN83" i="10"/>
  <c r="AL83" i="10"/>
  <c r="AK83" i="10"/>
  <c r="AI83" i="10"/>
  <c r="AH83" i="10"/>
  <c r="AF83" i="10"/>
  <c r="AE83" i="10"/>
  <c r="AC83" i="10"/>
  <c r="AB83" i="10"/>
  <c r="Z83" i="10"/>
  <c r="Y83" i="10"/>
  <c r="W83" i="10"/>
  <c r="V83" i="10"/>
  <c r="T83" i="10"/>
  <c r="S83" i="10"/>
  <c r="Q83" i="10"/>
  <c r="P83" i="10"/>
  <c r="N83" i="10"/>
  <c r="M83" i="10"/>
  <c r="K83" i="10"/>
  <c r="J83" i="10"/>
  <c r="H83" i="10"/>
  <c r="AQ82" i="10"/>
  <c r="AQ89" i="10" s="1"/>
  <c r="AO82" i="10"/>
  <c r="AO89" i="10" s="1"/>
  <c r="AN82" i="10"/>
  <c r="AN89" i="10" s="1"/>
  <c r="AL82" i="10"/>
  <c r="AL89" i="10" s="1"/>
  <c r="AK82" i="10"/>
  <c r="AK89" i="10" s="1"/>
  <c r="AI82" i="10"/>
  <c r="AI89" i="10" s="1"/>
  <c r="AH82" i="10"/>
  <c r="AH89" i="10" s="1"/>
  <c r="AF82" i="10"/>
  <c r="AF89" i="10" s="1"/>
  <c r="AE82" i="10"/>
  <c r="AE89" i="10" s="1"/>
  <c r="AC82" i="10"/>
  <c r="AC89" i="10" s="1"/>
  <c r="AB82" i="10"/>
  <c r="AB89" i="10" s="1"/>
  <c r="Z82" i="10"/>
  <c r="Z89" i="10" s="1"/>
  <c r="Y82" i="10"/>
  <c r="Y89" i="10" s="1"/>
  <c r="W82" i="10"/>
  <c r="W89" i="10" s="1"/>
  <c r="V82" i="10"/>
  <c r="V89" i="10" s="1"/>
  <c r="T82" i="10"/>
  <c r="T89" i="10" s="1"/>
  <c r="S82" i="10"/>
  <c r="S89" i="10" s="1"/>
  <c r="Q82" i="10"/>
  <c r="Q89" i="10" s="1"/>
  <c r="P82" i="10"/>
  <c r="P89" i="10" s="1"/>
  <c r="N82" i="10"/>
  <c r="N89" i="10" s="1"/>
  <c r="M82" i="10"/>
  <c r="M89" i="10" s="1"/>
  <c r="K82" i="10"/>
  <c r="K89" i="10" s="1"/>
  <c r="J82" i="10"/>
  <c r="J89" i="10" s="1"/>
  <c r="H82" i="10"/>
  <c r="H89" i="10" s="1"/>
  <c r="AQ79" i="10"/>
  <c r="AO79" i="10"/>
  <c r="AN79" i="10"/>
  <c r="AL79" i="10"/>
  <c r="AK79" i="10"/>
  <c r="AI79" i="10"/>
  <c r="AH79" i="10"/>
  <c r="AF79" i="10"/>
  <c r="AE79" i="10"/>
  <c r="AC79" i="10"/>
  <c r="AB79" i="10"/>
  <c r="Z79" i="10"/>
  <c r="Y79" i="10"/>
  <c r="W79" i="10"/>
  <c r="V79" i="10"/>
  <c r="T79" i="10"/>
  <c r="S79" i="10"/>
  <c r="Q79" i="10"/>
  <c r="P79" i="10"/>
  <c r="N79" i="10"/>
  <c r="M79" i="10"/>
  <c r="K79" i="10"/>
  <c r="J79" i="10"/>
  <c r="H79" i="10"/>
  <c r="AQ78" i="10"/>
  <c r="AO78" i="10"/>
  <c r="AN78" i="10"/>
  <c r="AL78" i="10"/>
  <c r="AK78" i="10"/>
  <c r="AI78" i="10"/>
  <c r="AH78" i="10"/>
  <c r="AF78" i="10"/>
  <c r="AE78" i="10"/>
  <c r="AC78" i="10"/>
  <c r="AB78" i="10"/>
  <c r="Z78" i="10"/>
  <c r="Y78" i="10"/>
  <c r="W78" i="10"/>
  <c r="V78" i="10"/>
  <c r="T78" i="10"/>
  <c r="S78" i="10"/>
  <c r="Q78" i="10"/>
  <c r="P78" i="10"/>
  <c r="N78" i="10"/>
  <c r="M78" i="10"/>
  <c r="K78" i="10"/>
  <c r="J78" i="10"/>
  <c r="H78" i="10"/>
  <c r="AQ74" i="10"/>
  <c r="AP74" i="10"/>
  <c r="AN74" i="10"/>
  <c r="AM74" i="10"/>
  <c r="AK74" i="10"/>
  <c r="AJ74" i="10"/>
  <c r="AH74" i="10"/>
  <c r="AG74" i="10"/>
  <c r="AE74" i="10"/>
  <c r="AD74" i="10"/>
  <c r="AB74" i="10"/>
  <c r="AA74" i="10"/>
  <c r="Y74" i="10"/>
  <c r="X74" i="10"/>
  <c r="V74" i="10"/>
  <c r="U74" i="10"/>
  <c r="S74" i="10"/>
  <c r="R74" i="10"/>
  <c r="P74" i="10"/>
  <c r="O74" i="10"/>
  <c r="M74" i="10"/>
  <c r="L74" i="10"/>
  <c r="J74" i="10"/>
  <c r="I74" i="10"/>
  <c r="AQ73" i="10"/>
  <c r="AQ75" i="10" s="1"/>
  <c r="AP73" i="10"/>
  <c r="AP75" i="10" s="1"/>
  <c r="AN73" i="10"/>
  <c r="AN75" i="10" s="1"/>
  <c r="AM73" i="10"/>
  <c r="AM75" i="10" s="1"/>
  <c r="AK73" i="10"/>
  <c r="AK75" i="10" s="1"/>
  <c r="AJ73" i="10"/>
  <c r="AJ75" i="10" s="1"/>
  <c r="AH73" i="10"/>
  <c r="AH75" i="10" s="1"/>
  <c r="AG73" i="10"/>
  <c r="AG75" i="10" s="1"/>
  <c r="AE73" i="10"/>
  <c r="AE75" i="10" s="1"/>
  <c r="AD73" i="10"/>
  <c r="AD75" i="10" s="1"/>
  <c r="AB73" i="10"/>
  <c r="AB75" i="10" s="1"/>
  <c r="AA73" i="10"/>
  <c r="AA75" i="10" s="1"/>
  <c r="Y73" i="10"/>
  <c r="Y75" i="10" s="1"/>
  <c r="X73" i="10"/>
  <c r="X75" i="10" s="1"/>
  <c r="V73" i="10"/>
  <c r="V75" i="10" s="1"/>
  <c r="U73" i="10"/>
  <c r="U75" i="10" s="1"/>
  <c r="S73" i="10"/>
  <c r="S75" i="10" s="1"/>
  <c r="R73" i="10"/>
  <c r="R75" i="10" s="1"/>
  <c r="P73" i="10"/>
  <c r="P75" i="10" s="1"/>
  <c r="O73" i="10"/>
  <c r="O75" i="10" s="1"/>
  <c r="M73" i="10"/>
  <c r="M75" i="10" s="1"/>
  <c r="L73" i="10"/>
  <c r="L75" i="10" s="1"/>
  <c r="J73" i="10"/>
  <c r="J75" i="10" s="1"/>
  <c r="I73" i="10"/>
  <c r="I75" i="10" s="1"/>
  <c r="AS72" i="10"/>
  <c r="AW72" i="10" s="1"/>
  <c r="AR72" i="10"/>
  <c r="AV72" i="10" s="1"/>
  <c r="AO72" i="10"/>
  <c r="AL72" i="10"/>
  <c r="AI72" i="10"/>
  <c r="AF72" i="10"/>
  <c r="AC72" i="10"/>
  <c r="Z72" i="10"/>
  <c r="W72" i="10"/>
  <c r="T72" i="10"/>
  <c r="Q72" i="10"/>
  <c r="N72" i="10"/>
  <c r="K72" i="10"/>
  <c r="H72" i="10"/>
  <c r="AS71" i="10"/>
  <c r="AW71" i="10" s="1"/>
  <c r="AR71" i="10"/>
  <c r="AV71" i="10" s="1"/>
  <c r="AO71" i="10"/>
  <c r="AL71" i="10"/>
  <c r="AI71" i="10"/>
  <c r="AF71" i="10"/>
  <c r="AC71" i="10"/>
  <c r="Z71" i="10"/>
  <c r="W71" i="10"/>
  <c r="T71" i="10"/>
  <c r="Q71" i="10"/>
  <c r="N71" i="10"/>
  <c r="K71" i="10"/>
  <c r="H71" i="10"/>
  <c r="AS70" i="10"/>
  <c r="AW70" i="10" s="1"/>
  <c r="AR70" i="10"/>
  <c r="AV70" i="10" s="1"/>
  <c r="AO70" i="10"/>
  <c r="AO74" i="10" s="1"/>
  <c r="AL70" i="10"/>
  <c r="AL74" i="10" s="1"/>
  <c r="AI70" i="10"/>
  <c r="AF70" i="10"/>
  <c r="AF74" i="10" s="1"/>
  <c r="AC70" i="10"/>
  <c r="AC74" i="10" s="1"/>
  <c r="Z70" i="10"/>
  <c r="Z74" i="10" s="1"/>
  <c r="W70" i="10"/>
  <c r="T70" i="10"/>
  <c r="Q70" i="10"/>
  <c r="Q74" i="10" s="1"/>
  <c r="N70" i="10"/>
  <c r="N74" i="10" s="1"/>
  <c r="K70" i="10"/>
  <c r="H70" i="10"/>
  <c r="AS69" i="10"/>
  <c r="AW69" i="10" s="1"/>
  <c r="AR69" i="10"/>
  <c r="AV69" i="10" s="1"/>
  <c r="AO69" i="10"/>
  <c r="AL69" i="10"/>
  <c r="AI69" i="10"/>
  <c r="AF69" i="10"/>
  <c r="AC69" i="10"/>
  <c r="Z69" i="10"/>
  <c r="W69" i="10"/>
  <c r="T69" i="10"/>
  <c r="Q69" i="10"/>
  <c r="N69" i="10"/>
  <c r="K69" i="10"/>
  <c r="H69" i="10"/>
  <c r="AS68" i="10"/>
  <c r="AW68" i="10" s="1"/>
  <c r="AR68" i="10"/>
  <c r="AV68" i="10" s="1"/>
  <c r="AO68" i="10"/>
  <c r="AL68" i="10"/>
  <c r="AI68" i="10"/>
  <c r="AF68" i="10"/>
  <c r="AC68" i="10"/>
  <c r="Z68" i="10"/>
  <c r="W68" i="10"/>
  <c r="T68" i="10"/>
  <c r="Q68" i="10"/>
  <c r="N68" i="10"/>
  <c r="K68" i="10"/>
  <c r="H68" i="10"/>
  <c r="AS67" i="10"/>
  <c r="AW67" i="10" s="1"/>
  <c r="AR67" i="10"/>
  <c r="AV67" i="10" s="1"/>
  <c r="AO67" i="10"/>
  <c r="AL67" i="10"/>
  <c r="AI67" i="10"/>
  <c r="AF67" i="10"/>
  <c r="AC67" i="10"/>
  <c r="Z67" i="10"/>
  <c r="W67" i="10"/>
  <c r="T67" i="10"/>
  <c r="Q67" i="10"/>
  <c r="N67" i="10"/>
  <c r="K67" i="10"/>
  <c r="H67" i="10"/>
  <c r="AS66" i="10"/>
  <c r="AW66" i="10" s="1"/>
  <c r="AR66" i="10"/>
  <c r="AV66" i="10" s="1"/>
  <c r="AO66" i="10"/>
  <c r="AL66" i="10"/>
  <c r="AI66" i="10"/>
  <c r="AF66" i="10"/>
  <c r="AC66" i="10"/>
  <c r="Z66" i="10"/>
  <c r="W66" i="10"/>
  <c r="T66" i="10"/>
  <c r="Q66" i="10"/>
  <c r="N66" i="10"/>
  <c r="K66" i="10"/>
  <c r="H66" i="10"/>
  <c r="AS65" i="10"/>
  <c r="AW65" i="10" s="1"/>
  <c r="AR65" i="10"/>
  <c r="AV65" i="10" s="1"/>
  <c r="AO65" i="10"/>
  <c r="AL65" i="10"/>
  <c r="AI65" i="10"/>
  <c r="AF65" i="10"/>
  <c r="AC65" i="10"/>
  <c r="Z65" i="10"/>
  <c r="W65" i="10"/>
  <c r="T65" i="10"/>
  <c r="Q65" i="10"/>
  <c r="N65" i="10"/>
  <c r="K65" i="10"/>
  <c r="H65" i="10"/>
  <c r="AS64" i="10"/>
  <c r="AW64" i="10" s="1"/>
  <c r="AR64" i="10"/>
  <c r="AV64" i="10" s="1"/>
  <c r="AO64" i="10"/>
  <c r="AL64" i="10"/>
  <c r="AI64" i="10"/>
  <c r="AF64" i="10"/>
  <c r="AC64" i="10"/>
  <c r="Z64" i="10"/>
  <c r="W64" i="10"/>
  <c r="T64" i="10"/>
  <c r="Q64" i="10"/>
  <c r="N64" i="10"/>
  <c r="K64" i="10"/>
  <c r="H64" i="10"/>
  <c r="AS63" i="10"/>
  <c r="AW63" i="10" s="1"/>
  <c r="AR63" i="10"/>
  <c r="AV63" i="10" s="1"/>
  <c r="AO63" i="10"/>
  <c r="AL63" i="10"/>
  <c r="AI63" i="10"/>
  <c r="AF63" i="10"/>
  <c r="AC63" i="10"/>
  <c r="Z63" i="10"/>
  <c r="W63" i="10"/>
  <c r="T63" i="10"/>
  <c r="Q63" i="10"/>
  <c r="N63" i="10"/>
  <c r="K63" i="10"/>
  <c r="H63" i="10"/>
  <c r="AS62" i="10"/>
  <c r="AW62" i="10" s="1"/>
  <c r="AR62" i="10"/>
  <c r="AV62" i="10" s="1"/>
  <c r="AO62" i="10"/>
  <c r="AL62" i="10"/>
  <c r="AI62" i="10"/>
  <c r="AF62" i="10"/>
  <c r="AC62" i="10"/>
  <c r="Z62" i="10"/>
  <c r="W62" i="10"/>
  <c r="T62" i="10"/>
  <c r="Q62" i="10"/>
  <c r="N62" i="10"/>
  <c r="K62" i="10"/>
  <c r="H62" i="10"/>
  <c r="AS61" i="10"/>
  <c r="AW61" i="10" s="1"/>
  <c r="AR61" i="10"/>
  <c r="AV61" i="10" s="1"/>
  <c r="AO61" i="10"/>
  <c r="AL61" i="10"/>
  <c r="AI61" i="10"/>
  <c r="AF61" i="10"/>
  <c r="AC61" i="10"/>
  <c r="Z61" i="10"/>
  <c r="W61" i="10"/>
  <c r="T61" i="10"/>
  <c r="Q61" i="10"/>
  <c r="N61" i="10"/>
  <c r="K61" i="10"/>
  <c r="H61" i="10"/>
  <c r="AS60" i="10"/>
  <c r="AW60" i="10" s="1"/>
  <c r="AR60" i="10"/>
  <c r="AV60" i="10" s="1"/>
  <c r="AO60" i="10"/>
  <c r="AL60" i="10"/>
  <c r="AI60" i="10"/>
  <c r="AF60" i="10"/>
  <c r="AC60" i="10"/>
  <c r="Z60" i="10"/>
  <c r="W60" i="10"/>
  <c r="T60" i="10"/>
  <c r="Q60" i="10"/>
  <c r="N60" i="10"/>
  <c r="K60" i="10"/>
  <c r="H60" i="10"/>
  <c r="CG59" i="10"/>
  <c r="CD59" i="10"/>
  <c r="CA59" i="10"/>
  <c r="BX59" i="10"/>
  <c r="BU59" i="10"/>
  <c r="BR59" i="10"/>
  <c r="BO59" i="10"/>
  <c r="BL59" i="10"/>
  <c r="BI59" i="10"/>
  <c r="BF59" i="10"/>
  <c r="BC59" i="10"/>
  <c r="AZ59" i="10"/>
  <c r="AS59" i="10"/>
  <c r="AW59" i="10" s="1"/>
  <c r="AR59" i="10"/>
  <c r="AV59" i="10" s="1"/>
  <c r="AO59" i="10"/>
  <c r="AL59" i="10"/>
  <c r="AI59" i="10"/>
  <c r="AF59" i="10"/>
  <c r="AC59" i="10"/>
  <c r="Z59" i="10"/>
  <c r="W59" i="10"/>
  <c r="T59" i="10"/>
  <c r="Q59" i="10"/>
  <c r="N59" i="10"/>
  <c r="K59" i="10"/>
  <c r="H59" i="10"/>
  <c r="AS58" i="10"/>
  <c r="AW58" i="10" s="1"/>
  <c r="AR58" i="10"/>
  <c r="AV58" i="10" s="1"/>
  <c r="AO58" i="10"/>
  <c r="AL58" i="10"/>
  <c r="AI58" i="10"/>
  <c r="AF58" i="10"/>
  <c r="AC58" i="10"/>
  <c r="Z58" i="10"/>
  <c r="W58" i="10"/>
  <c r="T58" i="10"/>
  <c r="Q58" i="10"/>
  <c r="N58" i="10"/>
  <c r="K58" i="10"/>
  <c r="H58" i="10"/>
  <c r="AS57" i="10"/>
  <c r="AW57" i="10" s="1"/>
  <c r="AR57" i="10"/>
  <c r="AV57" i="10" s="1"/>
  <c r="AO57" i="10"/>
  <c r="AL57" i="10"/>
  <c r="AI57" i="10"/>
  <c r="AF57" i="10"/>
  <c r="AC57" i="10"/>
  <c r="Z57" i="10"/>
  <c r="W57" i="10"/>
  <c r="T57" i="10"/>
  <c r="Q57" i="10"/>
  <c r="N57" i="10"/>
  <c r="K57" i="10"/>
  <c r="H57" i="10"/>
  <c r="AS56" i="10"/>
  <c r="AW56" i="10" s="1"/>
  <c r="AR56" i="10"/>
  <c r="AV56" i="10" s="1"/>
  <c r="AO56" i="10"/>
  <c r="AL56" i="10"/>
  <c r="AI56" i="10"/>
  <c r="AF56" i="10"/>
  <c r="AC56" i="10"/>
  <c r="Z56" i="10"/>
  <c r="W56" i="10"/>
  <c r="T56" i="10"/>
  <c r="Q56" i="10"/>
  <c r="N56" i="10"/>
  <c r="K56" i="10"/>
  <c r="H56" i="10"/>
  <c r="AS55" i="10"/>
  <c r="AW55" i="10" s="1"/>
  <c r="AR55" i="10"/>
  <c r="AV55" i="10" s="1"/>
  <c r="AO55" i="10"/>
  <c r="AL55" i="10"/>
  <c r="AI55" i="10"/>
  <c r="AF55" i="10"/>
  <c r="AC55" i="10"/>
  <c r="Z55" i="10"/>
  <c r="W55" i="10"/>
  <c r="T55" i="10"/>
  <c r="Q55" i="10"/>
  <c r="N55" i="10"/>
  <c r="K55" i="10"/>
  <c r="H55" i="10"/>
  <c r="AS54" i="10"/>
  <c r="AW54" i="10" s="1"/>
  <c r="AR54" i="10"/>
  <c r="AV54" i="10" s="1"/>
  <c r="AO54" i="10"/>
  <c r="AL54" i="10"/>
  <c r="AI54" i="10"/>
  <c r="AF54" i="10"/>
  <c r="AC54" i="10"/>
  <c r="Z54" i="10"/>
  <c r="W54" i="10"/>
  <c r="T54" i="10"/>
  <c r="Q54" i="10"/>
  <c r="N54" i="10"/>
  <c r="K54" i="10"/>
  <c r="H54" i="10"/>
  <c r="CG53" i="10"/>
  <c r="CD53" i="10"/>
  <c r="CA53" i="10"/>
  <c r="BX53" i="10"/>
  <c r="BU53" i="10"/>
  <c r="BR53" i="10"/>
  <c r="BO53" i="10"/>
  <c r="BL53" i="10"/>
  <c r="BI53" i="10"/>
  <c r="BF53" i="10"/>
  <c r="BC53" i="10"/>
  <c r="AZ53" i="10"/>
  <c r="AS53" i="10"/>
  <c r="AW53" i="10" s="1"/>
  <c r="AR53" i="10"/>
  <c r="AV53" i="10" s="1"/>
  <c r="AO53" i="10"/>
  <c r="AL53" i="10"/>
  <c r="AI53" i="10"/>
  <c r="AF53" i="10"/>
  <c r="AC53" i="10"/>
  <c r="Z53" i="10"/>
  <c r="W53" i="10"/>
  <c r="T53" i="10"/>
  <c r="Q53" i="10"/>
  <c r="N53" i="10"/>
  <c r="K53" i="10"/>
  <c r="H53" i="10"/>
  <c r="CG52" i="10"/>
  <c r="CD52" i="10"/>
  <c r="CA52" i="10"/>
  <c r="BX52" i="10"/>
  <c r="BU52" i="10"/>
  <c r="BR52" i="10"/>
  <c r="BO52" i="10"/>
  <c r="BL52" i="10"/>
  <c r="BI52" i="10"/>
  <c r="BF52" i="10"/>
  <c r="BC52" i="10"/>
  <c r="AZ52" i="10"/>
  <c r="AS52" i="10"/>
  <c r="AW52" i="10" s="1"/>
  <c r="AR52" i="10"/>
  <c r="AV52" i="10" s="1"/>
  <c r="AO52" i="10"/>
  <c r="AL52" i="10"/>
  <c r="AI52" i="10"/>
  <c r="AF52" i="10"/>
  <c r="AC52" i="10"/>
  <c r="Z52" i="10"/>
  <c r="W52" i="10"/>
  <c r="T52" i="10"/>
  <c r="Q52" i="10"/>
  <c r="N52" i="10"/>
  <c r="K52" i="10"/>
  <c r="H52" i="10"/>
  <c r="AS51" i="10"/>
  <c r="AW51" i="10" s="1"/>
  <c r="AR51" i="10"/>
  <c r="AV51" i="10" s="1"/>
  <c r="AO51" i="10"/>
  <c r="AL51" i="10"/>
  <c r="AI51" i="10"/>
  <c r="AF51" i="10"/>
  <c r="AC51" i="10"/>
  <c r="Z51" i="10"/>
  <c r="W51" i="10"/>
  <c r="T51" i="10"/>
  <c r="Q51" i="10"/>
  <c r="N51" i="10"/>
  <c r="K51" i="10"/>
  <c r="H51" i="10"/>
  <c r="AS50" i="10"/>
  <c r="AW50" i="10" s="1"/>
  <c r="AR50" i="10"/>
  <c r="AV50" i="10" s="1"/>
  <c r="AO50" i="10"/>
  <c r="AL50" i="10"/>
  <c r="AI50" i="10"/>
  <c r="AF50" i="10"/>
  <c r="AC50" i="10"/>
  <c r="Z50" i="10"/>
  <c r="W50" i="10"/>
  <c r="T50" i="10"/>
  <c r="Q50" i="10"/>
  <c r="N50" i="10"/>
  <c r="K50" i="10"/>
  <c r="H50" i="10"/>
  <c r="AS49" i="10"/>
  <c r="AW49" i="10" s="1"/>
  <c r="AR49" i="10"/>
  <c r="AV49" i="10" s="1"/>
  <c r="AO49" i="10"/>
  <c r="AL49" i="10"/>
  <c r="AI49" i="10"/>
  <c r="AF49" i="10"/>
  <c r="AC49" i="10"/>
  <c r="Z49" i="10"/>
  <c r="W49" i="10"/>
  <c r="T49" i="10"/>
  <c r="Q49" i="10"/>
  <c r="N49" i="10"/>
  <c r="K49" i="10"/>
  <c r="H49" i="10"/>
  <c r="AS48" i="10"/>
  <c r="AW48" i="10" s="1"/>
  <c r="AR48" i="10"/>
  <c r="AV48" i="10" s="1"/>
  <c r="AO48" i="10"/>
  <c r="AL48" i="10"/>
  <c r="AI48" i="10"/>
  <c r="AF48" i="10"/>
  <c r="AC48" i="10"/>
  <c r="Z48" i="10"/>
  <c r="W48" i="10"/>
  <c r="T48" i="10"/>
  <c r="Q48" i="10"/>
  <c r="N48" i="10"/>
  <c r="K48" i="10"/>
  <c r="H48" i="10"/>
  <c r="AS47" i="10"/>
  <c r="AW47" i="10" s="1"/>
  <c r="AR47" i="10"/>
  <c r="AV47" i="10" s="1"/>
  <c r="AO47" i="10"/>
  <c r="AO73" i="10" s="1"/>
  <c r="AL47" i="10"/>
  <c r="AL73" i="10" s="1"/>
  <c r="AL75" i="10" s="1"/>
  <c r="AI47" i="10"/>
  <c r="AI73" i="10" s="1"/>
  <c r="AF47" i="10"/>
  <c r="AF73" i="10" s="1"/>
  <c r="AF75" i="10" s="1"/>
  <c r="AC47" i="10"/>
  <c r="AC73" i="10" s="1"/>
  <c r="AC75" i="10" s="1"/>
  <c r="Z47" i="10"/>
  <c r="Z73" i="10" s="1"/>
  <c r="Z75" i="10" s="1"/>
  <c r="W47" i="10"/>
  <c r="W73" i="10" s="1"/>
  <c r="T47" i="10"/>
  <c r="T73" i="10" s="1"/>
  <c r="Q47" i="10"/>
  <c r="Q73" i="10" s="1"/>
  <c r="Q75" i="10" s="1"/>
  <c r="N47" i="10"/>
  <c r="N73" i="10" s="1"/>
  <c r="N75" i="10" s="1"/>
  <c r="K47" i="10"/>
  <c r="K73" i="10" s="1"/>
  <c r="H47" i="10"/>
  <c r="H73" i="10" s="1"/>
  <c r="AQ42" i="10"/>
  <c r="AP42" i="10"/>
  <c r="AN42" i="10"/>
  <c r="AM42" i="10"/>
  <c r="AK42" i="10"/>
  <c r="AJ42" i="10"/>
  <c r="AH42" i="10"/>
  <c r="AG42" i="10"/>
  <c r="AE42" i="10"/>
  <c r="AD42" i="10"/>
  <c r="AB42" i="10"/>
  <c r="AA42" i="10"/>
  <c r="Y42" i="10"/>
  <c r="X42" i="10"/>
  <c r="V42" i="10"/>
  <c r="U42" i="10"/>
  <c r="S42" i="10"/>
  <c r="R42" i="10"/>
  <c r="P42" i="10"/>
  <c r="O42" i="10"/>
  <c r="M42" i="10"/>
  <c r="L42" i="10"/>
  <c r="J42" i="10"/>
  <c r="I42" i="10"/>
  <c r="AQ41" i="10"/>
  <c r="AQ43" i="10" s="1"/>
  <c r="AP41" i="10"/>
  <c r="AP43" i="10" s="1"/>
  <c r="AN41" i="10"/>
  <c r="AN43" i="10" s="1"/>
  <c r="AM41" i="10"/>
  <c r="AM43" i="10" s="1"/>
  <c r="AK41" i="10"/>
  <c r="AK43" i="10" s="1"/>
  <c r="AJ41" i="10"/>
  <c r="AJ43" i="10" s="1"/>
  <c r="AH41" i="10"/>
  <c r="AH43" i="10" s="1"/>
  <c r="AG41" i="10"/>
  <c r="AG43" i="10" s="1"/>
  <c r="AE41" i="10"/>
  <c r="AE43" i="10" s="1"/>
  <c r="AD41" i="10"/>
  <c r="AD43" i="10" s="1"/>
  <c r="AB41" i="10"/>
  <c r="AB43" i="10" s="1"/>
  <c r="AA41" i="10"/>
  <c r="AA43" i="10" s="1"/>
  <c r="Y41" i="10"/>
  <c r="Y43" i="10" s="1"/>
  <c r="X41" i="10"/>
  <c r="X43" i="10" s="1"/>
  <c r="V41" i="10"/>
  <c r="V43" i="10" s="1"/>
  <c r="U41" i="10"/>
  <c r="U43" i="10" s="1"/>
  <c r="S41" i="10"/>
  <c r="S43" i="10" s="1"/>
  <c r="R41" i="10"/>
  <c r="R43" i="10" s="1"/>
  <c r="P41" i="10"/>
  <c r="P43" i="10" s="1"/>
  <c r="O41" i="10"/>
  <c r="O43" i="10" s="1"/>
  <c r="M41" i="10"/>
  <c r="M43" i="10" s="1"/>
  <c r="L41" i="10"/>
  <c r="L43" i="10" s="1"/>
  <c r="J41" i="10"/>
  <c r="J43" i="10" s="1"/>
  <c r="I41" i="10"/>
  <c r="I43" i="10" s="1"/>
  <c r="AS40" i="10"/>
  <c r="AS42" i="10" s="1"/>
  <c r="AR40" i="10"/>
  <c r="AR42" i="10" s="1"/>
  <c r="AO40" i="10"/>
  <c r="AL40" i="10"/>
  <c r="AL42" i="10" s="1"/>
  <c r="AI40" i="10"/>
  <c r="AI42" i="10" s="1"/>
  <c r="AF40" i="10"/>
  <c r="AF42" i="10" s="1"/>
  <c r="AC40" i="10"/>
  <c r="Z40" i="10"/>
  <c r="Z42" i="10" s="1"/>
  <c r="W40" i="10"/>
  <c r="W42" i="10" s="1"/>
  <c r="T40" i="10"/>
  <c r="T42" i="10" s="1"/>
  <c r="Q40" i="10"/>
  <c r="N40" i="10"/>
  <c r="N42" i="10" s="1"/>
  <c r="K40" i="10"/>
  <c r="K42" i="10" s="1"/>
  <c r="H40" i="10"/>
  <c r="H42" i="10" s="1"/>
  <c r="AS39" i="10"/>
  <c r="AR39" i="10"/>
  <c r="AO39" i="10"/>
  <c r="AO42" i="10" s="1"/>
  <c r="AL39" i="10"/>
  <c r="AI39" i="10"/>
  <c r="AF39" i="10"/>
  <c r="AC39" i="10"/>
  <c r="AC42" i="10" s="1"/>
  <c r="Z39" i="10"/>
  <c r="W39" i="10"/>
  <c r="T39" i="10"/>
  <c r="Q39" i="10"/>
  <c r="Q42" i="10" s="1"/>
  <c r="N39" i="10"/>
  <c r="K39" i="10"/>
  <c r="H39" i="10"/>
  <c r="AS38" i="10"/>
  <c r="AR38" i="10"/>
  <c r="AO38" i="10"/>
  <c r="AL38" i="10"/>
  <c r="AI38" i="10"/>
  <c r="AF38" i="10"/>
  <c r="AC38" i="10"/>
  <c r="Z38" i="10"/>
  <c r="W38" i="10"/>
  <c r="T38" i="10"/>
  <c r="Q38" i="10"/>
  <c r="N38" i="10"/>
  <c r="K38" i="10"/>
  <c r="H38" i="10"/>
  <c r="AS37" i="10"/>
  <c r="AR37" i="10"/>
  <c r="AO37" i="10"/>
  <c r="AL37" i="10"/>
  <c r="AI37" i="10"/>
  <c r="AF37" i="10"/>
  <c r="AC37" i="10"/>
  <c r="Z37" i="10"/>
  <c r="W37" i="10"/>
  <c r="T37" i="10"/>
  <c r="Q37" i="10"/>
  <c r="N37" i="10"/>
  <c r="K37" i="10"/>
  <c r="H37" i="10"/>
  <c r="AS36" i="10"/>
  <c r="AR36" i="10"/>
  <c r="AO36" i="10"/>
  <c r="AL36" i="10"/>
  <c r="AI36" i="10"/>
  <c r="AF36" i="10"/>
  <c r="AC36" i="10"/>
  <c r="Z36" i="10"/>
  <c r="W36" i="10"/>
  <c r="T36" i="10"/>
  <c r="Q36" i="10"/>
  <c r="N36" i="10"/>
  <c r="K36" i="10"/>
  <c r="H36" i="10"/>
  <c r="AS35" i="10"/>
  <c r="AR35" i="10"/>
  <c r="AO35" i="10"/>
  <c r="AL35" i="10"/>
  <c r="AI35" i="10"/>
  <c r="AF35" i="10"/>
  <c r="AC35" i="10"/>
  <c r="Z35" i="10"/>
  <c r="W35" i="10"/>
  <c r="T35" i="10"/>
  <c r="Q35" i="10"/>
  <c r="N35" i="10"/>
  <c r="K35" i="10"/>
  <c r="H35" i="10"/>
  <c r="AS34" i="10"/>
  <c r="AR34" i="10"/>
  <c r="AO34" i="10"/>
  <c r="AL34" i="10"/>
  <c r="AI34" i="10"/>
  <c r="AF34" i="10"/>
  <c r="AC34" i="10"/>
  <c r="Z34" i="10"/>
  <c r="W34" i="10"/>
  <c r="T34" i="10"/>
  <c r="Q34" i="10"/>
  <c r="N34" i="10"/>
  <c r="K34" i="10"/>
  <c r="H34" i="10"/>
  <c r="AS33" i="10"/>
  <c r="AR33" i="10"/>
  <c r="AO33" i="10"/>
  <c r="AL33" i="10"/>
  <c r="AI33" i="10"/>
  <c r="AF33" i="10"/>
  <c r="AC33" i="10"/>
  <c r="Z33" i="10"/>
  <c r="W33" i="10"/>
  <c r="T33" i="10"/>
  <c r="Q33" i="10"/>
  <c r="N33" i="10"/>
  <c r="K33" i="10"/>
  <c r="H33" i="10"/>
  <c r="AS32" i="10"/>
  <c r="AR32" i="10"/>
  <c r="AO32" i="10"/>
  <c r="AL32" i="10"/>
  <c r="AI32" i="10"/>
  <c r="AF32" i="10"/>
  <c r="AC32" i="10"/>
  <c r="Z32" i="10"/>
  <c r="W32" i="10"/>
  <c r="T32" i="10"/>
  <c r="Q32" i="10"/>
  <c r="N32" i="10"/>
  <c r="K32" i="10"/>
  <c r="H32" i="10"/>
  <c r="AS31" i="10"/>
  <c r="AS41" i="10" s="1"/>
  <c r="AS43" i="10" s="1"/>
  <c r="AS45" i="10" s="1"/>
  <c r="AR31" i="10"/>
  <c r="AR41" i="10" s="1"/>
  <c r="AO31" i="10"/>
  <c r="AO41" i="10" s="1"/>
  <c r="AO43" i="10" s="1"/>
  <c r="AL31" i="10"/>
  <c r="AL41" i="10" s="1"/>
  <c r="AL43" i="10" s="1"/>
  <c r="AI31" i="10"/>
  <c r="AI41" i="10" s="1"/>
  <c r="AI43" i="10" s="1"/>
  <c r="AF31" i="10"/>
  <c r="AF41" i="10" s="1"/>
  <c r="AC31" i="10"/>
  <c r="AC41" i="10" s="1"/>
  <c r="AC43" i="10" s="1"/>
  <c r="Z31" i="10"/>
  <c r="Z41" i="10" s="1"/>
  <c r="Z43" i="10" s="1"/>
  <c r="W31" i="10"/>
  <c r="W41" i="10" s="1"/>
  <c r="W43" i="10" s="1"/>
  <c r="T31" i="10"/>
  <c r="T41" i="10" s="1"/>
  <c r="Q31" i="10"/>
  <c r="Q41" i="10" s="1"/>
  <c r="Q43" i="10" s="1"/>
  <c r="N31" i="10"/>
  <c r="N41" i="10" s="1"/>
  <c r="N43" i="10" s="1"/>
  <c r="K31" i="10"/>
  <c r="K41" i="10" s="1"/>
  <c r="K43" i="10" s="1"/>
  <c r="H31" i="10"/>
  <c r="H41" i="10" s="1"/>
  <c r="B27" i="10"/>
  <c r="B26" i="10"/>
  <c r="B25" i="10"/>
  <c r="AQ24" i="10"/>
  <c r="AP24" i="10"/>
  <c r="AN24" i="10"/>
  <c r="AM24" i="10"/>
  <c r="AK24" i="10"/>
  <c r="AJ24" i="10"/>
  <c r="AH24" i="10"/>
  <c r="AG24" i="10"/>
  <c r="AE24" i="10"/>
  <c r="AD24" i="10"/>
  <c r="AB24" i="10"/>
  <c r="AA24" i="10"/>
  <c r="Y24" i="10"/>
  <c r="X24" i="10"/>
  <c r="V24" i="10"/>
  <c r="U24" i="10"/>
  <c r="S24" i="10"/>
  <c r="R24" i="10"/>
  <c r="P24" i="10"/>
  <c r="O24" i="10"/>
  <c r="M24" i="10"/>
  <c r="L24" i="10"/>
  <c r="J24" i="10"/>
  <c r="I24" i="10"/>
  <c r="AQ23" i="10"/>
  <c r="AP23" i="10"/>
  <c r="AN23" i="10"/>
  <c r="AM23" i="10"/>
  <c r="AK23" i="10"/>
  <c r="AJ23" i="10"/>
  <c r="AH23" i="10"/>
  <c r="AG23" i="10"/>
  <c r="AE23" i="10"/>
  <c r="AD23" i="10"/>
  <c r="AB23" i="10"/>
  <c r="AA23" i="10"/>
  <c r="Y23" i="10"/>
  <c r="X23" i="10"/>
  <c r="V23" i="10"/>
  <c r="U23" i="10"/>
  <c r="S23" i="10"/>
  <c r="R23" i="10"/>
  <c r="P23" i="10"/>
  <c r="O23" i="10"/>
  <c r="M23" i="10"/>
  <c r="L23" i="10"/>
  <c r="J23" i="10"/>
  <c r="I23" i="10"/>
  <c r="AQ22" i="10"/>
  <c r="AP22" i="10"/>
  <c r="AN22" i="10"/>
  <c r="AM22" i="10"/>
  <c r="AK22" i="10"/>
  <c r="AJ22" i="10"/>
  <c r="AH22" i="10"/>
  <c r="AG22" i="10"/>
  <c r="AE22" i="10"/>
  <c r="AD22" i="10"/>
  <c r="AB22" i="10"/>
  <c r="AA22" i="10"/>
  <c r="Y22" i="10"/>
  <c r="X22" i="10"/>
  <c r="V22" i="10"/>
  <c r="U22" i="10"/>
  <c r="S22" i="10"/>
  <c r="R22" i="10"/>
  <c r="P22" i="10"/>
  <c r="O22" i="10"/>
  <c r="M22" i="10"/>
  <c r="L22" i="10"/>
  <c r="J22" i="10"/>
  <c r="I22" i="10"/>
  <c r="AS16" i="10"/>
  <c r="AR16" i="10"/>
  <c r="AO16" i="10"/>
  <c r="AO24" i="10" s="1"/>
  <c r="AL16" i="10"/>
  <c r="AI16" i="10"/>
  <c r="AI24" i="10" s="1"/>
  <c r="AF16" i="10"/>
  <c r="AF24" i="10" s="1"/>
  <c r="AC16" i="10"/>
  <c r="AC24" i="10" s="1"/>
  <c r="Z16" i="10"/>
  <c r="W16" i="10"/>
  <c r="W24" i="10" s="1"/>
  <c r="T16" i="10"/>
  <c r="T24" i="10" s="1"/>
  <c r="Q16" i="10"/>
  <c r="Q24" i="10" s="1"/>
  <c r="N16" i="10"/>
  <c r="K16" i="10"/>
  <c r="K24" i="10" s="1"/>
  <c r="H16" i="10"/>
  <c r="H24" i="10" s="1"/>
  <c r="AS15" i="10"/>
  <c r="AR15" i="10"/>
  <c r="AO15" i="10"/>
  <c r="AO23" i="10" s="1"/>
  <c r="AL15" i="10"/>
  <c r="AL23" i="10" s="1"/>
  <c r="AI15" i="10"/>
  <c r="AF15" i="10"/>
  <c r="AF23" i="10" s="1"/>
  <c r="AC15" i="10"/>
  <c r="AC23" i="10" s="1"/>
  <c r="Z15" i="10"/>
  <c r="Z23" i="10" s="1"/>
  <c r="W15" i="10"/>
  <c r="T15" i="10"/>
  <c r="T23" i="10" s="1"/>
  <c r="Q15" i="10"/>
  <c r="Q23" i="10" s="1"/>
  <c r="N15" i="10"/>
  <c r="N23" i="10" s="1"/>
  <c r="K15" i="10"/>
  <c r="H15" i="10"/>
  <c r="H23" i="10" s="1"/>
  <c r="AS14" i="10"/>
  <c r="AR14" i="10"/>
  <c r="AO14" i="10"/>
  <c r="AO22" i="10" s="1"/>
  <c r="AL14" i="10"/>
  <c r="AI14" i="10"/>
  <c r="AI22" i="10" s="1"/>
  <c r="AF14" i="10"/>
  <c r="AF22" i="10" s="1"/>
  <c r="AC14" i="10"/>
  <c r="AC22" i="10" s="1"/>
  <c r="Z14" i="10"/>
  <c r="W14" i="10"/>
  <c r="W22" i="10" s="1"/>
  <c r="T14" i="10"/>
  <c r="T22" i="10" s="1"/>
  <c r="Q14" i="10"/>
  <c r="Q22" i="10" s="1"/>
  <c r="N14" i="10"/>
  <c r="K14" i="10"/>
  <c r="K22" i="10" s="1"/>
  <c r="H14" i="10"/>
  <c r="H22" i="10" s="1"/>
  <c r="AS8" i="10"/>
  <c r="AR8" i="10"/>
  <c r="AO8" i="10"/>
  <c r="AL8" i="10"/>
  <c r="AL24" i="10" s="1"/>
  <c r="AI8" i="10"/>
  <c r="AF8" i="10"/>
  <c r="AC8" i="10"/>
  <c r="Z8" i="10"/>
  <c r="Z24" i="10" s="1"/>
  <c r="W8" i="10"/>
  <c r="T8" i="10"/>
  <c r="Q8" i="10"/>
  <c r="N8" i="10"/>
  <c r="N24" i="10" s="1"/>
  <c r="K8" i="10"/>
  <c r="H8" i="10"/>
  <c r="AS7" i="10"/>
  <c r="AR7" i="10"/>
  <c r="AO7" i="10"/>
  <c r="AL7" i="10"/>
  <c r="AI7" i="10"/>
  <c r="AI23" i="10" s="1"/>
  <c r="AF7" i="10"/>
  <c r="AC7" i="10"/>
  <c r="Z7" i="10"/>
  <c r="W7" i="10"/>
  <c r="W23" i="10" s="1"/>
  <c r="T7" i="10"/>
  <c r="Q7" i="10"/>
  <c r="N7" i="10"/>
  <c r="K7" i="10"/>
  <c r="K23" i="10" s="1"/>
  <c r="H7" i="10"/>
  <c r="AS6" i="10"/>
  <c r="AR6" i="10"/>
  <c r="AO6" i="10"/>
  <c r="AL6" i="10"/>
  <c r="AL22" i="10" s="1"/>
  <c r="AI6" i="10"/>
  <c r="AF6" i="10"/>
  <c r="AC6" i="10"/>
  <c r="Z6" i="10"/>
  <c r="Z22" i="10" s="1"/>
  <c r="W6" i="10"/>
  <c r="T6" i="10"/>
  <c r="Q6" i="10"/>
  <c r="N6" i="10"/>
  <c r="N22" i="10" s="1"/>
  <c r="K6" i="10"/>
  <c r="H6" i="10"/>
  <c r="AQ88" i="8"/>
  <c r="AO88" i="8"/>
  <c r="AN88" i="8"/>
  <c r="AL88" i="8"/>
  <c r="AK88" i="8"/>
  <c r="AI88" i="8"/>
  <c r="AH88" i="8"/>
  <c r="AH92" i="8" s="1"/>
  <c r="AF88" i="8"/>
  <c r="AE88" i="8"/>
  <c r="AC88" i="8"/>
  <c r="AB88" i="8"/>
  <c r="Z88" i="8"/>
  <c r="Y88" i="8"/>
  <c r="W88" i="8"/>
  <c r="V88" i="8"/>
  <c r="T88" i="8"/>
  <c r="S88" i="8"/>
  <c r="Q88" i="8"/>
  <c r="P88" i="8"/>
  <c r="N88" i="8"/>
  <c r="M88" i="8"/>
  <c r="K88" i="8"/>
  <c r="J88" i="8"/>
  <c r="H88" i="8"/>
  <c r="AQ83" i="8"/>
  <c r="AO83" i="8"/>
  <c r="AN83" i="8"/>
  <c r="AL83" i="8"/>
  <c r="AK83" i="8"/>
  <c r="AI83" i="8"/>
  <c r="AH83" i="8"/>
  <c r="AF83" i="8"/>
  <c r="AE83" i="8"/>
  <c r="AC83" i="8"/>
  <c r="AB83" i="8"/>
  <c r="Z83" i="8"/>
  <c r="Y83" i="8"/>
  <c r="W83" i="8"/>
  <c r="V83" i="8"/>
  <c r="T83" i="8"/>
  <c r="S83" i="8"/>
  <c r="Q83" i="8"/>
  <c r="P83" i="8"/>
  <c r="N83" i="8"/>
  <c r="M83" i="8"/>
  <c r="K83" i="8"/>
  <c r="J83" i="8"/>
  <c r="H83" i="8"/>
  <c r="AQ79" i="8"/>
  <c r="AP79" i="8"/>
  <c r="AN79" i="8"/>
  <c r="AM79" i="8"/>
  <c r="AK79" i="8"/>
  <c r="AJ79" i="8"/>
  <c r="AH79" i="8"/>
  <c r="AG79" i="8"/>
  <c r="AE79" i="8"/>
  <c r="AD79" i="8"/>
  <c r="AB79" i="8"/>
  <c r="AA79" i="8"/>
  <c r="Y79" i="8"/>
  <c r="X79" i="8"/>
  <c r="V79" i="8"/>
  <c r="U79" i="8"/>
  <c r="S79" i="8"/>
  <c r="R79" i="8"/>
  <c r="P79" i="8"/>
  <c r="O79" i="8"/>
  <c r="M79" i="8"/>
  <c r="L79" i="8"/>
  <c r="J79" i="8"/>
  <c r="I79" i="8"/>
  <c r="AQ78" i="8"/>
  <c r="AQ80" i="8" s="1"/>
  <c r="AP78" i="8"/>
  <c r="AP80" i="8" s="1"/>
  <c r="AN78" i="8"/>
  <c r="AN80" i="8" s="1"/>
  <c r="AM78" i="8"/>
  <c r="AM80" i="8" s="1"/>
  <c r="AK78" i="8"/>
  <c r="AK80" i="8" s="1"/>
  <c r="AJ78" i="8"/>
  <c r="AJ80" i="8" s="1"/>
  <c r="AH78" i="8"/>
  <c r="AH80" i="8" s="1"/>
  <c r="AG78" i="8"/>
  <c r="AG80" i="8" s="1"/>
  <c r="AE78" i="8"/>
  <c r="AE80" i="8" s="1"/>
  <c r="AD78" i="8"/>
  <c r="AD80" i="8" s="1"/>
  <c r="AB78" i="8"/>
  <c r="AB80" i="8" s="1"/>
  <c r="AA78" i="8"/>
  <c r="AA80" i="8" s="1"/>
  <c r="Y78" i="8"/>
  <c r="Y80" i="8" s="1"/>
  <c r="X78" i="8"/>
  <c r="X80" i="8" s="1"/>
  <c r="V78" i="8"/>
  <c r="V80" i="8" s="1"/>
  <c r="U78" i="8"/>
  <c r="U80" i="8" s="1"/>
  <c r="S78" i="8"/>
  <c r="S80" i="8" s="1"/>
  <c r="R78" i="8"/>
  <c r="R80" i="8" s="1"/>
  <c r="P78" i="8"/>
  <c r="P80" i="8" s="1"/>
  <c r="O78" i="8"/>
  <c r="O80" i="8" s="1"/>
  <c r="M78" i="8"/>
  <c r="M80" i="8" s="1"/>
  <c r="L78" i="8"/>
  <c r="L80" i="8" s="1"/>
  <c r="J78" i="8"/>
  <c r="J80" i="8" s="1"/>
  <c r="I78" i="8"/>
  <c r="I80" i="8" s="1"/>
  <c r="AO77" i="8"/>
  <c r="AL77" i="8"/>
  <c r="AI77" i="8"/>
  <c r="AF77" i="8"/>
  <c r="AC77" i="8"/>
  <c r="Z77" i="8"/>
  <c r="W77" i="8"/>
  <c r="T77" i="8"/>
  <c r="Q77" i="8"/>
  <c r="N77" i="8"/>
  <c r="K77" i="8"/>
  <c r="H77" i="8"/>
  <c r="AO76" i="8"/>
  <c r="AL76" i="8"/>
  <c r="AI76" i="8"/>
  <c r="AF76" i="8"/>
  <c r="AC76" i="8"/>
  <c r="Z76" i="8"/>
  <c r="W76" i="8"/>
  <c r="T76" i="8"/>
  <c r="Q76" i="8"/>
  <c r="N76" i="8"/>
  <c r="K76" i="8"/>
  <c r="H76" i="8"/>
  <c r="AO75" i="8"/>
  <c r="AL75" i="8"/>
  <c r="AI75" i="8"/>
  <c r="AF75" i="8"/>
  <c r="AC75" i="8"/>
  <c r="Z75" i="8"/>
  <c r="W75" i="8"/>
  <c r="T75" i="8"/>
  <c r="Q75" i="8"/>
  <c r="N75" i="8"/>
  <c r="K75" i="8"/>
  <c r="H75" i="8"/>
  <c r="AO74" i="8"/>
  <c r="AO79" i="8" s="1"/>
  <c r="AL74" i="8"/>
  <c r="AL79" i="8" s="1"/>
  <c r="AI74" i="8"/>
  <c r="AI79" i="8" s="1"/>
  <c r="AF74" i="8"/>
  <c r="AF79" i="8" s="1"/>
  <c r="AC74" i="8"/>
  <c r="AC79" i="8" s="1"/>
  <c r="Z74" i="8"/>
  <c r="Z79" i="8" s="1"/>
  <c r="W74" i="8"/>
  <c r="W79" i="8" s="1"/>
  <c r="T74" i="8"/>
  <c r="T79" i="8" s="1"/>
  <c r="Q74" i="8"/>
  <c r="Q79" i="8" s="1"/>
  <c r="N74" i="8"/>
  <c r="N79" i="8" s="1"/>
  <c r="K74" i="8"/>
  <c r="K79" i="8" s="1"/>
  <c r="H74" i="8"/>
  <c r="H79" i="8" s="1"/>
  <c r="AO73" i="8"/>
  <c r="AO78" i="8" s="1"/>
  <c r="AO80" i="8" s="1"/>
  <c r="AL73" i="8"/>
  <c r="AL78" i="8" s="1"/>
  <c r="AL80" i="8" s="1"/>
  <c r="AI73" i="8"/>
  <c r="AI78" i="8" s="1"/>
  <c r="AI80" i="8" s="1"/>
  <c r="AF73" i="8"/>
  <c r="AF78" i="8" s="1"/>
  <c r="AF80" i="8" s="1"/>
  <c r="AC73" i="8"/>
  <c r="AC78" i="8" s="1"/>
  <c r="AC80" i="8" s="1"/>
  <c r="Z73" i="8"/>
  <c r="Z78" i="8" s="1"/>
  <c r="Z80" i="8" s="1"/>
  <c r="W73" i="8"/>
  <c r="W78" i="8" s="1"/>
  <c r="W80" i="8" s="1"/>
  <c r="T73" i="8"/>
  <c r="T78" i="8" s="1"/>
  <c r="T80" i="8" s="1"/>
  <c r="Q73" i="8"/>
  <c r="Q78" i="8" s="1"/>
  <c r="Q80" i="8" s="1"/>
  <c r="N73" i="8"/>
  <c r="N78" i="8" s="1"/>
  <c r="N80" i="8" s="1"/>
  <c r="K73" i="8"/>
  <c r="K78" i="8" s="1"/>
  <c r="K80" i="8" s="1"/>
  <c r="H73" i="8"/>
  <c r="H78" i="8" s="1"/>
  <c r="H80" i="8" s="1"/>
  <c r="AQ66" i="8"/>
  <c r="AP66" i="8"/>
  <c r="AN66" i="8"/>
  <c r="AM66" i="8"/>
  <c r="AK66" i="8"/>
  <c r="AJ66" i="8"/>
  <c r="AH66" i="8"/>
  <c r="AG66" i="8"/>
  <c r="AE66" i="8"/>
  <c r="AD66" i="8"/>
  <c r="AB66" i="8"/>
  <c r="AA66" i="8"/>
  <c r="Y66" i="8"/>
  <c r="X66" i="8"/>
  <c r="V66" i="8"/>
  <c r="U66" i="8"/>
  <c r="S66" i="8"/>
  <c r="R66" i="8"/>
  <c r="P66" i="8"/>
  <c r="O66" i="8"/>
  <c r="M66" i="8"/>
  <c r="L66" i="8"/>
  <c r="J66" i="8"/>
  <c r="I66" i="8"/>
  <c r="AQ61" i="8"/>
  <c r="AO61" i="8" s="1"/>
  <c r="AP61" i="8"/>
  <c r="AQ89" i="8" s="1"/>
  <c r="AN61" i="8"/>
  <c r="AM61" i="8"/>
  <c r="AK61" i="8"/>
  <c r="AJ61" i="8"/>
  <c r="AK89" i="8" s="1"/>
  <c r="AI61" i="8"/>
  <c r="AH61" i="8"/>
  <c r="AG61" i="8"/>
  <c r="AH89" i="8" s="1"/>
  <c r="AE61" i="8"/>
  <c r="AC61" i="8" s="1"/>
  <c r="AD61" i="8"/>
  <c r="AE89" i="8" s="1"/>
  <c r="AB61" i="8"/>
  <c r="AA61" i="8"/>
  <c r="Y61" i="8"/>
  <c r="X61" i="8"/>
  <c r="Y89" i="8" s="1"/>
  <c r="W61" i="8"/>
  <c r="V61" i="8"/>
  <c r="U61" i="8"/>
  <c r="V89" i="8" s="1"/>
  <c r="S61" i="8"/>
  <c r="Q61" i="8" s="1"/>
  <c r="R61" i="8"/>
  <c r="P61" i="8"/>
  <c r="O61" i="8"/>
  <c r="M61" i="8"/>
  <c r="L61" i="8"/>
  <c r="M89" i="8" s="1"/>
  <c r="K61" i="8"/>
  <c r="J61" i="8"/>
  <c r="I61" i="8"/>
  <c r="J89" i="8" s="1"/>
  <c r="AO60" i="8"/>
  <c r="AL60" i="8"/>
  <c r="AI60" i="8"/>
  <c r="AF60" i="8"/>
  <c r="AC60" i="8"/>
  <c r="Z60" i="8"/>
  <c r="W60" i="8"/>
  <c r="T60" i="8"/>
  <c r="Q60" i="8"/>
  <c r="N60" i="8"/>
  <c r="K60" i="8"/>
  <c r="H60" i="8"/>
  <c r="AQ55" i="8"/>
  <c r="AP55" i="8"/>
  <c r="AN55" i="8"/>
  <c r="AM55" i="8"/>
  <c r="AK55" i="8"/>
  <c r="AK87" i="8" s="1"/>
  <c r="AJ55" i="8"/>
  <c r="AK84" i="8" s="1"/>
  <c r="AI55" i="8"/>
  <c r="AI67" i="8" s="1"/>
  <c r="AH55" i="8"/>
  <c r="AH67" i="8" s="1"/>
  <c r="AG55" i="8"/>
  <c r="AH84" i="8" s="1"/>
  <c r="AE55" i="8"/>
  <c r="AD55" i="8"/>
  <c r="AE84" i="8" s="1"/>
  <c r="AB55" i="8"/>
  <c r="AA55" i="8"/>
  <c r="Y55" i="8"/>
  <c r="X55" i="8"/>
  <c r="Y84" i="8" s="1"/>
  <c r="W55" i="8"/>
  <c r="W67" i="8" s="1"/>
  <c r="V55" i="8"/>
  <c r="V67" i="8" s="1"/>
  <c r="U55" i="8"/>
  <c r="S55" i="8"/>
  <c r="S67" i="8" s="1"/>
  <c r="R55" i="8"/>
  <c r="P55" i="8"/>
  <c r="O55" i="8"/>
  <c r="O67" i="8" s="1"/>
  <c r="M55" i="8"/>
  <c r="K55" i="8" s="1"/>
  <c r="K67" i="8" s="1"/>
  <c r="L55" i="8"/>
  <c r="J55" i="8"/>
  <c r="J67" i="8" s="1"/>
  <c r="I55" i="8"/>
  <c r="AO54" i="8"/>
  <c r="AO66" i="8" s="1"/>
  <c r="AL54" i="8"/>
  <c r="AL66" i="8" s="1"/>
  <c r="AI54" i="8"/>
  <c r="AI66" i="8" s="1"/>
  <c r="AF54" i="8"/>
  <c r="AF66" i="8" s="1"/>
  <c r="AC54" i="8"/>
  <c r="AC66" i="8" s="1"/>
  <c r="Z54" i="8"/>
  <c r="Z66" i="8" s="1"/>
  <c r="W54" i="8"/>
  <c r="W66" i="8" s="1"/>
  <c r="T54" i="8"/>
  <c r="T66" i="8" s="1"/>
  <c r="Q54" i="8"/>
  <c r="Q66" i="8" s="1"/>
  <c r="N54" i="8"/>
  <c r="N66" i="8" s="1"/>
  <c r="K54" i="8"/>
  <c r="K66" i="8" s="1"/>
  <c r="H54" i="8"/>
  <c r="H66" i="8" s="1"/>
  <c r="AQ41" i="8"/>
  <c r="AO41" i="8"/>
  <c r="AN41" i="8"/>
  <c r="AL41" i="8"/>
  <c r="AK41" i="8"/>
  <c r="AI41" i="8"/>
  <c r="AH41" i="8"/>
  <c r="AF41" i="8"/>
  <c r="AE41" i="8"/>
  <c r="AC41" i="8"/>
  <c r="AB41" i="8"/>
  <c r="Z41" i="8"/>
  <c r="Y41" i="8"/>
  <c r="W41" i="8"/>
  <c r="V41" i="8"/>
  <c r="T41" i="8"/>
  <c r="S41" i="8"/>
  <c r="Q41" i="8"/>
  <c r="P41" i="8"/>
  <c r="N41" i="8"/>
  <c r="M41" i="8"/>
  <c r="M45" i="8" s="1"/>
  <c r="K41" i="8"/>
  <c r="J41" i="8"/>
  <c r="H41" i="8"/>
  <c r="AQ36" i="8"/>
  <c r="AO36" i="8"/>
  <c r="AN36" i="8"/>
  <c r="AL36" i="8"/>
  <c r="AK36" i="8"/>
  <c r="AI36" i="8"/>
  <c r="AH36" i="8"/>
  <c r="AF36" i="8"/>
  <c r="AE36" i="8"/>
  <c r="AC36" i="8"/>
  <c r="AB36" i="8"/>
  <c r="Z36" i="8"/>
  <c r="Y36" i="8"/>
  <c r="W36" i="8"/>
  <c r="V36" i="8"/>
  <c r="T36" i="8"/>
  <c r="S36" i="8"/>
  <c r="Q36" i="8"/>
  <c r="P36" i="8"/>
  <c r="N36" i="8"/>
  <c r="M36" i="8"/>
  <c r="K36" i="8"/>
  <c r="J36" i="8"/>
  <c r="H36" i="8"/>
  <c r="AQ32" i="8"/>
  <c r="AP32" i="8"/>
  <c r="AN32" i="8"/>
  <c r="AM32" i="8"/>
  <c r="AK32" i="8"/>
  <c r="AJ32" i="8"/>
  <c r="AI32" i="8"/>
  <c r="AH32" i="8"/>
  <c r="AG32" i="8"/>
  <c r="AE32" i="8"/>
  <c r="AD32" i="8"/>
  <c r="AB32" i="8"/>
  <c r="AA32" i="8"/>
  <c r="Y32" i="8"/>
  <c r="X32" i="8"/>
  <c r="W32" i="8"/>
  <c r="V32" i="8"/>
  <c r="U32" i="8"/>
  <c r="S32" i="8"/>
  <c r="R32" i="8"/>
  <c r="P32" i="8"/>
  <c r="O32" i="8"/>
  <c r="M32" i="8"/>
  <c r="L32" i="8"/>
  <c r="K32" i="8"/>
  <c r="J32" i="8"/>
  <c r="I32" i="8"/>
  <c r="AQ31" i="8"/>
  <c r="AQ33" i="8" s="1"/>
  <c r="AP31" i="8"/>
  <c r="AP33" i="8" s="1"/>
  <c r="AN31" i="8"/>
  <c r="AN33" i="8" s="1"/>
  <c r="AM31" i="8"/>
  <c r="AM33" i="8" s="1"/>
  <c r="AK31" i="8"/>
  <c r="AK33" i="8" s="1"/>
  <c r="AJ31" i="8"/>
  <c r="AJ33" i="8" s="1"/>
  <c r="AI31" i="8"/>
  <c r="AI33" i="8" s="1"/>
  <c r="AH31" i="8"/>
  <c r="AH33" i="8" s="1"/>
  <c r="AG31" i="8"/>
  <c r="AG33" i="8" s="1"/>
  <c r="AE31" i="8"/>
  <c r="AE33" i="8" s="1"/>
  <c r="AD31" i="8"/>
  <c r="AD33" i="8" s="1"/>
  <c r="AB31" i="8"/>
  <c r="AB33" i="8" s="1"/>
  <c r="AA31" i="8"/>
  <c r="AA33" i="8" s="1"/>
  <c r="Y31" i="8"/>
  <c r="Y33" i="8" s="1"/>
  <c r="X31" i="8"/>
  <c r="X33" i="8" s="1"/>
  <c r="W31" i="8"/>
  <c r="W33" i="8" s="1"/>
  <c r="V31" i="8"/>
  <c r="V33" i="8" s="1"/>
  <c r="U31" i="8"/>
  <c r="U33" i="8" s="1"/>
  <c r="S31" i="8"/>
  <c r="S33" i="8" s="1"/>
  <c r="R31" i="8"/>
  <c r="R33" i="8" s="1"/>
  <c r="P31" i="8"/>
  <c r="P33" i="8" s="1"/>
  <c r="O31" i="8"/>
  <c r="O33" i="8" s="1"/>
  <c r="M31" i="8"/>
  <c r="M33" i="8" s="1"/>
  <c r="L31" i="8"/>
  <c r="L33" i="8" s="1"/>
  <c r="K31" i="8"/>
  <c r="K33" i="8" s="1"/>
  <c r="J31" i="8"/>
  <c r="J33" i="8" s="1"/>
  <c r="I31" i="8"/>
  <c r="I33" i="8" s="1"/>
  <c r="AO30" i="8"/>
  <c r="AL30" i="8"/>
  <c r="AI30" i="8"/>
  <c r="AF30" i="8"/>
  <c r="AC30" i="8"/>
  <c r="Z30" i="8"/>
  <c r="W30" i="8"/>
  <c r="T30" i="8"/>
  <c r="Q30" i="8"/>
  <c r="N30" i="8"/>
  <c r="K30" i="8"/>
  <c r="H30" i="8"/>
  <c r="AO29" i="8"/>
  <c r="AL29" i="8"/>
  <c r="AI29" i="8"/>
  <c r="AF29" i="8"/>
  <c r="AC29" i="8"/>
  <c r="Z29" i="8"/>
  <c r="W29" i="8"/>
  <c r="T29" i="8"/>
  <c r="Q29" i="8"/>
  <c r="N29" i="8"/>
  <c r="K29" i="8"/>
  <c r="H29" i="8"/>
  <c r="AO28" i="8"/>
  <c r="AL28" i="8"/>
  <c r="AI28" i="8"/>
  <c r="AF28" i="8"/>
  <c r="AC28" i="8"/>
  <c r="Z28" i="8"/>
  <c r="W28" i="8"/>
  <c r="T28" i="8"/>
  <c r="Q28" i="8"/>
  <c r="N28" i="8"/>
  <c r="K28" i="8"/>
  <c r="H28" i="8"/>
  <c r="AO27" i="8"/>
  <c r="AO32" i="8" s="1"/>
  <c r="AL27" i="8"/>
  <c r="AL32" i="8" s="1"/>
  <c r="AI27" i="8"/>
  <c r="AF27" i="8"/>
  <c r="AF32" i="8" s="1"/>
  <c r="AC27" i="8"/>
  <c r="AC32" i="8" s="1"/>
  <c r="Z27" i="8"/>
  <c r="Z32" i="8" s="1"/>
  <c r="W27" i="8"/>
  <c r="T27" i="8"/>
  <c r="T32" i="8" s="1"/>
  <c r="Q27" i="8"/>
  <c r="Q32" i="8" s="1"/>
  <c r="N27" i="8"/>
  <c r="N32" i="8" s="1"/>
  <c r="K27" i="8"/>
  <c r="H27" i="8"/>
  <c r="H32" i="8" s="1"/>
  <c r="AO26" i="8"/>
  <c r="AO31" i="8" s="1"/>
  <c r="AO33" i="8" s="1"/>
  <c r="AL26" i="8"/>
  <c r="AL31" i="8" s="1"/>
  <c r="AL33" i="8" s="1"/>
  <c r="AI26" i="8"/>
  <c r="AF26" i="8"/>
  <c r="AF31" i="8" s="1"/>
  <c r="AF33" i="8" s="1"/>
  <c r="AC26" i="8"/>
  <c r="AC31" i="8" s="1"/>
  <c r="AC33" i="8" s="1"/>
  <c r="Z26" i="8"/>
  <c r="Z31" i="8" s="1"/>
  <c r="Z33" i="8" s="1"/>
  <c r="W26" i="8"/>
  <c r="T26" i="8"/>
  <c r="T31" i="8" s="1"/>
  <c r="T33" i="8" s="1"/>
  <c r="Q26" i="8"/>
  <c r="Q31" i="8" s="1"/>
  <c r="Q33" i="8" s="1"/>
  <c r="N26" i="8"/>
  <c r="N31" i="8" s="1"/>
  <c r="N33" i="8" s="1"/>
  <c r="K26" i="8"/>
  <c r="H26" i="8"/>
  <c r="H31" i="8" s="1"/>
  <c r="H33" i="8" s="1"/>
  <c r="AQ19" i="8"/>
  <c r="AP19" i="8"/>
  <c r="AN19" i="8"/>
  <c r="AM19" i="8"/>
  <c r="AK19" i="8"/>
  <c r="AJ19" i="8"/>
  <c r="AI19" i="8"/>
  <c r="AH19" i="8"/>
  <c r="AG19" i="8"/>
  <c r="AE19" i="8"/>
  <c r="AD19" i="8"/>
  <c r="AB19" i="8"/>
  <c r="AA19" i="8"/>
  <c r="Y19" i="8"/>
  <c r="X19" i="8"/>
  <c r="W19" i="8"/>
  <c r="V19" i="8"/>
  <c r="U19" i="8"/>
  <c r="S19" i="8"/>
  <c r="R19" i="8"/>
  <c r="P19" i="8"/>
  <c r="O19" i="8"/>
  <c r="M19" i="8"/>
  <c r="L19" i="8"/>
  <c r="K19" i="8"/>
  <c r="J19" i="8"/>
  <c r="E21" i="8" s="1"/>
  <c r="I19" i="8"/>
  <c r="B21" i="8" s="1"/>
  <c r="AQ14" i="8"/>
  <c r="AP14" i="8"/>
  <c r="AO14" i="8" s="1"/>
  <c r="AN14" i="8"/>
  <c r="AM14" i="8"/>
  <c r="AN42" i="8" s="1"/>
  <c r="AN45" i="8" s="1"/>
  <c r="AL14" i="8"/>
  <c r="AK14" i="8"/>
  <c r="AI42" i="8" s="1"/>
  <c r="AJ14" i="8"/>
  <c r="AI14" i="8"/>
  <c r="AH14" i="8"/>
  <c r="AG14" i="8"/>
  <c r="AF14" i="8" s="1"/>
  <c r="AE14" i="8"/>
  <c r="AD14" i="8"/>
  <c r="AE42" i="8" s="1"/>
  <c r="AB14" i="8"/>
  <c r="AA14" i="8"/>
  <c r="Z14" i="8"/>
  <c r="Y14" i="8"/>
  <c r="Y42" i="8" s="1"/>
  <c r="X14" i="8"/>
  <c r="W14" i="8"/>
  <c r="V14" i="8"/>
  <c r="U14" i="8"/>
  <c r="V42" i="8" s="1"/>
  <c r="S14" i="8"/>
  <c r="R14" i="8"/>
  <c r="Q14" i="8" s="1"/>
  <c r="P14" i="8"/>
  <c r="O14" i="8"/>
  <c r="P42" i="8" s="1"/>
  <c r="P45" i="8" s="1"/>
  <c r="N14" i="8"/>
  <c r="M14" i="8"/>
  <c r="M42" i="8" s="1"/>
  <c r="L14" i="8"/>
  <c r="K14" i="8"/>
  <c r="J14" i="8"/>
  <c r="I14" i="8"/>
  <c r="H42" i="8" s="1"/>
  <c r="AO13" i="8"/>
  <c r="AL13" i="8"/>
  <c r="AI13" i="8"/>
  <c r="AF13" i="8"/>
  <c r="AC13" i="8"/>
  <c r="Z13" i="8"/>
  <c r="W13" i="8"/>
  <c r="T13" i="8"/>
  <c r="Q13" i="8"/>
  <c r="N13" i="8"/>
  <c r="K13" i="8"/>
  <c r="H13" i="8"/>
  <c r="AQ8" i="8"/>
  <c r="AQ40" i="8" s="1"/>
  <c r="AP8" i="8"/>
  <c r="AQ37" i="8" s="1"/>
  <c r="AN8" i="8"/>
  <c r="AN20" i="8" s="1"/>
  <c r="AM8" i="8"/>
  <c r="AM20" i="8" s="1"/>
  <c r="AL8" i="8"/>
  <c r="AL20" i="8" s="1"/>
  <c r="AK8" i="8"/>
  <c r="AJ8" i="8"/>
  <c r="AJ20" i="8" s="1"/>
  <c r="AI8" i="8"/>
  <c r="AI20" i="8" s="1"/>
  <c r="AH8" i="8"/>
  <c r="AH20" i="8" s="1"/>
  <c r="AG8" i="8"/>
  <c r="AH37" i="8" s="1"/>
  <c r="AE8" i="8"/>
  <c r="AE40" i="8" s="1"/>
  <c r="AD8" i="8"/>
  <c r="AE37" i="8" s="1"/>
  <c r="AB8" i="8"/>
  <c r="AB20" i="8" s="1"/>
  <c r="AA8" i="8"/>
  <c r="AA20" i="8" s="1"/>
  <c r="Z8" i="8"/>
  <c r="Z20" i="8" s="1"/>
  <c r="Y8" i="8"/>
  <c r="X8" i="8"/>
  <c r="X20" i="8" s="1"/>
  <c r="W8" i="8"/>
  <c r="W20" i="8" s="1"/>
  <c r="V8" i="8"/>
  <c r="V20" i="8" s="1"/>
  <c r="U8" i="8"/>
  <c r="V37" i="8" s="1"/>
  <c r="S8" i="8"/>
  <c r="S40" i="8" s="1"/>
  <c r="R8" i="8"/>
  <c r="S37" i="8" s="1"/>
  <c r="P8" i="8"/>
  <c r="P20" i="8" s="1"/>
  <c r="O8" i="8"/>
  <c r="O20" i="8" s="1"/>
  <c r="N8" i="8"/>
  <c r="N20" i="8" s="1"/>
  <c r="M8" i="8"/>
  <c r="L8" i="8"/>
  <c r="L20" i="8" s="1"/>
  <c r="K8" i="8"/>
  <c r="K20" i="8" s="1"/>
  <c r="J8" i="8"/>
  <c r="J20" i="8" s="1"/>
  <c r="I8" i="8"/>
  <c r="J37" i="8" s="1"/>
  <c r="AO7" i="8"/>
  <c r="AO19" i="8" s="1"/>
  <c r="AL7" i="8"/>
  <c r="AL19" i="8" s="1"/>
  <c r="AI7" i="8"/>
  <c r="AF7" i="8"/>
  <c r="AF19" i="8" s="1"/>
  <c r="AC7" i="8"/>
  <c r="AC19" i="8" s="1"/>
  <c r="Z7" i="8"/>
  <c r="Z19" i="8" s="1"/>
  <c r="W7" i="8"/>
  <c r="T7" i="8"/>
  <c r="T19" i="8" s="1"/>
  <c r="Q7" i="8"/>
  <c r="Q19" i="8" s="1"/>
  <c r="N7" i="8"/>
  <c r="N19" i="8" s="1"/>
  <c r="K7" i="8"/>
  <c r="H7" i="8"/>
  <c r="H19" i="8" s="1"/>
  <c r="AQ126" i="7"/>
  <c r="AO126" i="7"/>
  <c r="AN126" i="7"/>
  <c r="AL126" i="7"/>
  <c r="AK126" i="7"/>
  <c r="AI126" i="7"/>
  <c r="AH126" i="7"/>
  <c r="AF126" i="7"/>
  <c r="AE126" i="7"/>
  <c r="AC126" i="7"/>
  <c r="AB126" i="7"/>
  <c r="Z126" i="7"/>
  <c r="Y126" i="7"/>
  <c r="W126" i="7"/>
  <c r="V126" i="7"/>
  <c r="T126" i="7"/>
  <c r="S126" i="7"/>
  <c r="Q126" i="7"/>
  <c r="P126" i="7"/>
  <c r="N126" i="7"/>
  <c r="M126" i="7"/>
  <c r="K126" i="7"/>
  <c r="J126" i="7"/>
  <c r="H126" i="7"/>
  <c r="AQ122" i="7"/>
  <c r="AO122" i="7"/>
  <c r="AN122" i="7"/>
  <c r="AL122" i="7"/>
  <c r="AK122" i="7"/>
  <c r="AI122" i="7"/>
  <c r="AH122" i="7"/>
  <c r="AF122" i="7"/>
  <c r="AE122" i="7"/>
  <c r="AC122" i="7"/>
  <c r="AB122" i="7"/>
  <c r="Z122" i="7"/>
  <c r="Y122" i="7"/>
  <c r="W122" i="7"/>
  <c r="V122" i="7"/>
  <c r="T122" i="7"/>
  <c r="S122" i="7"/>
  <c r="Q122" i="7"/>
  <c r="P122" i="7"/>
  <c r="N122" i="7"/>
  <c r="M122" i="7"/>
  <c r="K122" i="7"/>
  <c r="J122" i="7"/>
  <c r="H122" i="7"/>
  <c r="AQ121" i="7"/>
  <c r="AQ128" i="7" s="1"/>
  <c r="AO121" i="7"/>
  <c r="AO128" i="7" s="1"/>
  <c r="AN121" i="7"/>
  <c r="AN128" i="7" s="1"/>
  <c r="AM129" i="7" s="1"/>
  <c r="AL121" i="7"/>
  <c r="AL128" i="7" s="1"/>
  <c r="AK121" i="7"/>
  <c r="AK128" i="7" s="1"/>
  <c r="AI121" i="7"/>
  <c r="AI128" i="7" s="1"/>
  <c r="AH121" i="7"/>
  <c r="AH128" i="7" s="1"/>
  <c r="AG129" i="7" s="1"/>
  <c r="AF121" i="7"/>
  <c r="AF128" i="7" s="1"/>
  <c r="AE121" i="7"/>
  <c r="AE128" i="7" s="1"/>
  <c r="AC121" i="7"/>
  <c r="AC128" i="7" s="1"/>
  <c r="AB121" i="7"/>
  <c r="AB128" i="7" s="1"/>
  <c r="AA129" i="7" s="1"/>
  <c r="Z121" i="7"/>
  <c r="Z128" i="7" s="1"/>
  <c r="Y121" i="7"/>
  <c r="Y128" i="7" s="1"/>
  <c r="W121" i="7"/>
  <c r="W128" i="7" s="1"/>
  <c r="V121" i="7"/>
  <c r="V128" i="7" s="1"/>
  <c r="U129" i="7" s="1"/>
  <c r="T121" i="7"/>
  <c r="T128" i="7" s="1"/>
  <c r="S121" i="7"/>
  <c r="S128" i="7" s="1"/>
  <c r="Q121" i="7"/>
  <c r="Q128" i="7" s="1"/>
  <c r="P121" i="7"/>
  <c r="P128" i="7" s="1"/>
  <c r="O129" i="7" s="1"/>
  <c r="N121" i="7"/>
  <c r="N128" i="7" s="1"/>
  <c r="M121" i="7"/>
  <c r="M128" i="7" s="1"/>
  <c r="K121" i="7"/>
  <c r="K128" i="7" s="1"/>
  <c r="J121" i="7"/>
  <c r="J128" i="7" s="1"/>
  <c r="I129" i="7" s="1"/>
  <c r="H121" i="7"/>
  <c r="H128" i="7" s="1"/>
  <c r="AQ117" i="7"/>
  <c r="AO117" i="7"/>
  <c r="AN117" i="7"/>
  <c r="AL117" i="7"/>
  <c r="AK117" i="7"/>
  <c r="AI117" i="7"/>
  <c r="AH117" i="7"/>
  <c r="AF117" i="7"/>
  <c r="AE117" i="7"/>
  <c r="AC117" i="7"/>
  <c r="AB117" i="7"/>
  <c r="Z117" i="7"/>
  <c r="Y117" i="7"/>
  <c r="W117" i="7"/>
  <c r="V117" i="7"/>
  <c r="T117" i="7"/>
  <c r="S117" i="7"/>
  <c r="Q117" i="7"/>
  <c r="P117" i="7"/>
  <c r="N117" i="7"/>
  <c r="M117" i="7"/>
  <c r="K117" i="7"/>
  <c r="J117" i="7"/>
  <c r="H117" i="7"/>
  <c r="AQ113" i="7"/>
  <c r="AP113" i="7"/>
  <c r="AN113" i="7"/>
  <c r="AM113" i="7"/>
  <c r="AK113" i="7"/>
  <c r="AJ113" i="7"/>
  <c r="AH113" i="7"/>
  <c r="AG113" i="7"/>
  <c r="AE113" i="7"/>
  <c r="AD113" i="7"/>
  <c r="AB113" i="7"/>
  <c r="AA113" i="7"/>
  <c r="Y113" i="7"/>
  <c r="X113" i="7"/>
  <c r="V113" i="7"/>
  <c r="U113" i="7"/>
  <c r="S113" i="7"/>
  <c r="R113" i="7"/>
  <c r="P113" i="7"/>
  <c r="O113" i="7"/>
  <c r="M113" i="7"/>
  <c r="L113" i="7"/>
  <c r="J113" i="7"/>
  <c r="I113" i="7"/>
  <c r="AQ112" i="7"/>
  <c r="AQ114" i="7" s="1"/>
  <c r="AP112" i="7"/>
  <c r="AP114" i="7" s="1"/>
  <c r="AO112" i="7"/>
  <c r="AN112" i="7"/>
  <c r="AN114" i="7" s="1"/>
  <c r="AM112" i="7"/>
  <c r="AM114" i="7" s="1"/>
  <c r="AK112" i="7"/>
  <c r="AK114" i="7" s="1"/>
  <c r="AJ112" i="7"/>
  <c r="AJ114" i="7" s="1"/>
  <c r="AH112" i="7"/>
  <c r="AH114" i="7" s="1"/>
  <c r="AG112" i="7"/>
  <c r="AG114" i="7" s="1"/>
  <c r="AE112" i="7"/>
  <c r="AE114" i="7" s="1"/>
  <c r="AD112" i="7"/>
  <c r="AD114" i="7" s="1"/>
  <c r="AC112" i="7"/>
  <c r="AB112" i="7"/>
  <c r="AB114" i="7" s="1"/>
  <c r="AA112" i="7"/>
  <c r="AA114" i="7" s="1"/>
  <c r="Y112" i="7"/>
  <c r="Y114" i="7" s="1"/>
  <c r="X112" i="7"/>
  <c r="X114" i="7" s="1"/>
  <c r="V112" i="7"/>
  <c r="V114" i="7" s="1"/>
  <c r="U112" i="7"/>
  <c r="U114" i="7" s="1"/>
  <c r="S112" i="7"/>
  <c r="S114" i="7" s="1"/>
  <c r="R112" i="7"/>
  <c r="R114" i="7" s="1"/>
  <c r="Q112" i="7"/>
  <c r="P112" i="7"/>
  <c r="P114" i="7" s="1"/>
  <c r="O112" i="7"/>
  <c r="O114" i="7" s="1"/>
  <c r="M112" i="7"/>
  <c r="M114" i="7" s="1"/>
  <c r="L112" i="7"/>
  <c r="L114" i="7" s="1"/>
  <c r="J112" i="7"/>
  <c r="J114" i="7" s="1"/>
  <c r="I112" i="7"/>
  <c r="I114" i="7" s="1"/>
  <c r="AO111" i="7"/>
  <c r="AL111" i="7"/>
  <c r="AI111" i="7"/>
  <c r="AF111" i="7"/>
  <c r="AC111" i="7"/>
  <c r="Z111" i="7"/>
  <c r="W111" i="7"/>
  <c r="T111" i="7"/>
  <c r="Q111" i="7"/>
  <c r="N111" i="7"/>
  <c r="K111" i="7"/>
  <c r="H111" i="7"/>
  <c r="AO110" i="7"/>
  <c r="AL110" i="7"/>
  <c r="AL112" i="7" s="1"/>
  <c r="AI110" i="7"/>
  <c r="AI112" i="7" s="1"/>
  <c r="AF110" i="7"/>
  <c r="AF112" i="7" s="1"/>
  <c r="AC110" i="7"/>
  <c r="Z110" i="7"/>
  <c r="Z112" i="7" s="1"/>
  <c r="W110" i="7"/>
  <c r="W112" i="7" s="1"/>
  <c r="T110" i="7"/>
  <c r="T112" i="7" s="1"/>
  <c r="Q110" i="7"/>
  <c r="N110" i="7"/>
  <c r="N112" i="7" s="1"/>
  <c r="K110" i="7"/>
  <c r="K112" i="7" s="1"/>
  <c r="H110" i="7"/>
  <c r="H112" i="7" s="1"/>
  <c r="Y105" i="7"/>
  <c r="AQ104" i="7"/>
  <c r="AP104" i="7"/>
  <c r="AO104" i="7"/>
  <c r="AN104" i="7"/>
  <c r="AM104" i="7"/>
  <c r="AK104" i="7"/>
  <c r="AK105" i="7" s="1"/>
  <c r="AJ104" i="7"/>
  <c r="AH104" i="7"/>
  <c r="AG104" i="7"/>
  <c r="AE104" i="7"/>
  <c r="AD104" i="7"/>
  <c r="AD81" i="7" s="1"/>
  <c r="AC104" i="7"/>
  <c r="AB104" i="7"/>
  <c r="AA104" i="7"/>
  <c r="Z104" i="7"/>
  <c r="Y104" i="7"/>
  <c r="X104" i="7"/>
  <c r="V104" i="7"/>
  <c r="V81" i="7" s="1"/>
  <c r="V89" i="7" s="1"/>
  <c r="U104" i="7"/>
  <c r="S104" i="7"/>
  <c r="R104" i="7"/>
  <c r="Q104" i="7"/>
  <c r="P104" i="7"/>
  <c r="O104" i="7"/>
  <c r="M104" i="7"/>
  <c r="M105" i="7" s="1"/>
  <c r="L104" i="7"/>
  <c r="J104" i="7"/>
  <c r="I104" i="7"/>
  <c r="I81" i="7" s="1"/>
  <c r="AQ103" i="7"/>
  <c r="AQ105" i="7" s="1"/>
  <c r="AP103" i="7"/>
  <c r="AP105" i="7" s="1"/>
  <c r="AN103" i="7"/>
  <c r="AN105" i="7" s="1"/>
  <c r="AM103" i="7"/>
  <c r="AM105" i="7" s="1"/>
  <c r="AL103" i="7"/>
  <c r="AK103" i="7"/>
  <c r="AJ103" i="7"/>
  <c r="AJ105" i="7" s="1"/>
  <c r="AH103" i="7"/>
  <c r="AH105" i="7" s="1"/>
  <c r="AG103" i="7"/>
  <c r="AG105" i="7" s="1"/>
  <c r="AE103" i="7"/>
  <c r="AE105" i="7" s="1"/>
  <c r="AD103" i="7"/>
  <c r="AD105" i="7" s="1"/>
  <c r="AC103" i="7"/>
  <c r="AC105" i="7" s="1"/>
  <c r="AB103" i="7"/>
  <c r="AB105" i="7" s="1"/>
  <c r="AA103" i="7"/>
  <c r="AA105" i="7" s="1"/>
  <c r="Y103" i="7"/>
  <c r="X103" i="7"/>
  <c r="X105" i="7" s="1"/>
  <c r="V103" i="7"/>
  <c r="V105" i="7" s="1"/>
  <c r="U103" i="7"/>
  <c r="U105" i="7" s="1"/>
  <c r="S103" i="7"/>
  <c r="S105" i="7" s="1"/>
  <c r="R103" i="7"/>
  <c r="R105" i="7" s="1"/>
  <c r="P103" i="7"/>
  <c r="P105" i="7" s="1"/>
  <c r="O103" i="7"/>
  <c r="O105" i="7" s="1"/>
  <c r="N103" i="7"/>
  <c r="N105" i="7" s="1"/>
  <c r="M103" i="7"/>
  <c r="L103" i="7"/>
  <c r="L105" i="7" s="1"/>
  <c r="J103" i="7"/>
  <c r="J105" i="7" s="1"/>
  <c r="I103" i="7"/>
  <c r="I105" i="7" s="1"/>
  <c r="AO102" i="7"/>
  <c r="AL102" i="7"/>
  <c r="AL104" i="7" s="1"/>
  <c r="AI102" i="7"/>
  <c r="AI104" i="7" s="1"/>
  <c r="AF102" i="7"/>
  <c r="AF104" i="7" s="1"/>
  <c r="AC102" i="7"/>
  <c r="Z102" i="7"/>
  <c r="W102" i="7"/>
  <c r="W104" i="7" s="1"/>
  <c r="T102" i="7"/>
  <c r="T104" i="7" s="1"/>
  <c r="Q102" i="7"/>
  <c r="N102" i="7"/>
  <c r="N104" i="7" s="1"/>
  <c r="K102" i="7"/>
  <c r="K104" i="7" s="1"/>
  <c r="H102" i="7"/>
  <c r="H104" i="7" s="1"/>
  <c r="AO101" i="7"/>
  <c r="AO103" i="7" s="1"/>
  <c r="AO105" i="7" s="1"/>
  <c r="AL101" i="7"/>
  <c r="AI101" i="7"/>
  <c r="AI103" i="7" s="1"/>
  <c r="AI105" i="7" s="1"/>
  <c r="AF101" i="7"/>
  <c r="AF103" i="7" s="1"/>
  <c r="AF105" i="7" s="1"/>
  <c r="AC101" i="7"/>
  <c r="Z101" i="7"/>
  <c r="Z103" i="7" s="1"/>
  <c r="Z105" i="7" s="1"/>
  <c r="W101" i="7"/>
  <c r="W103" i="7" s="1"/>
  <c r="W105" i="7" s="1"/>
  <c r="T101" i="7"/>
  <c r="T103" i="7" s="1"/>
  <c r="T105" i="7" s="1"/>
  <c r="Q101" i="7"/>
  <c r="Q103" i="7" s="1"/>
  <c r="Q105" i="7" s="1"/>
  <c r="N101" i="7"/>
  <c r="K101" i="7"/>
  <c r="K103" i="7" s="1"/>
  <c r="K105" i="7" s="1"/>
  <c r="H101" i="7"/>
  <c r="H103" i="7" s="1"/>
  <c r="H105" i="7" s="1"/>
  <c r="AQ88" i="7"/>
  <c r="AP88" i="7"/>
  <c r="AN88" i="7"/>
  <c r="AM88" i="7"/>
  <c r="AK88" i="7"/>
  <c r="AJ88" i="7"/>
  <c r="AH88" i="7"/>
  <c r="AG88" i="7"/>
  <c r="AE88" i="7"/>
  <c r="AD88" i="7"/>
  <c r="AB88" i="7"/>
  <c r="AA88" i="7"/>
  <c r="Y88" i="7"/>
  <c r="X88" i="7"/>
  <c r="V88" i="7"/>
  <c r="U88" i="7"/>
  <c r="S88" i="7"/>
  <c r="R88" i="7"/>
  <c r="P88" i="7"/>
  <c r="O88" i="7"/>
  <c r="M88" i="7"/>
  <c r="L88" i="7"/>
  <c r="J88" i="7"/>
  <c r="I88" i="7"/>
  <c r="AQ82" i="7"/>
  <c r="AO82" i="7" s="1"/>
  <c r="AP82" i="7"/>
  <c r="AN82" i="7"/>
  <c r="AN90" i="7" s="1"/>
  <c r="AM82" i="7"/>
  <c r="AM90" i="7" s="1"/>
  <c r="AK82" i="7"/>
  <c r="AK90" i="7" s="1"/>
  <c r="AJ82" i="7"/>
  <c r="AJ90" i="7" s="1"/>
  <c r="AI82" i="7"/>
  <c r="AH82" i="7"/>
  <c r="AG82" i="7"/>
  <c r="AF82" i="7" s="1"/>
  <c r="AE82" i="7"/>
  <c r="AE90" i="7" s="1"/>
  <c r="AD82" i="7"/>
  <c r="AD90" i="7" s="1"/>
  <c r="AB82" i="7"/>
  <c r="AB90" i="7" s="1"/>
  <c r="AA82" i="7"/>
  <c r="Z82" i="7" s="1"/>
  <c r="Z90" i="7" s="1"/>
  <c r="Y82" i="7"/>
  <c r="X82" i="7"/>
  <c r="X90" i="7" s="1"/>
  <c r="W82" i="7"/>
  <c r="V82" i="7"/>
  <c r="V90" i="7" s="1"/>
  <c r="U82" i="7"/>
  <c r="S82" i="7"/>
  <c r="R82" i="7"/>
  <c r="R90" i="7" s="1"/>
  <c r="P82" i="7"/>
  <c r="P90" i="7" s="1"/>
  <c r="O82" i="7"/>
  <c r="O90" i="7" s="1"/>
  <c r="N82" i="7"/>
  <c r="N90" i="7" s="1"/>
  <c r="M82" i="7"/>
  <c r="K82" i="7" s="1"/>
  <c r="K90" i="7" s="1"/>
  <c r="L82" i="7"/>
  <c r="L90" i="7" s="1"/>
  <c r="J82" i="7"/>
  <c r="J90" i="7" s="1"/>
  <c r="I82" i="7"/>
  <c r="AQ81" i="7"/>
  <c r="AP81" i="7"/>
  <c r="AP89" i="7" s="1"/>
  <c r="AO81" i="7"/>
  <c r="AN81" i="7"/>
  <c r="AN89" i="7" s="1"/>
  <c r="AM81" i="7"/>
  <c r="AL81" i="7"/>
  <c r="AK81" i="7"/>
  <c r="AK89" i="7" s="1"/>
  <c r="AJ81" i="7"/>
  <c r="AH81" i="7"/>
  <c r="AG81" i="7"/>
  <c r="AE81" i="7"/>
  <c r="AE89" i="7" s="1"/>
  <c r="AB81" i="7"/>
  <c r="AB89" i="7" s="1"/>
  <c r="AA81" i="7"/>
  <c r="Z81" i="7" s="1"/>
  <c r="Z89" i="7" s="1"/>
  <c r="Y81" i="7"/>
  <c r="Y89" i="7" s="1"/>
  <c r="X81" i="7"/>
  <c r="Y123" i="7" s="1"/>
  <c r="W81" i="7"/>
  <c r="U81" i="7"/>
  <c r="U89" i="7" s="1"/>
  <c r="S81" i="7"/>
  <c r="S89" i="7" s="1"/>
  <c r="R81" i="7"/>
  <c r="Q81" i="7" s="1"/>
  <c r="Q89" i="7" s="1"/>
  <c r="P81" i="7"/>
  <c r="P89" i="7" s="1"/>
  <c r="O81" i="7"/>
  <c r="N81" i="7" s="1"/>
  <c r="N89" i="7" s="1"/>
  <c r="L81" i="7"/>
  <c r="J81" i="7"/>
  <c r="J89" i="7" s="1"/>
  <c r="AO80" i="7"/>
  <c r="AO88" i="7" s="1"/>
  <c r="AO109" i="7" s="1"/>
  <c r="AO113" i="7" s="1"/>
  <c r="AL80" i="7"/>
  <c r="AL88" i="7" s="1"/>
  <c r="AL109" i="7" s="1"/>
  <c r="AL113" i="7" s="1"/>
  <c r="AI80" i="7"/>
  <c r="AI88" i="7" s="1"/>
  <c r="AI109" i="7" s="1"/>
  <c r="AI113" i="7" s="1"/>
  <c r="AF80" i="7"/>
  <c r="AC80" i="7"/>
  <c r="Z80" i="7"/>
  <c r="Z88" i="7" s="1"/>
  <c r="Z109" i="7" s="1"/>
  <c r="Z113" i="7" s="1"/>
  <c r="W80" i="7"/>
  <c r="W88" i="7" s="1"/>
  <c r="W109" i="7" s="1"/>
  <c r="W113" i="7" s="1"/>
  <c r="T80" i="7"/>
  <c r="Q80" i="7"/>
  <c r="N80" i="7"/>
  <c r="N88" i="7" s="1"/>
  <c r="N109" i="7" s="1"/>
  <c r="N113" i="7" s="1"/>
  <c r="K80" i="7"/>
  <c r="K88" i="7" s="1"/>
  <c r="K109" i="7" s="1"/>
  <c r="K113" i="7" s="1"/>
  <c r="H80" i="7"/>
  <c r="AQ74" i="7"/>
  <c r="AP74" i="7"/>
  <c r="AP90" i="7" s="1"/>
  <c r="AN74" i="7"/>
  <c r="AM74" i="7"/>
  <c r="AL74" i="7"/>
  <c r="AK74" i="7"/>
  <c r="AI74" i="7" s="1"/>
  <c r="AJ74" i="7"/>
  <c r="AH74" i="7"/>
  <c r="AH90" i="7" s="1"/>
  <c r="AG74" i="7"/>
  <c r="AE74" i="7"/>
  <c r="AD74" i="7"/>
  <c r="AC74" i="7"/>
  <c r="AB74" i="7"/>
  <c r="AA74" i="7"/>
  <c r="Z74" i="7"/>
  <c r="Y74" i="7"/>
  <c r="Y90" i="7" s="1"/>
  <c r="X74" i="7"/>
  <c r="V74" i="7"/>
  <c r="U74" i="7"/>
  <c r="T74" i="7" s="1"/>
  <c r="S74" i="7"/>
  <c r="Q74" i="7" s="1"/>
  <c r="R74" i="7"/>
  <c r="P74" i="7"/>
  <c r="O74" i="7"/>
  <c r="N74" i="7" s="1"/>
  <c r="M74" i="7"/>
  <c r="L74" i="7"/>
  <c r="K74" i="7"/>
  <c r="J74" i="7"/>
  <c r="I74" i="7"/>
  <c r="H74" i="7" s="1"/>
  <c r="AQ73" i="7"/>
  <c r="AQ89" i="7" s="1"/>
  <c r="AP73" i="7"/>
  <c r="AO73" i="7" s="1"/>
  <c r="AN73" i="7"/>
  <c r="AM73" i="7"/>
  <c r="AL73" i="7" s="1"/>
  <c r="AL89" i="7" s="1"/>
  <c r="AK73" i="7"/>
  <c r="AJ73" i="7"/>
  <c r="AI73" i="7"/>
  <c r="AH73" i="7"/>
  <c r="AH89" i="7" s="1"/>
  <c r="AE73" i="7"/>
  <c r="AD73" i="7"/>
  <c r="AC73" i="7" s="1"/>
  <c r="AB73" i="7"/>
  <c r="AA73" i="7"/>
  <c r="Z73" i="7"/>
  <c r="Y73" i="7"/>
  <c r="W73" i="7" s="1"/>
  <c r="X73" i="7"/>
  <c r="V73" i="7"/>
  <c r="U73" i="7"/>
  <c r="T73" i="7" s="1"/>
  <c r="S73" i="7"/>
  <c r="R73" i="7"/>
  <c r="Q73" i="7" s="1"/>
  <c r="P73" i="7"/>
  <c r="O73" i="7"/>
  <c r="N73" i="7"/>
  <c r="M73" i="7"/>
  <c r="K73" i="7" s="1"/>
  <c r="L73" i="7"/>
  <c r="J73" i="7"/>
  <c r="I73" i="7"/>
  <c r="H73" i="7" s="1"/>
  <c r="AO72" i="7"/>
  <c r="AL72" i="7"/>
  <c r="AI72" i="7"/>
  <c r="AF72" i="7"/>
  <c r="AC72" i="7"/>
  <c r="AC88" i="7" s="1"/>
  <c r="AC109" i="7" s="1"/>
  <c r="AC113" i="7" s="1"/>
  <c r="Z72" i="7"/>
  <c r="W72" i="7"/>
  <c r="T72" i="7"/>
  <c r="Q72" i="7"/>
  <c r="Q88" i="7" s="1"/>
  <c r="Q109" i="7" s="1"/>
  <c r="Q113" i="7" s="1"/>
  <c r="N72" i="7"/>
  <c r="K72" i="7"/>
  <c r="H72" i="7"/>
  <c r="AQ63" i="7"/>
  <c r="AO63" i="7"/>
  <c r="AN63" i="7"/>
  <c r="AL63" i="7"/>
  <c r="AK63" i="7"/>
  <c r="AI63" i="7"/>
  <c r="AH63" i="7"/>
  <c r="AF63" i="7"/>
  <c r="AE63" i="7"/>
  <c r="AC63" i="7"/>
  <c r="AB63" i="7"/>
  <c r="Z63" i="7"/>
  <c r="Y63" i="7"/>
  <c r="W63" i="7"/>
  <c r="V63" i="7"/>
  <c r="T63" i="7"/>
  <c r="S63" i="7"/>
  <c r="Q63" i="7"/>
  <c r="P63" i="7"/>
  <c r="N63" i="7"/>
  <c r="M63" i="7"/>
  <c r="K63" i="7"/>
  <c r="J63" i="7"/>
  <c r="H63" i="7"/>
  <c r="AQ59" i="7"/>
  <c r="AO59" i="7"/>
  <c r="AN59" i="7"/>
  <c r="AL59" i="7"/>
  <c r="AK59" i="7"/>
  <c r="AI59" i="7"/>
  <c r="AH59" i="7"/>
  <c r="AF59" i="7"/>
  <c r="AE59" i="7"/>
  <c r="AC59" i="7"/>
  <c r="AB59" i="7"/>
  <c r="Z59" i="7"/>
  <c r="Y59" i="7"/>
  <c r="W59" i="7"/>
  <c r="V59" i="7"/>
  <c r="T59" i="7"/>
  <c r="S59" i="7"/>
  <c r="Q59" i="7"/>
  <c r="P59" i="7"/>
  <c r="N59" i="7"/>
  <c r="M59" i="7"/>
  <c r="K59" i="7"/>
  <c r="J59" i="7"/>
  <c r="H59" i="7"/>
  <c r="AQ58" i="7"/>
  <c r="AQ65" i="7" s="1"/>
  <c r="AO58" i="7"/>
  <c r="AO65" i="7" s="1"/>
  <c r="AN58" i="7"/>
  <c r="AN65" i="7" s="1"/>
  <c r="AL58" i="7"/>
  <c r="AL65" i="7" s="1"/>
  <c r="AK58" i="7"/>
  <c r="AK65" i="7" s="1"/>
  <c r="AI58" i="7"/>
  <c r="AI65" i="7" s="1"/>
  <c r="AH58" i="7"/>
  <c r="AH65" i="7" s="1"/>
  <c r="AF58" i="7"/>
  <c r="AF65" i="7" s="1"/>
  <c r="AE58" i="7"/>
  <c r="AE65" i="7" s="1"/>
  <c r="AC58" i="7"/>
  <c r="AC65" i="7" s="1"/>
  <c r="AB58" i="7"/>
  <c r="AB65" i="7" s="1"/>
  <c r="Z58" i="7"/>
  <c r="Z65" i="7" s="1"/>
  <c r="Y58" i="7"/>
  <c r="Y65" i="7" s="1"/>
  <c r="W58" i="7"/>
  <c r="W65" i="7" s="1"/>
  <c r="V58" i="7"/>
  <c r="V65" i="7" s="1"/>
  <c r="T58" i="7"/>
  <c r="T65" i="7" s="1"/>
  <c r="S58" i="7"/>
  <c r="S65" i="7" s="1"/>
  <c r="Q58" i="7"/>
  <c r="Q65" i="7" s="1"/>
  <c r="P58" i="7"/>
  <c r="P65" i="7" s="1"/>
  <c r="N58" i="7"/>
  <c r="N65" i="7" s="1"/>
  <c r="M58" i="7"/>
  <c r="M65" i="7" s="1"/>
  <c r="K58" i="7"/>
  <c r="K65" i="7" s="1"/>
  <c r="J58" i="7"/>
  <c r="J65" i="7" s="1"/>
  <c r="H58" i="7"/>
  <c r="H65" i="7" s="1"/>
  <c r="AQ54" i="7"/>
  <c r="AO54" i="7"/>
  <c r="AN54" i="7"/>
  <c r="AL54" i="7"/>
  <c r="AK54" i="7"/>
  <c r="AI54" i="7"/>
  <c r="AH54" i="7"/>
  <c r="AF54" i="7"/>
  <c r="AE54" i="7"/>
  <c r="AC54" i="7"/>
  <c r="AB54" i="7"/>
  <c r="Z54" i="7"/>
  <c r="Y54" i="7"/>
  <c r="W54" i="7"/>
  <c r="V54" i="7"/>
  <c r="T54" i="7"/>
  <c r="S54" i="7"/>
  <c r="Q54" i="7"/>
  <c r="P54" i="7"/>
  <c r="N54" i="7"/>
  <c r="M54" i="7"/>
  <c r="K54" i="7"/>
  <c r="J54" i="7"/>
  <c r="H54" i="7"/>
  <c r="AQ50" i="7"/>
  <c r="AP50" i="7"/>
  <c r="AP19" i="7" s="1"/>
  <c r="AO50" i="7"/>
  <c r="AN50" i="7"/>
  <c r="AM50" i="7"/>
  <c r="AK50" i="7"/>
  <c r="AJ50" i="7"/>
  <c r="AH50" i="7"/>
  <c r="AH19" i="7" s="1"/>
  <c r="AH27" i="7" s="1"/>
  <c r="AG50" i="7"/>
  <c r="AE50" i="7"/>
  <c r="AD50" i="7"/>
  <c r="AD19" i="7" s="1"/>
  <c r="AD27" i="7" s="1"/>
  <c r="AC50" i="7"/>
  <c r="AB50" i="7"/>
  <c r="AA50" i="7"/>
  <c r="Z50" i="7"/>
  <c r="Y50" i="7"/>
  <c r="X50" i="7"/>
  <c r="V50" i="7"/>
  <c r="V19" i="7" s="1"/>
  <c r="U50" i="7"/>
  <c r="S50" i="7"/>
  <c r="R50" i="7"/>
  <c r="R19" i="7" s="1"/>
  <c r="Q50" i="7"/>
  <c r="P50" i="7"/>
  <c r="O50" i="7"/>
  <c r="M50" i="7"/>
  <c r="L50" i="7"/>
  <c r="J50" i="7"/>
  <c r="J19" i="7" s="1"/>
  <c r="J27" i="7" s="1"/>
  <c r="I50" i="7"/>
  <c r="AQ49" i="7"/>
  <c r="AQ51" i="7" s="1"/>
  <c r="AP49" i="7"/>
  <c r="AP11" i="7" s="1"/>
  <c r="AO11" i="7" s="1"/>
  <c r="AO27" i="7" s="1"/>
  <c r="AO49" i="7"/>
  <c r="AO51" i="7" s="1"/>
  <c r="AN49" i="7"/>
  <c r="AN51" i="7" s="1"/>
  <c r="AM49" i="7"/>
  <c r="AM51" i="7" s="1"/>
  <c r="AL49" i="7"/>
  <c r="AK49" i="7"/>
  <c r="AK51" i="7" s="1"/>
  <c r="AJ49" i="7"/>
  <c r="AJ51" i="7" s="1"/>
  <c r="AH49" i="7"/>
  <c r="AH11" i="7" s="1"/>
  <c r="AG49" i="7"/>
  <c r="AG51" i="7" s="1"/>
  <c r="AE49" i="7"/>
  <c r="AE51" i="7" s="1"/>
  <c r="AD49" i="7"/>
  <c r="AD11" i="7" s="1"/>
  <c r="AC49" i="7"/>
  <c r="AB49" i="7"/>
  <c r="AB51" i="7" s="1"/>
  <c r="AA49" i="7"/>
  <c r="AA51" i="7" s="1"/>
  <c r="Y49" i="7"/>
  <c r="Y11" i="7" s="1"/>
  <c r="X49" i="7"/>
  <c r="X51" i="7" s="1"/>
  <c r="V49" i="7"/>
  <c r="V11" i="7" s="1"/>
  <c r="U49" i="7"/>
  <c r="S49" i="7"/>
  <c r="S51" i="7" s="1"/>
  <c r="R49" i="7"/>
  <c r="R11" i="7" s="1"/>
  <c r="Q49" i="7"/>
  <c r="Q51" i="7" s="1"/>
  <c r="P49" i="7"/>
  <c r="P51" i="7" s="1"/>
  <c r="O49" i="7"/>
  <c r="O51" i="7" s="1"/>
  <c r="N49" i="7"/>
  <c r="M49" i="7"/>
  <c r="M51" i="7" s="1"/>
  <c r="L49" i="7"/>
  <c r="L51" i="7" s="1"/>
  <c r="J49" i="7"/>
  <c r="J11" i="7" s="1"/>
  <c r="I49" i="7"/>
  <c r="I51" i="7" s="1"/>
  <c r="AO48" i="7"/>
  <c r="AL48" i="7"/>
  <c r="AI48" i="7"/>
  <c r="AF48" i="7"/>
  <c r="AC48" i="7"/>
  <c r="Z48" i="7"/>
  <c r="W48" i="7"/>
  <c r="T48" i="7"/>
  <c r="Q48" i="7"/>
  <c r="N48" i="7"/>
  <c r="K48" i="7"/>
  <c r="H48" i="7"/>
  <c r="AO47" i="7"/>
  <c r="AL47" i="7"/>
  <c r="AI47" i="7"/>
  <c r="AI49" i="7" s="1"/>
  <c r="AF47" i="7"/>
  <c r="AF49" i="7" s="1"/>
  <c r="AC47" i="7"/>
  <c r="Z47" i="7"/>
  <c r="Z49" i="7" s="1"/>
  <c r="Z51" i="7" s="1"/>
  <c r="W47" i="7"/>
  <c r="W49" i="7" s="1"/>
  <c r="T47" i="7"/>
  <c r="T49" i="7" s="1"/>
  <c r="Q47" i="7"/>
  <c r="N47" i="7"/>
  <c r="K47" i="7"/>
  <c r="K49" i="7" s="1"/>
  <c r="H47" i="7"/>
  <c r="H49" i="7" s="1"/>
  <c r="AO46" i="7"/>
  <c r="AL46" i="7"/>
  <c r="AL50" i="7" s="1"/>
  <c r="AL51" i="7" s="1"/>
  <c r="AI46" i="7"/>
  <c r="AI50" i="7" s="1"/>
  <c r="AF46" i="7"/>
  <c r="AF50" i="7" s="1"/>
  <c r="AC46" i="7"/>
  <c r="Z46" i="7"/>
  <c r="W46" i="7"/>
  <c r="W50" i="7" s="1"/>
  <c r="T46" i="7"/>
  <c r="T50" i="7" s="1"/>
  <c r="Q46" i="7"/>
  <c r="N46" i="7"/>
  <c r="N50" i="7" s="1"/>
  <c r="K46" i="7"/>
  <c r="K50" i="7" s="1"/>
  <c r="H46" i="7"/>
  <c r="H50" i="7" s="1"/>
  <c r="AP42" i="7"/>
  <c r="AH42" i="7"/>
  <c r="Y42" i="7"/>
  <c r="AQ41" i="7"/>
  <c r="AQ18" i="7" s="1"/>
  <c r="AP41" i="7"/>
  <c r="AP18" i="7" s="1"/>
  <c r="AN41" i="7"/>
  <c r="AM41" i="7"/>
  <c r="AK41" i="7"/>
  <c r="AK18" i="7" s="1"/>
  <c r="AJ41" i="7"/>
  <c r="AH41" i="7"/>
  <c r="AH18" i="7" s="1"/>
  <c r="AG41" i="7"/>
  <c r="AE41" i="7"/>
  <c r="AD41" i="7"/>
  <c r="AD18" i="7" s="1"/>
  <c r="AB41" i="7"/>
  <c r="AA41" i="7"/>
  <c r="AA18" i="7" s="1"/>
  <c r="Z41" i="7"/>
  <c r="Y41" i="7"/>
  <c r="X41" i="7"/>
  <c r="V41" i="7"/>
  <c r="V18" i="7" s="1"/>
  <c r="V26" i="7" s="1"/>
  <c r="U41" i="7"/>
  <c r="S41" i="7"/>
  <c r="R41" i="7"/>
  <c r="R18" i="7" s="1"/>
  <c r="Q41" i="7"/>
  <c r="P41" i="7"/>
  <c r="O41" i="7"/>
  <c r="M41" i="7"/>
  <c r="M42" i="7" s="1"/>
  <c r="L41" i="7"/>
  <c r="J41" i="7"/>
  <c r="J18" i="7" s="1"/>
  <c r="I41" i="7"/>
  <c r="I42" i="7" s="1"/>
  <c r="AQ40" i="7"/>
  <c r="AP40" i="7"/>
  <c r="AP10" i="7" s="1"/>
  <c r="AO55" i="7" s="1"/>
  <c r="AN40" i="7"/>
  <c r="AN42" i="7" s="1"/>
  <c r="AM40" i="7"/>
  <c r="AK40" i="7"/>
  <c r="AK42" i="7" s="1"/>
  <c r="AJ40" i="7"/>
  <c r="AJ42" i="7" s="1"/>
  <c r="AH40" i="7"/>
  <c r="AH10" i="7" s="1"/>
  <c r="AG40" i="7"/>
  <c r="AG42" i="7" s="1"/>
  <c r="AE40" i="7"/>
  <c r="AE42" i="7" s="1"/>
  <c r="AD40" i="7"/>
  <c r="AD10" i="7" s="1"/>
  <c r="AB40" i="7"/>
  <c r="AB42" i="7" s="1"/>
  <c r="AA40" i="7"/>
  <c r="AA42" i="7" s="1"/>
  <c r="Y40" i="7"/>
  <c r="X40" i="7"/>
  <c r="X42" i="7" s="1"/>
  <c r="V40" i="7"/>
  <c r="V10" i="7" s="1"/>
  <c r="U40" i="7"/>
  <c r="U42" i="7" s="1"/>
  <c r="S40" i="7"/>
  <c r="S42" i="7" s="1"/>
  <c r="R40" i="7"/>
  <c r="R10" i="7" s="1"/>
  <c r="P40" i="7"/>
  <c r="P42" i="7" s="1"/>
  <c r="O40" i="7"/>
  <c r="O42" i="7" s="1"/>
  <c r="N40" i="7"/>
  <c r="N42" i="7" s="1"/>
  <c r="M40" i="7"/>
  <c r="L40" i="7"/>
  <c r="L42" i="7" s="1"/>
  <c r="J40" i="7"/>
  <c r="J10" i="7" s="1"/>
  <c r="I40" i="7"/>
  <c r="AO39" i="7"/>
  <c r="AO41" i="7" s="1"/>
  <c r="AL39" i="7"/>
  <c r="AL41" i="7" s="1"/>
  <c r="AI39" i="7"/>
  <c r="AI41" i="7" s="1"/>
  <c r="AF39" i="7"/>
  <c r="AF41" i="7" s="1"/>
  <c r="AC39" i="7"/>
  <c r="AC41" i="7" s="1"/>
  <c r="Z39" i="7"/>
  <c r="W39" i="7"/>
  <c r="W41" i="7" s="1"/>
  <c r="T39" i="7"/>
  <c r="T41" i="7" s="1"/>
  <c r="Q39" i="7"/>
  <c r="N39" i="7"/>
  <c r="N41" i="7" s="1"/>
  <c r="K39" i="7"/>
  <c r="K41" i="7" s="1"/>
  <c r="H39" i="7"/>
  <c r="H41" i="7" s="1"/>
  <c r="AO38" i="7"/>
  <c r="AO40" i="7" s="1"/>
  <c r="AO42" i="7" s="1"/>
  <c r="AL38" i="7"/>
  <c r="AL40" i="7" s="1"/>
  <c r="AL42" i="7" s="1"/>
  <c r="AI38" i="7"/>
  <c r="AI40" i="7" s="1"/>
  <c r="AI42" i="7" s="1"/>
  <c r="AF38" i="7"/>
  <c r="AF40" i="7" s="1"/>
  <c r="AF42" i="7" s="1"/>
  <c r="AC38" i="7"/>
  <c r="AC40" i="7" s="1"/>
  <c r="AC42" i="7" s="1"/>
  <c r="Z38" i="7"/>
  <c r="Z40" i="7" s="1"/>
  <c r="Z42" i="7" s="1"/>
  <c r="W38" i="7"/>
  <c r="W40" i="7" s="1"/>
  <c r="W42" i="7" s="1"/>
  <c r="T38" i="7"/>
  <c r="T40" i="7" s="1"/>
  <c r="T42" i="7" s="1"/>
  <c r="Q38" i="7"/>
  <c r="Q40" i="7" s="1"/>
  <c r="Q42" i="7" s="1"/>
  <c r="N38" i="7"/>
  <c r="K38" i="7"/>
  <c r="K40" i="7" s="1"/>
  <c r="K42" i="7" s="1"/>
  <c r="H38" i="7"/>
  <c r="H40" i="7" s="1"/>
  <c r="H42" i="7" s="1"/>
  <c r="AJ27" i="7"/>
  <c r="AE27" i="7"/>
  <c r="O27" i="7"/>
  <c r="AN26" i="7"/>
  <c r="X26" i="7"/>
  <c r="M26" i="7"/>
  <c r="AQ25" i="7"/>
  <c r="AP25" i="7"/>
  <c r="AN25" i="7"/>
  <c r="AM25" i="7"/>
  <c r="AK25" i="7"/>
  <c r="AJ25" i="7"/>
  <c r="AH25" i="7"/>
  <c r="AG25" i="7"/>
  <c r="AE25" i="7"/>
  <c r="AD25" i="7"/>
  <c r="AB25" i="7"/>
  <c r="AA25" i="7"/>
  <c r="Y25" i="7"/>
  <c r="X25" i="7"/>
  <c r="V25" i="7"/>
  <c r="U25" i="7"/>
  <c r="S25" i="7"/>
  <c r="R25" i="7"/>
  <c r="P25" i="7"/>
  <c r="O25" i="7"/>
  <c r="M25" i="7"/>
  <c r="E28" i="7" s="1"/>
  <c r="L25" i="7"/>
  <c r="J25" i="7"/>
  <c r="I25" i="7"/>
  <c r="B28" i="7" s="1"/>
  <c r="AQ19" i="7"/>
  <c r="AQ27" i="7" s="1"/>
  <c r="AO19" i="7"/>
  <c r="AN19" i="7"/>
  <c r="AN27" i="7" s="1"/>
  <c r="AM19" i="7"/>
  <c r="AK19" i="7"/>
  <c r="AK27" i="7" s="1"/>
  <c r="AJ19" i="7"/>
  <c r="AI19" i="7"/>
  <c r="AG19" i="7"/>
  <c r="AF19" i="7"/>
  <c r="AF27" i="7" s="1"/>
  <c r="AE19" i="7"/>
  <c r="AC19" i="7"/>
  <c r="AC27" i="7" s="1"/>
  <c r="AB19" i="7"/>
  <c r="AA19" i="7"/>
  <c r="Z19" i="7" s="1"/>
  <c r="Y19" i="7"/>
  <c r="X19" i="7"/>
  <c r="X27" i="7" s="1"/>
  <c r="U19" i="7"/>
  <c r="U27" i="7" s="1"/>
  <c r="T19" i="7"/>
  <c r="S19" i="7"/>
  <c r="S27" i="7" s="1"/>
  <c r="P19" i="7"/>
  <c r="P27" i="7" s="1"/>
  <c r="O19" i="7"/>
  <c r="N19" i="7" s="1"/>
  <c r="M19" i="7"/>
  <c r="K19" i="7" s="1"/>
  <c r="K27" i="7" s="1"/>
  <c r="L19" i="7"/>
  <c r="I19" i="7"/>
  <c r="H19" i="7"/>
  <c r="AN18" i="7"/>
  <c r="AM18" i="7"/>
  <c r="AM26" i="7" s="1"/>
  <c r="AJ18" i="7"/>
  <c r="AJ26" i="7" s="1"/>
  <c r="AG18" i="7"/>
  <c r="AG26" i="7" s="1"/>
  <c r="AE18" i="7"/>
  <c r="AE26" i="7" s="1"/>
  <c r="AC18" i="7"/>
  <c r="AB18" i="7"/>
  <c r="AB26" i="7" s="1"/>
  <c r="Y18" i="7"/>
  <c r="Y26" i="7" s="1"/>
  <c r="X18" i="7"/>
  <c r="W18" i="7"/>
  <c r="U18" i="7"/>
  <c r="T18" i="7"/>
  <c r="T26" i="7" s="1"/>
  <c r="S18" i="7"/>
  <c r="Q18" i="7"/>
  <c r="P18" i="7"/>
  <c r="O18" i="7"/>
  <c r="O26" i="7" s="1"/>
  <c r="M18" i="7"/>
  <c r="L18" i="7"/>
  <c r="L26" i="7" s="1"/>
  <c r="I18" i="7"/>
  <c r="I26" i="7" s="1"/>
  <c r="H18" i="7"/>
  <c r="AO17" i="7"/>
  <c r="AO25" i="7" s="1"/>
  <c r="AL17" i="7"/>
  <c r="AL25" i="7" s="1"/>
  <c r="AI17" i="7"/>
  <c r="AF17" i="7"/>
  <c r="AF25" i="7" s="1"/>
  <c r="AC17" i="7"/>
  <c r="AC25" i="7" s="1"/>
  <c r="Z17" i="7"/>
  <c r="Z25" i="7" s="1"/>
  <c r="W17" i="7"/>
  <c r="W25" i="7" s="1"/>
  <c r="T17" i="7"/>
  <c r="T25" i="7" s="1"/>
  <c r="Q17" i="7"/>
  <c r="Q25" i="7" s="1"/>
  <c r="N17" i="7"/>
  <c r="N25" i="7" s="1"/>
  <c r="K17" i="7"/>
  <c r="K25" i="7" s="1"/>
  <c r="H17" i="7"/>
  <c r="H25" i="7" s="1"/>
  <c r="AQ11" i="7"/>
  <c r="AN11" i="7"/>
  <c r="AM11" i="7"/>
  <c r="AL11" i="7" s="1"/>
  <c r="AK11" i="7"/>
  <c r="AI11" i="7" s="1"/>
  <c r="AJ11" i="7"/>
  <c r="AG11" i="7"/>
  <c r="AG27" i="7" s="1"/>
  <c r="AF11" i="7"/>
  <c r="AE11" i="7"/>
  <c r="AC11" i="7"/>
  <c r="AB11" i="7"/>
  <c r="AB27" i="7" s="1"/>
  <c r="AA11" i="7"/>
  <c r="Z11" i="7" s="1"/>
  <c r="X11" i="7"/>
  <c r="U11" i="7"/>
  <c r="T11" i="7" s="1"/>
  <c r="T27" i="7" s="1"/>
  <c r="S11" i="7"/>
  <c r="Q11" i="7"/>
  <c r="P11" i="7"/>
  <c r="O11" i="7"/>
  <c r="M11" i="7"/>
  <c r="L11" i="7"/>
  <c r="L27" i="7" s="1"/>
  <c r="K11" i="7"/>
  <c r="AQ10" i="7"/>
  <c r="AO10" i="7"/>
  <c r="AN10" i="7"/>
  <c r="AM10" i="7"/>
  <c r="AK10" i="7"/>
  <c r="AJ10" i="7"/>
  <c r="AK55" i="7" s="1"/>
  <c r="AG10" i="7"/>
  <c r="AF10" i="7"/>
  <c r="AE10" i="7"/>
  <c r="AC55" i="7" s="1"/>
  <c r="AB10" i="7"/>
  <c r="AA10" i="7"/>
  <c r="Y10" i="7"/>
  <c r="W10" i="7" s="1"/>
  <c r="X10" i="7"/>
  <c r="U10" i="7"/>
  <c r="T10" i="7"/>
  <c r="P10" i="7"/>
  <c r="P26" i="7" s="1"/>
  <c r="O10" i="7"/>
  <c r="M10" i="7"/>
  <c r="L10" i="7"/>
  <c r="K10" i="7"/>
  <c r="I10" i="7"/>
  <c r="H10" i="7" s="1"/>
  <c r="H26" i="7" s="1"/>
  <c r="AO9" i="7"/>
  <c r="AL9" i="7"/>
  <c r="AI9" i="7"/>
  <c r="AI25" i="7" s="1"/>
  <c r="AF9" i="7"/>
  <c r="AC9" i="7"/>
  <c r="Z9" i="7"/>
  <c r="W9" i="7"/>
  <c r="T9" i="7"/>
  <c r="Q9" i="7"/>
  <c r="N9" i="7"/>
  <c r="K9" i="7"/>
  <c r="H9" i="7"/>
  <c r="AQ110" i="6"/>
  <c r="AO110" i="6"/>
  <c r="AN110" i="6"/>
  <c r="AL110" i="6"/>
  <c r="AK110" i="6"/>
  <c r="AI110" i="6"/>
  <c r="AH110" i="6"/>
  <c r="AH114" i="6" s="1"/>
  <c r="AF110" i="6"/>
  <c r="AE110" i="6"/>
  <c r="AC110" i="6"/>
  <c r="AB110" i="6"/>
  <c r="Z110" i="6"/>
  <c r="Y110" i="6"/>
  <c r="W110" i="6"/>
  <c r="V110" i="6"/>
  <c r="T110" i="6"/>
  <c r="S110" i="6"/>
  <c r="Q110" i="6"/>
  <c r="P110" i="6"/>
  <c r="N110" i="6"/>
  <c r="M110" i="6"/>
  <c r="K110" i="6"/>
  <c r="J110" i="6"/>
  <c r="H110" i="6"/>
  <c r="AQ105" i="6"/>
  <c r="AO105" i="6"/>
  <c r="AN105" i="6"/>
  <c r="AL105" i="6"/>
  <c r="AK105" i="6"/>
  <c r="AK109" i="6" s="1"/>
  <c r="AI105" i="6"/>
  <c r="AH105" i="6"/>
  <c r="AF105" i="6"/>
  <c r="AE105" i="6"/>
  <c r="AC105" i="6"/>
  <c r="AB105" i="6"/>
  <c r="Z105" i="6"/>
  <c r="Y105" i="6"/>
  <c r="W105" i="6"/>
  <c r="V105" i="6"/>
  <c r="V109" i="6" s="1"/>
  <c r="T105" i="6"/>
  <c r="S105" i="6"/>
  <c r="Q105" i="6"/>
  <c r="P105" i="6"/>
  <c r="N105" i="6"/>
  <c r="M105" i="6"/>
  <c r="K105" i="6"/>
  <c r="J105" i="6"/>
  <c r="H105" i="6"/>
  <c r="AQ101" i="6"/>
  <c r="AP101" i="6"/>
  <c r="AN101" i="6"/>
  <c r="AM101" i="6"/>
  <c r="AK101" i="6"/>
  <c r="AJ101" i="6"/>
  <c r="AH101" i="6"/>
  <c r="AG101" i="6"/>
  <c r="AE101" i="6"/>
  <c r="AD101" i="6"/>
  <c r="AB101" i="6"/>
  <c r="AA101" i="6"/>
  <c r="Y101" i="6"/>
  <c r="X101" i="6"/>
  <c r="V101" i="6"/>
  <c r="U101" i="6"/>
  <c r="S101" i="6"/>
  <c r="R101" i="6"/>
  <c r="P101" i="6"/>
  <c r="O101" i="6"/>
  <c r="M101" i="6"/>
  <c r="L101" i="6"/>
  <c r="J101" i="6"/>
  <c r="I101" i="6"/>
  <c r="AQ100" i="6"/>
  <c r="AQ102" i="6" s="1"/>
  <c r="AP100" i="6"/>
  <c r="AP102" i="6" s="1"/>
  <c r="AN100" i="6"/>
  <c r="AN102" i="6" s="1"/>
  <c r="AM100" i="6"/>
  <c r="AM102" i="6" s="1"/>
  <c r="AK100" i="6"/>
  <c r="AK102" i="6" s="1"/>
  <c r="AJ100" i="6"/>
  <c r="AJ102" i="6" s="1"/>
  <c r="AH100" i="6"/>
  <c r="AH102" i="6" s="1"/>
  <c r="AG100" i="6"/>
  <c r="AG102" i="6" s="1"/>
  <c r="AE100" i="6"/>
  <c r="AE102" i="6" s="1"/>
  <c r="AD100" i="6"/>
  <c r="AD102" i="6" s="1"/>
  <c r="AB100" i="6"/>
  <c r="AB102" i="6" s="1"/>
  <c r="AA100" i="6"/>
  <c r="AA102" i="6" s="1"/>
  <c r="Y100" i="6"/>
  <c r="Y102" i="6" s="1"/>
  <c r="X100" i="6"/>
  <c r="X102" i="6" s="1"/>
  <c r="V100" i="6"/>
  <c r="V102" i="6" s="1"/>
  <c r="U100" i="6"/>
  <c r="U102" i="6" s="1"/>
  <c r="S100" i="6"/>
  <c r="S102" i="6" s="1"/>
  <c r="R100" i="6"/>
  <c r="R102" i="6" s="1"/>
  <c r="P100" i="6"/>
  <c r="P102" i="6" s="1"/>
  <c r="O100" i="6"/>
  <c r="O102" i="6" s="1"/>
  <c r="M100" i="6"/>
  <c r="M102" i="6" s="1"/>
  <c r="L100" i="6"/>
  <c r="L102" i="6" s="1"/>
  <c r="J100" i="6"/>
  <c r="J102" i="6" s="1"/>
  <c r="I100" i="6"/>
  <c r="I102" i="6" s="1"/>
  <c r="AO99" i="6"/>
  <c r="AL99" i="6"/>
  <c r="AI99" i="6"/>
  <c r="AF99" i="6"/>
  <c r="AC99" i="6"/>
  <c r="Z99" i="6"/>
  <c r="W99" i="6"/>
  <c r="T99" i="6"/>
  <c r="Q99" i="6"/>
  <c r="N99" i="6"/>
  <c r="K99" i="6"/>
  <c r="H99" i="6"/>
  <c r="AO98" i="6"/>
  <c r="AL98" i="6"/>
  <c r="AI98" i="6"/>
  <c r="AF98" i="6"/>
  <c r="AC98" i="6"/>
  <c r="Z98" i="6"/>
  <c r="W98" i="6"/>
  <c r="T98" i="6"/>
  <c r="Q98" i="6"/>
  <c r="N98" i="6"/>
  <c r="K98" i="6"/>
  <c r="H98" i="6"/>
  <c r="AO95" i="6"/>
  <c r="AL95" i="6"/>
  <c r="AI95" i="6"/>
  <c r="AF95" i="6"/>
  <c r="AC95" i="6"/>
  <c r="Z95" i="6"/>
  <c r="W95" i="6"/>
  <c r="T95" i="6"/>
  <c r="Q95" i="6"/>
  <c r="N95" i="6"/>
  <c r="K95" i="6"/>
  <c r="H95" i="6"/>
  <c r="AO94" i="6"/>
  <c r="AL94" i="6"/>
  <c r="AI94" i="6"/>
  <c r="AF94" i="6"/>
  <c r="AC94" i="6"/>
  <c r="Z94" i="6"/>
  <c r="W94" i="6"/>
  <c r="T94" i="6"/>
  <c r="Q94" i="6"/>
  <c r="N94" i="6"/>
  <c r="K94" i="6"/>
  <c r="H94" i="6"/>
  <c r="AO93" i="6"/>
  <c r="AL93" i="6"/>
  <c r="AI93" i="6"/>
  <c r="AF93" i="6"/>
  <c r="AC93" i="6"/>
  <c r="Z93" i="6"/>
  <c r="W93" i="6"/>
  <c r="T93" i="6"/>
  <c r="Q93" i="6"/>
  <c r="N93" i="6"/>
  <c r="K93" i="6"/>
  <c r="H93" i="6"/>
  <c r="AO92" i="6"/>
  <c r="AL92" i="6"/>
  <c r="AI92" i="6"/>
  <c r="AF92" i="6"/>
  <c r="AC92" i="6"/>
  <c r="Z92" i="6"/>
  <c r="W92" i="6"/>
  <c r="T92" i="6"/>
  <c r="Q92" i="6"/>
  <c r="N92" i="6"/>
  <c r="K92" i="6"/>
  <c r="H92" i="6"/>
  <c r="AO91" i="6"/>
  <c r="AL91" i="6"/>
  <c r="AI91" i="6"/>
  <c r="AF91" i="6"/>
  <c r="AC91" i="6"/>
  <c r="Z91" i="6"/>
  <c r="W91" i="6"/>
  <c r="T91" i="6"/>
  <c r="Q91" i="6"/>
  <c r="N91" i="6"/>
  <c r="K91" i="6"/>
  <c r="H91" i="6"/>
  <c r="AO90" i="6"/>
  <c r="AL90" i="6"/>
  <c r="AI90" i="6"/>
  <c r="AF90" i="6"/>
  <c r="AC90" i="6"/>
  <c r="Z90" i="6"/>
  <c r="W90" i="6"/>
  <c r="T90" i="6"/>
  <c r="Q90" i="6"/>
  <c r="N90" i="6"/>
  <c r="K90" i="6"/>
  <c r="H90" i="6"/>
  <c r="AO87" i="6"/>
  <c r="AL87" i="6"/>
  <c r="AI87" i="6"/>
  <c r="AF87" i="6"/>
  <c r="AC87" i="6"/>
  <c r="Z87" i="6"/>
  <c r="W87" i="6"/>
  <c r="T87" i="6"/>
  <c r="Q87" i="6"/>
  <c r="N87" i="6"/>
  <c r="K87" i="6"/>
  <c r="H87" i="6"/>
  <c r="AO86" i="6"/>
  <c r="AL86" i="6"/>
  <c r="AI86" i="6"/>
  <c r="AF86" i="6"/>
  <c r="AC86" i="6"/>
  <c r="Z86" i="6"/>
  <c r="W86" i="6"/>
  <c r="T86" i="6"/>
  <c r="Q86" i="6"/>
  <c r="N86" i="6"/>
  <c r="K86" i="6"/>
  <c r="H86" i="6"/>
  <c r="AO85" i="6"/>
  <c r="AO101" i="6" s="1"/>
  <c r="AL85" i="6"/>
  <c r="AL101" i="6" s="1"/>
  <c r="AI85" i="6"/>
  <c r="AI101" i="6" s="1"/>
  <c r="AF85" i="6"/>
  <c r="AF101" i="6" s="1"/>
  <c r="AC85" i="6"/>
  <c r="AC101" i="6" s="1"/>
  <c r="Z85" i="6"/>
  <c r="Z101" i="6" s="1"/>
  <c r="W85" i="6"/>
  <c r="W101" i="6" s="1"/>
  <c r="T85" i="6"/>
  <c r="T101" i="6" s="1"/>
  <c r="Q85" i="6"/>
  <c r="Q101" i="6" s="1"/>
  <c r="N85" i="6"/>
  <c r="N101" i="6" s="1"/>
  <c r="K85" i="6"/>
  <c r="K101" i="6" s="1"/>
  <c r="H85" i="6"/>
  <c r="H101" i="6" s="1"/>
  <c r="AO84" i="6"/>
  <c r="AO100" i="6" s="1"/>
  <c r="AO102" i="6" s="1"/>
  <c r="AL84" i="6"/>
  <c r="AL100" i="6" s="1"/>
  <c r="AL102" i="6" s="1"/>
  <c r="AI84" i="6"/>
  <c r="AI100" i="6" s="1"/>
  <c r="AI102" i="6" s="1"/>
  <c r="AF84" i="6"/>
  <c r="AF100" i="6" s="1"/>
  <c r="AF102" i="6" s="1"/>
  <c r="AC84" i="6"/>
  <c r="AC100" i="6" s="1"/>
  <c r="AC102" i="6" s="1"/>
  <c r="Z84" i="6"/>
  <c r="Z100" i="6" s="1"/>
  <c r="Z102" i="6" s="1"/>
  <c r="W84" i="6"/>
  <c r="W100" i="6" s="1"/>
  <c r="W102" i="6" s="1"/>
  <c r="T84" i="6"/>
  <c r="T100" i="6" s="1"/>
  <c r="T102" i="6" s="1"/>
  <c r="Q84" i="6"/>
  <c r="Q100" i="6" s="1"/>
  <c r="Q102" i="6" s="1"/>
  <c r="N84" i="6"/>
  <c r="N100" i="6" s="1"/>
  <c r="N102" i="6" s="1"/>
  <c r="K84" i="6"/>
  <c r="K100" i="6" s="1"/>
  <c r="K102" i="6" s="1"/>
  <c r="H84" i="6"/>
  <c r="H100" i="6" s="1"/>
  <c r="H102" i="6" s="1"/>
  <c r="AQ77" i="6"/>
  <c r="AP77" i="6"/>
  <c r="AN77" i="6"/>
  <c r="AM77" i="6"/>
  <c r="AK77" i="6"/>
  <c r="AJ77" i="6"/>
  <c r="AI77" i="6"/>
  <c r="AH77" i="6"/>
  <c r="AG77" i="6"/>
  <c r="AE77" i="6"/>
  <c r="AD77" i="6"/>
  <c r="AB77" i="6"/>
  <c r="AA77" i="6"/>
  <c r="Y77" i="6"/>
  <c r="X77" i="6"/>
  <c r="W77" i="6"/>
  <c r="V77" i="6"/>
  <c r="U77" i="6"/>
  <c r="S77" i="6"/>
  <c r="R77" i="6"/>
  <c r="P77" i="6"/>
  <c r="O77" i="6"/>
  <c r="M77" i="6"/>
  <c r="L77" i="6"/>
  <c r="K77" i="6"/>
  <c r="J77" i="6"/>
  <c r="I77" i="6"/>
  <c r="AQ72" i="6"/>
  <c r="AP72" i="6"/>
  <c r="AQ111" i="6" s="1"/>
  <c r="AN72" i="6"/>
  <c r="AM72" i="6"/>
  <c r="AL72" i="6" s="1"/>
  <c r="AK72" i="6"/>
  <c r="AJ72" i="6"/>
  <c r="AK111" i="6" s="1"/>
  <c r="AI72" i="6"/>
  <c r="AH72" i="6"/>
  <c r="AF72" i="6" s="1"/>
  <c r="AG72" i="6"/>
  <c r="AH111" i="6" s="1"/>
  <c r="AE72" i="6"/>
  <c r="AD72" i="6"/>
  <c r="AE111" i="6" s="1"/>
  <c r="AB72" i="6"/>
  <c r="AA72" i="6"/>
  <c r="Z72" i="6" s="1"/>
  <c r="Y72" i="6"/>
  <c r="X72" i="6"/>
  <c r="Y111" i="6" s="1"/>
  <c r="W72" i="6"/>
  <c r="V72" i="6"/>
  <c r="U72" i="6"/>
  <c r="V111" i="6" s="1"/>
  <c r="S72" i="6"/>
  <c r="R72" i="6"/>
  <c r="S111" i="6" s="1"/>
  <c r="P72" i="6"/>
  <c r="O72" i="6"/>
  <c r="M72" i="6"/>
  <c r="L72" i="6"/>
  <c r="M111" i="6" s="1"/>
  <c r="K72" i="6"/>
  <c r="J72" i="6"/>
  <c r="H72" i="6" s="1"/>
  <c r="I72" i="6"/>
  <c r="J111" i="6" s="1"/>
  <c r="AO71" i="6"/>
  <c r="AL71" i="6"/>
  <c r="AI71" i="6"/>
  <c r="AF71" i="6"/>
  <c r="AC71" i="6"/>
  <c r="Z71" i="6"/>
  <c r="W71" i="6"/>
  <c r="T71" i="6"/>
  <c r="Q71" i="6"/>
  <c r="N71" i="6"/>
  <c r="K71" i="6"/>
  <c r="H71" i="6"/>
  <c r="AQ66" i="6"/>
  <c r="AQ78" i="6" s="1"/>
  <c r="AP66" i="6"/>
  <c r="AN66" i="6"/>
  <c r="AN78" i="6" s="1"/>
  <c r="AM66" i="6"/>
  <c r="AK66" i="6"/>
  <c r="AK78" i="6" s="1"/>
  <c r="AJ66" i="6"/>
  <c r="AK106" i="6" s="1"/>
  <c r="AI66" i="6"/>
  <c r="AH66" i="6"/>
  <c r="AH78" i="6" s="1"/>
  <c r="AG66" i="6"/>
  <c r="AH106" i="6" s="1"/>
  <c r="AE66" i="6"/>
  <c r="AE78" i="6" s="1"/>
  <c r="AD66" i="6"/>
  <c r="AE106" i="6" s="1"/>
  <c r="AB66" i="6"/>
  <c r="AB78" i="6" s="1"/>
  <c r="AA66" i="6"/>
  <c r="Y66" i="6"/>
  <c r="Y78" i="6" s="1"/>
  <c r="X66" i="6"/>
  <c r="Y106" i="6" s="1"/>
  <c r="W66" i="6"/>
  <c r="V66" i="6"/>
  <c r="V78" i="6" s="1"/>
  <c r="U66" i="6"/>
  <c r="V106" i="6" s="1"/>
  <c r="S66" i="6"/>
  <c r="S78" i="6" s="1"/>
  <c r="R66" i="6"/>
  <c r="P66" i="6"/>
  <c r="P78" i="6" s="1"/>
  <c r="O66" i="6"/>
  <c r="M66" i="6"/>
  <c r="M78" i="6" s="1"/>
  <c r="L66" i="6"/>
  <c r="M106" i="6" s="1"/>
  <c r="K66" i="6"/>
  <c r="J66" i="6"/>
  <c r="J78" i="6" s="1"/>
  <c r="I66" i="6"/>
  <c r="J106" i="6" s="1"/>
  <c r="AO65" i="6"/>
  <c r="AO77" i="6" s="1"/>
  <c r="AL65" i="6"/>
  <c r="AL77" i="6" s="1"/>
  <c r="AI65" i="6"/>
  <c r="AF65" i="6"/>
  <c r="AF77" i="6" s="1"/>
  <c r="AC65" i="6"/>
  <c r="AC77" i="6" s="1"/>
  <c r="Z65" i="6"/>
  <c r="Z77" i="6" s="1"/>
  <c r="W65" i="6"/>
  <c r="T65" i="6"/>
  <c r="T77" i="6" s="1"/>
  <c r="Q65" i="6"/>
  <c r="Q77" i="6" s="1"/>
  <c r="N65" i="6"/>
  <c r="N77" i="6" s="1"/>
  <c r="K65" i="6"/>
  <c r="H65" i="6"/>
  <c r="H77" i="6" s="1"/>
  <c r="AQ52" i="6"/>
  <c r="AO52" i="6"/>
  <c r="AN52" i="6"/>
  <c r="AL52" i="6"/>
  <c r="AK52" i="6"/>
  <c r="AI52" i="6"/>
  <c r="AH52" i="6"/>
  <c r="AF52" i="6"/>
  <c r="AE52" i="6"/>
  <c r="AC52" i="6"/>
  <c r="AB52" i="6"/>
  <c r="Z52" i="6"/>
  <c r="Y52" i="6"/>
  <c r="W52" i="6"/>
  <c r="V52" i="6"/>
  <c r="T52" i="6"/>
  <c r="S52" i="6"/>
  <c r="Q52" i="6"/>
  <c r="P52" i="6"/>
  <c r="N52" i="6"/>
  <c r="M52" i="6"/>
  <c r="K52" i="6"/>
  <c r="J52" i="6"/>
  <c r="H52" i="6"/>
  <c r="AQ47" i="6"/>
  <c r="AO47" i="6"/>
  <c r="AN47" i="6"/>
  <c r="AL47" i="6"/>
  <c r="AK47" i="6"/>
  <c r="AI47" i="6"/>
  <c r="AH47" i="6"/>
  <c r="AF47" i="6"/>
  <c r="AE47" i="6"/>
  <c r="AC47" i="6"/>
  <c r="AB47" i="6"/>
  <c r="Z47" i="6"/>
  <c r="Y47" i="6"/>
  <c r="W47" i="6"/>
  <c r="V47" i="6"/>
  <c r="T47" i="6"/>
  <c r="S47" i="6"/>
  <c r="Q47" i="6"/>
  <c r="P47" i="6"/>
  <c r="N47" i="6"/>
  <c r="M47" i="6"/>
  <c r="K47" i="6"/>
  <c r="J47" i="6"/>
  <c r="H47" i="6"/>
  <c r="AQ43" i="6"/>
  <c r="AP43" i="6"/>
  <c r="AN43" i="6"/>
  <c r="AM43" i="6"/>
  <c r="AK43" i="6"/>
  <c r="AJ43" i="6"/>
  <c r="AH43" i="6"/>
  <c r="AG43" i="6"/>
  <c r="AE43" i="6"/>
  <c r="AD43" i="6"/>
  <c r="AC43" i="6"/>
  <c r="AB43" i="6"/>
  <c r="AA43" i="6"/>
  <c r="Y43" i="6"/>
  <c r="X43" i="6"/>
  <c r="V43" i="6"/>
  <c r="U43" i="6"/>
  <c r="S43" i="6"/>
  <c r="R43" i="6"/>
  <c r="Q43" i="6"/>
  <c r="P43" i="6"/>
  <c r="O43" i="6"/>
  <c r="M43" i="6"/>
  <c r="L43" i="6"/>
  <c r="J43" i="6"/>
  <c r="I43" i="6"/>
  <c r="AQ42" i="6"/>
  <c r="AQ44" i="6" s="1"/>
  <c r="AP42" i="6"/>
  <c r="AP44" i="6" s="1"/>
  <c r="AO42" i="6"/>
  <c r="AN42" i="6"/>
  <c r="AN44" i="6" s="1"/>
  <c r="AM42" i="6"/>
  <c r="AM44" i="6" s="1"/>
  <c r="AK42" i="6"/>
  <c r="AK44" i="6" s="1"/>
  <c r="AJ42" i="6"/>
  <c r="AJ44" i="6" s="1"/>
  <c r="AH42" i="6"/>
  <c r="AH44" i="6" s="1"/>
  <c r="AG42" i="6"/>
  <c r="AG44" i="6" s="1"/>
  <c r="AE42" i="6"/>
  <c r="AE44" i="6" s="1"/>
  <c r="AD42" i="6"/>
  <c r="AD44" i="6" s="1"/>
  <c r="AC42" i="6"/>
  <c r="AC44" i="6" s="1"/>
  <c r="AB42" i="6"/>
  <c r="AB44" i="6" s="1"/>
  <c r="AA42" i="6"/>
  <c r="AA44" i="6" s="1"/>
  <c r="Y42" i="6"/>
  <c r="Y44" i="6" s="1"/>
  <c r="X42" i="6"/>
  <c r="X44" i="6" s="1"/>
  <c r="V42" i="6"/>
  <c r="V44" i="6" s="1"/>
  <c r="U42" i="6"/>
  <c r="U44" i="6" s="1"/>
  <c r="S42" i="6"/>
  <c r="S44" i="6" s="1"/>
  <c r="R42" i="6"/>
  <c r="R44" i="6" s="1"/>
  <c r="Q42" i="6"/>
  <c r="Q44" i="6" s="1"/>
  <c r="P42" i="6"/>
  <c r="P44" i="6" s="1"/>
  <c r="O42" i="6"/>
  <c r="O44" i="6" s="1"/>
  <c r="M42" i="6"/>
  <c r="M44" i="6" s="1"/>
  <c r="L42" i="6"/>
  <c r="L44" i="6" s="1"/>
  <c r="J42" i="6"/>
  <c r="J44" i="6" s="1"/>
  <c r="I42" i="6"/>
  <c r="I44" i="6" s="1"/>
  <c r="AO41" i="6"/>
  <c r="AL41" i="6"/>
  <c r="AI41" i="6"/>
  <c r="AF41" i="6"/>
  <c r="AC41" i="6"/>
  <c r="Z41" i="6"/>
  <c r="W41" i="6"/>
  <c r="T41" i="6"/>
  <c r="Q41" i="6"/>
  <c r="N41" i="6"/>
  <c r="K41" i="6"/>
  <c r="H41" i="6"/>
  <c r="AO40" i="6"/>
  <c r="AL40" i="6"/>
  <c r="AI40" i="6"/>
  <c r="AF40" i="6"/>
  <c r="AC40" i="6"/>
  <c r="Z40" i="6"/>
  <c r="W40" i="6"/>
  <c r="T40" i="6"/>
  <c r="Q40" i="6"/>
  <c r="N40" i="6"/>
  <c r="K40" i="6"/>
  <c r="H40" i="6"/>
  <c r="AO37" i="6"/>
  <c r="AL37" i="6"/>
  <c r="AI37" i="6"/>
  <c r="AF37" i="6"/>
  <c r="AC37" i="6"/>
  <c r="Z37" i="6"/>
  <c r="W37" i="6"/>
  <c r="T37" i="6"/>
  <c r="Q37" i="6"/>
  <c r="N37" i="6"/>
  <c r="K37" i="6"/>
  <c r="H37" i="6"/>
  <c r="AO36" i="6"/>
  <c r="AL36" i="6"/>
  <c r="AI36" i="6"/>
  <c r="AF36" i="6"/>
  <c r="AC36" i="6"/>
  <c r="Z36" i="6"/>
  <c r="W36" i="6"/>
  <c r="T36" i="6"/>
  <c r="Q36" i="6"/>
  <c r="N36" i="6"/>
  <c r="K36" i="6"/>
  <c r="H36" i="6"/>
  <c r="AO35" i="6"/>
  <c r="AL35" i="6"/>
  <c r="AI35" i="6"/>
  <c r="AF35" i="6"/>
  <c r="AC35" i="6"/>
  <c r="Z35" i="6"/>
  <c r="W35" i="6"/>
  <c r="T35" i="6"/>
  <c r="Q35" i="6"/>
  <c r="N35" i="6"/>
  <c r="K35" i="6"/>
  <c r="H35" i="6"/>
  <c r="AO34" i="6"/>
  <c r="AL34" i="6"/>
  <c r="AI34" i="6"/>
  <c r="AF34" i="6"/>
  <c r="AC34" i="6"/>
  <c r="Z34" i="6"/>
  <c r="W34" i="6"/>
  <c r="T34" i="6"/>
  <c r="Q34" i="6"/>
  <c r="N34" i="6"/>
  <c r="K34" i="6"/>
  <c r="H34" i="6"/>
  <c r="AO33" i="6"/>
  <c r="AL33" i="6"/>
  <c r="AI33" i="6"/>
  <c r="AF33" i="6"/>
  <c r="AC33" i="6"/>
  <c r="Z33" i="6"/>
  <c r="W33" i="6"/>
  <c r="T33" i="6"/>
  <c r="Q33" i="6"/>
  <c r="N33" i="6"/>
  <c r="K33" i="6"/>
  <c r="H33" i="6"/>
  <c r="AO32" i="6"/>
  <c r="AL32" i="6"/>
  <c r="AI32" i="6"/>
  <c r="AF32" i="6"/>
  <c r="AC32" i="6"/>
  <c r="Z32" i="6"/>
  <c r="W32" i="6"/>
  <c r="T32" i="6"/>
  <c r="Q32" i="6"/>
  <c r="N32" i="6"/>
  <c r="K32" i="6"/>
  <c r="H32" i="6"/>
  <c r="AO29" i="6"/>
  <c r="AL29" i="6"/>
  <c r="AI29" i="6"/>
  <c r="AF29" i="6"/>
  <c r="AC29" i="6"/>
  <c r="Z29" i="6"/>
  <c r="W29" i="6"/>
  <c r="T29" i="6"/>
  <c r="Q29" i="6"/>
  <c r="N29" i="6"/>
  <c r="K29" i="6"/>
  <c r="H29" i="6"/>
  <c r="AO28" i="6"/>
  <c r="AL28" i="6"/>
  <c r="AI28" i="6"/>
  <c r="AF28" i="6"/>
  <c r="AC28" i="6"/>
  <c r="Z28" i="6"/>
  <c r="W28" i="6"/>
  <c r="T28" i="6"/>
  <c r="Q28" i="6"/>
  <c r="N28" i="6"/>
  <c r="K28" i="6"/>
  <c r="H28" i="6"/>
  <c r="AO27" i="6"/>
  <c r="AO43" i="6" s="1"/>
  <c r="AL27" i="6"/>
  <c r="AL43" i="6" s="1"/>
  <c r="AI27" i="6"/>
  <c r="AI43" i="6" s="1"/>
  <c r="AF27" i="6"/>
  <c r="AF43" i="6" s="1"/>
  <c r="AC27" i="6"/>
  <c r="Z27" i="6"/>
  <c r="Z43" i="6" s="1"/>
  <c r="W27" i="6"/>
  <c r="W43" i="6" s="1"/>
  <c r="T27" i="6"/>
  <c r="T43" i="6" s="1"/>
  <c r="Q27" i="6"/>
  <c r="N27" i="6"/>
  <c r="N43" i="6" s="1"/>
  <c r="K27" i="6"/>
  <c r="K43" i="6" s="1"/>
  <c r="H27" i="6"/>
  <c r="H43" i="6" s="1"/>
  <c r="AO26" i="6"/>
  <c r="AL26" i="6"/>
  <c r="AL42" i="6" s="1"/>
  <c r="AL44" i="6" s="1"/>
  <c r="AI26" i="6"/>
  <c r="AI42" i="6" s="1"/>
  <c r="AI44" i="6" s="1"/>
  <c r="AF26" i="6"/>
  <c r="AF42" i="6" s="1"/>
  <c r="AF44" i="6" s="1"/>
  <c r="AC26" i="6"/>
  <c r="Z26" i="6"/>
  <c r="Z42" i="6" s="1"/>
  <c r="Z44" i="6" s="1"/>
  <c r="W26" i="6"/>
  <c r="W42" i="6" s="1"/>
  <c r="W44" i="6" s="1"/>
  <c r="T26" i="6"/>
  <c r="T42" i="6" s="1"/>
  <c r="T44" i="6" s="1"/>
  <c r="Q26" i="6"/>
  <c r="N26" i="6"/>
  <c r="N42" i="6" s="1"/>
  <c r="N44" i="6" s="1"/>
  <c r="K26" i="6"/>
  <c r="K42" i="6" s="1"/>
  <c r="K44" i="6" s="1"/>
  <c r="H26" i="6"/>
  <c r="H42" i="6" s="1"/>
  <c r="H44" i="6" s="1"/>
  <c r="AQ19" i="6"/>
  <c r="AP19" i="6"/>
  <c r="AN19" i="6"/>
  <c r="AM19" i="6"/>
  <c r="AK19" i="6"/>
  <c r="AJ19" i="6"/>
  <c r="AI19" i="6"/>
  <c r="AH19" i="6"/>
  <c r="AG19" i="6"/>
  <c r="AE19" i="6"/>
  <c r="AD19" i="6"/>
  <c r="AB19" i="6"/>
  <c r="AA19" i="6"/>
  <c r="Y19" i="6"/>
  <c r="X19" i="6"/>
  <c r="W19" i="6"/>
  <c r="V19" i="6"/>
  <c r="U19" i="6"/>
  <c r="S19" i="6"/>
  <c r="R19" i="6"/>
  <c r="P19" i="6"/>
  <c r="O19" i="6"/>
  <c r="M19" i="6"/>
  <c r="L19" i="6"/>
  <c r="K19" i="6"/>
  <c r="J19" i="6"/>
  <c r="I19" i="6"/>
  <c r="AQ14" i="6"/>
  <c r="AP14" i="6"/>
  <c r="AO53" i="6" s="1"/>
  <c r="AO56" i="6" s="1"/>
  <c r="AN14" i="6"/>
  <c r="AM14" i="6"/>
  <c r="AL14" i="6" s="1"/>
  <c r="AK14" i="6"/>
  <c r="AJ14" i="6"/>
  <c r="AK53" i="6" s="1"/>
  <c r="AK56" i="6" s="1"/>
  <c r="AI14" i="6"/>
  <c r="AI20" i="6" s="1"/>
  <c r="AH14" i="6"/>
  <c r="AF14" i="6" s="1"/>
  <c r="AF20" i="6" s="1"/>
  <c r="AG14" i="6"/>
  <c r="AE14" i="6"/>
  <c r="AD14" i="6"/>
  <c r="AC53" i="6" s="1"/>
  <c r="AC56" i="6" s="1"/>
  <c r="AB14" i="6"/>
  <c r="AA14" i="6"/>
  <c r="Z14" i="6" s="1"/>
  <c r="Y14" i="6"/>
  <c r="X14" i="6"/>
  <c r="Y53" i="6" s="1"/>
  <c r="Y56" i="6" s="1"/>
  <c r="W14" i="6"/>
  <c r="W20" i="6" s="1"/>
  <c r="V14" i="6"/>
  <c r="T14" i="6" s="1"/>
  <c r="U14" i="6"/>
  <c r="S14" i="6"/>
  <c r="R14" i="6"/>
  <c r="Q53" i="6" s="1"/>
  <c r="Q56" i="6" s="1"/>
  <c r="P14" i="6"/>
  <c r="O14" i="6"/>
  <c r="P53" i="6" s="1"/>
  <c r="M14" i="6"/>
  <c r="L14" i="6"/>
  <c r="K53" i="6" s="1"/>
  <c r="K56" i="6" s="1"/>
  <c r="K14" i="6"/>
  <c r="K20" i="6" s="1"/>
  <c r="J14" i="6"/>
  <c r="H14" i="6" s="1"/>
  <c r="I14" i="6"/>
  <c r="J53" i="6" s="1"/>
  <c r="AO13" i="6"/>
  <c r="AL13" i="6"/>
  <c r="AI13" i="6"/>
  <c r="AF13" i="6"/>
  <c r="AC13" i="6"/>
  <c r="Z13" i="6"/>
  <c r="W13" i="6"/>
  <c r="T13" i="6"/>
  <c r="Q13" i="6"/>
  <c r="N13" i="6"/>
  <c r="K13" i="6"/>
  <c r="H13" i="6"/>
  <c r="AQ8" i="6"/>
  <c r="AQ20" i="6" s="1"/>
  <c r="AP8" i="6"/>
  <c r="AO48" i="6" s="1"/>
  <c r="AN8" i="6"/>
  <c r="AN20" i="6" s="1"/>
  <c r="AM8" i="6"/>
  <c r="AN48" i="6" s="1"/>
  <c r="AK8" i="6"/>
  <c r="AK20" i="6" s="1"/>
  <c r="AJ8" i="6"/>
  <c r="AI48" i="6" s="1"/>
  <c r="AI8" i="6"/>
  <c r="AH8" i="6"/>
  <c r="AF8" i="6" s="1"/>
  <c r="AG8" i="6"/>
  <c r="AH48" i="6" s="1"/>
  <c r="AE8" i="6"/>
  <c r="AE20" i="6" s="1"/>
  <c r="AD8" i="6"/>
  <c r="AC48" i="6" s="1"/>
  <c r="AB8" i="6"/>
  <c r="AB20" i="6" s="1"/>
  <c r="AA8" i="6"/>
  <c r="AB48" i="6" s="1"/>
  <c r="Y8" i="6"/>
  <c r="Y20" i="6" s="1"/>
  <c r="X8" i="6"/>
  <c r="W48" i="6" s="1"/>
  <c r="W8" i="6"/>
  <c r="V8" i="6"/>
  <c r="T8" i="6" s="1"/>
  <c r="U8" i="6"/>
  <c r="V48" i="6" s="1"/>
  <c r="S8" i="6"/>
  <c r="S20" i="6" s="1"/>
  <c r="R8" i="6"/>
  <c r="Q48" i="6" s="1"/>
  <c r="P8" i="6"/>
  <c r="P20" i="6" s="1"/>
  <c r="O8" i="6"/>
  <c r="P48" i="6" s="1"/>
  <c r="M8" i="6"/>
  <c r="M20" i="6" s="1"/>
  <c r="L8" i="6"/>
  <c r="K48" i="6" s="1"/>
  <c r="K8" i="6"/>
  <c r="J8" i="6"/>
  <c r="H8" i="6" s="1"/>
  <c r="I8" i="6"/>
  <c r="J48" i="6" s="1"/>
  <c r="AO7" i="6"/>
  <c r="AO19" i="6" s="1"/>
  <c r="AL7" i="6"/>
  <c r="AL19" i="6" s="1"/>
  <c r="AI7" i="6"/>
  <c r="AF7" i="6"/>
  <c r="AF19" i="6" s="1"/>
  <c r="AC7" i="6"/>
  <c r="AC19" i="6" s="1"/>
  <c r="Z7" i="6"/>
  <c r="Z19" i="6" s="1"/>
  <c r="W7" i="6"/>
  <c r="T7" i="6"/>
  <c r="T19" i="6" s="1"/>
  <c r="Q7" i="6"/>
  <c r="Q19" i="6" s="1"/>
  <c r="N7" i="6"/>
  <c r="N19" i="6" s="1"/>
  <c r="K7" i="6"/>
  <c r="H7" i="6"/>
  <c r="H19" i="6" s="1"/>
  <c r="AN103" i="5"/>
  <c r="AB103" i="5"/>
  <c r="P103" i="5"/>
  <c r="AQ102" i="5"/>
  <c r="AO102" i="5"/>
  <c r="AN102" i="5"/>
  <c r="AN106" i="5" s="1"/>
  <c r="AL102" i="5"/>
  <c r="AK102" i="5"/>
  <c r="AI102" i="5"/>
  <c r="AH102" i="5"/>
  <c r="AF102" i="5"/>
  <c r="AE102" i="5"/>
  <c r="AC102" i="5"/>
  <c r="AB102" i="5"/>
  <c r="AB106" i="5" s="1"/>
  <c r="Z102" i="5"/>
  <c r="Y102" i="5"/>
  <c r="W102" i="5"/>
  <c r="V102" i="5"/>
  <c r="T102" i="5"/>
  <c r="S102" i="5"/>
  <c r="Q102" i="5"/>
  <c r="P102" i="5"/>
  <c r="P106" i="5" s="1"/>
  <c r="N102" i="5"/>
  <c r="M102" i="5"/>
  <c r="K102" i="5"/>
  <c r="J102" i="5"/>
  <c r="H102" i="5"/>
  <c r="AN98" i="5"/>
  <c r="AB98" i="5"/>
  <c r="P98" i="5"/>
  <c r="AQ97" i="5"/>
  <c r="AO97" i="5"/>
  <c r="AN97" i="5"/>
  <c r="AN101" i="5" s="1"/>
  <c r="AN108" i="5" s="1"/>
  <c r="AL97" i="5"/>
  <c r="AK97" i="5"/>
  <c r="AI97" i="5"/>
  <c r="AH97" i="5"/>
  <c r="AF97" i="5"/>
  <c r="AE97" i="5"/>
  <c r="AC97" i="5"/>
  <c r="AB97" i="5"/>
  <c r="AB101" i="5" s="1"/>
  <c r="AB108" i="5" s="1"/>
  <c r="Z97" i="5"/>
  <c r="Y97" i="5"/>
  <c r="W97" i="5"/>
  <c r="V97" i="5"/>
  <c r="T97" i="5"/>
  <c r="S97" i="5"/>
  <c r="Q97" i="5"/>
  <c r="P97" i="5"/>
  <c r="P101" i="5" s="1"/>
  <c r="P108" i="5" s="1"/>
  <c r="N97" i="5"/>
  <c r="M97" i="5"/>
  <c r="K97" i="5"/>
  <c r="J97" i="5"/>
  <c r="H97" i="5"/>
  <c r="AG94" i="5"/>
  <c r="Q94" i="5"/>
  <c r="AQ93" i="5"/>
  <c r="AP93" i="5"/>
  <c r="AO93" i="5"/>
  <c r="AN93" i="5"/>
  <c r="AM93" i="5"/>
  <c r="AK93" i="5"/>
  <c r="AK68" i="5" s="1"/>
  <c r="AJ93" i="5"/>
  <c r="AH93" i="5"/>
  <c r="AG93" i="5"/>
  <c r="AE93" i="5"/>
  <c r="AD93" i="5"/>
  <c r="AC93" i="5"/>
  <c r="AB93" i="5"/>
  <c r="AA93" i="5"/>
  <c r="Y93" i="5"/>
  <c r="X93" i="5"/>
  <c r="V93" i="5"/>
  <c r="U93" i="5"/>
  <c r="U68" i="5" s="1"/>
  <c r="S93" i="5"/>
  <c r="R93" i="5"/>
  <c r="Q93" i="5"/>
  <c r="P93" i="5"/>
  <c r="O93" i="5"/>
  <c r="M93" i="5"/>
  <c r="L93" i="5"/>
  <c r="J93" i="5"/>
  <c r="I93" i="5"/>
  <c r="AQ92" i="5"/>
  <c r="AQ94" i="5" s="1"/>
  <c r="AP92" i="5"/>
  <c r="AP94" i="5" s="1"/>
  <c r="AO92" i="5"/>
  <c r="AO94" i="5" s="1"/>
  <c r="AN92" i="5"/>
  <c r="AN94" i="5" s="1"/>
  <c r="AM92" i="5"/>
  <c r="AM94" i="5" s="1"/>
  <c r="AK92" i="5"/>
  <c r="AK94" i="5" s="1"/>
  <c r="AJ92" i="5"/>
  <c r="AJ94" i="5" s="1"/>
  <c r="AH92" i="5"/>
  <c r="AH94" i="5" s="1"/>
  <c r="AG92" i="5"/>
  <c r="AE92" i="5"/>
  <c r="AE94" i="5" s="1"/>
  <c r="AD92" i="5"/>
  <c r="AD94" i="5" s="1"/>
  <c r="AC92" i="5"/>
  <c r="AC94" i="5" s="1"/>
  <c r="AB92" i="5"/>
  <c r="AB94" i="5" s="1"/>
  <c r="AA92" i="5"/>
  <c r="AA94" i="5" s="1"/>
  <c r="Y92" i="5"/>
  <c r="Y94" i="5" s="1"/>
  <c r="X92" i="5"/>
  <c r="X94" i="5" s="1"/>
  <c r="V92" i="5"/>
  <c r="V94" i="5" s="1"/>
  <c r="U92" i="5"/>
  <c r="U94" i="5" s="1"/>
  <c r="S92" i="5"/>
  <c r="S94" i="5" s="1"/>
  <c r="R92" i="5"/>
  <c r="R94" i="5" s="1"/>
  <c r="Q92" i="5"/>
  <c r="P92" i="5"/>
  <c r="P94" i="5" s="1"/>
  <c r="O92" i="5"/>
  <c r="O94" i="5" s="1"/>
  <c r="M92" i="5"/>
  <c r="M94" i="5" s="1"/>
  <c r="L92" i="5"/>
  <c r="L94" i="5" s="1"/>
  <c r="J92" i="5"/>
  <c r="J94" i="5" s="1"/>
  <c r="I92" i="5"/>
  <c r="I94" i="5" s="1"/>
  <c r="AO91" i="5"/>
  <c r="AL91" i="5"/>
  <c r="AI91" i="5"/>
  <c r="AF91" i="5"/>
  <c r="AC91" i="5"/>
  <c r="Z91" i="5"/>
  <c r="W91" i="5"/>
  <c r="T91" i="5"/>
  <c r="Q91" i="5"/>
  <c r="N91" i="5"/>
  <c r="K91" i="5"/>
  <c r="H91" i="5"/>
  <c r="AO90" i="5"/>
  <c r="AL90" i="5"/>
  <c r="AI90" i="5"/>
  <c r="AF90" i="5"/>
  <c r="AC90" i="5"/>
  <c r="Z90" i="5"/>
  <c r="W90" i="5"/>
  <c r="T90" i="5"/>
  <c r="Q90" i="5"/>
  <c r="N90" i="5"/>
  <c r="K90" i="5"/>
  <c r="H90" i="5"/>
  <c r="AO89" i="5"/>
  <c r="AL89" i="5"/>
  <c r="AL93" i="5" s="1"/>
  <c r="AI89" i="5"/>
  <c r="AF89" i="5"/>
  <c r="AF93" i="5" s="1"/>
  <c r="AC89" i="5"/>
  <c r="Z89" i="5"/>
  <c r="Z93" i="5" s="1"/>
  <c r="W89" i="5"/>
  <c r="T89" i="5"/>
  <c r="T93" i="5" s="1"/>
  <c r="Q89" i="5"/>
  <c r="N89" i="5"/>
  <c r="N93" i="5" s="1"/>
  <c r="K89" i="5"/>
  <c r="H89" i="5"/>
  <c r="H93" i="5" s="1"/>
  <c r="AO88" i="5"/>
  <c r="AL88" i="5"/>
  <c r="AI88" i="5"/>
  <c r="AF88" i="5"/>
  <c r="AC88" i="5"/>
  <c r="Z88" i="5"/>
  <c r="W88" i="5"/>
  <c r="T88" i="5"/>
  <c r="Q88" i="5"/>
  <c r="N88" i="5"/>
  <c r="K88" i="5"/>
  <c r="H88" i="5"/>
  <c r="AO87" i="5"/>
  <c r="AL87" i="5"/>
  <c r="AI87" i="5"/>
  <c r="AF87" i="5"/>
  <c r="AC87" i="5"/>
  <c r="Z87" i="5"/>
  <c r="W87" i="5"/>
  <c r="T87" i="5"/>
  <c r="Q87" i="5"/>
  <c r="N87" i="5"/>
  <c r="K87" i="5"/>
  <c r="H87" i="5"/>
  <c r="AO86" i="5"/>
  <c r="AL86" i="5"/>
  <c r="AI86" i="5"/>
  <c r="AF86" i="5"/>
  <c r="AC86" i="5"/>
  <c r="Z86" i="5"/>
  <c r="W86" i="5"/>
  <c r="T86" i="5"/>
  <c r="Q86" i="5"/>
  <c r="N86" i="5"/>
  <c r="K86" i="5"/>
  <c r="H86" i="5"/>
  <c r="AO85" i="5"/>
  <c r="AL85" i="5"/>
  <c r="AI85" i="5"/>
  <c r="AF85" i="5"/>
  <c r="AC85" i="5"/>
  <c r="Z85" i="5"/>
  <c r="W85" i="5"/>
  <c r="T85" i="5"/>
  <c r="Q85" i="5"/>
  <c r="N85" i="5"/>
  <c r="K85" i="5"/>
  <c r="H85" i="5"/>
  <c r="AO84" i="5"/>
  <c r="AL84" i="5"/>
  <c r="AI84" i="5"/>
  <c r="AF84" i="5"/>
  <c r="AC84" i="5"/>
  <c r="Z84" i="5"/>
  <c r="W84" i="5"/>
  <c r="T84" i="5"/>
  <c r="Q84" i="5"/>
  <c r="N84" i="5"/>
  <c r="K84" i="5"/>
  <c r="H84" i="5"/>
  <c r="AO83" i="5"/>
  <c r="AL83" i="5"/>
  <c r="AI83" i="5"/>
  <c r="AF83" i="5"/>
  <c r="AC83" i="5"/>
  <c r="Z83" i="5"/>
  <c r="W83" i="5"/>
  <c r="T83" i="5"/>
  <c r="Q83" i="5"/>
  <c r="N83" i="5"/>
  <c r="K83" i="5"/>
  <c r="H83" i="5"/>
  <c r="AO82" i="5"/>
  <c r="AL82" i="5"/>
  <c r="AI82" i="5"/>
  <c r="AF82" i="5"/>
  <c r="AC82" i="5"/>
  <c r="Z82" i="5"/>
  <c r="W82" i="5"/>
  <c r="T82" i="5"/>
  <c r="Q82" i="5"/>
  <c r="N82" i="5"/>
  <c r="K82" i="5"/>
  <c r="H82" i="5"/>
  <c r="AO81" i="5"/>
  <c r="AL81" i="5"/>
  <c r="AI81" i="5"/>
  <c r="AF81" i="5"/>
  <c r="AC81" i="5"/>
  <c r="Z81" i="5"/>
  <c r="W81" i="5"/>
  <c r="T81" i="5"/>
  <c r="Q81" i="5"/>
  <c r="N81" i="5"/>
  <c r="K81" i="5"/>
  <c r="H81" i="5"/>
  <c r="AO80" i="5"/>
  <c r="AL80" i="5"/>
  <c r="AL92" i="5" s="1"/>
  <c r="AL94" i="5" s="1"/>
  <c r="AI80" i="5"/>
  <c r="AI92" i="5" s="1"/>
  <c r="AF80" i="5"/>
  <c r="AF92" i="5" s="1"/>
  <c r="AF94" i="5" s="1"/>
  <c r="AC80" i="5"/>
  <c r="Z80" i="5"/>
  <c r="Z92" i="5" s="1"/>
  <c r="Z94" i="5" s="1"/>
  <c r="W80" i="5"/>
  <c r="W92" i="5" s="1"/>
  <c r="T80" i="5"/>
  <c r="T92" i="5" s="1"/>
  <c r="T94" i="5" s="1"/>
  <c r="Q80" i="5"/>
  <c r="N80" i="5"/>
  <c r="N92" i="5" s="1"/>
  <c r="N94" i="5" s="1"/>
  <c r="K80" i="5"/>
  <c r="K92" i="5" s="1"/>
  <c r="H80" i="5"/>
  <c r="H92" i="5" s="1"/>
  <c r="H94" i="5" s="1"/>
  <c r="AQ73" i="5"/>
  <c r="AP73" i="5"/>
  <c r="AO73" i="5"/>
  <c r="AN73" i="5"/>
  <c r="AM73" i="5"/>
  <c r="AK73" i="5"/>
  <c r="AJ73" i="5"/>
  <c r="AH73" i="5"/>
  <c r="AG73" i="5"/>
  <c r="AE73" i="5"/>
  <c r="AD73" i="5"/>
  <c r="AC73" i="5"/>
  <c r="AB73" i="5"/>
  <c r="AA73" i="5"/>
  <c r="Y73" i="5"/>
  <c r="X73" i="5"/>
  <c r="V73" i="5"/>
  <c r="U73" i="5"/>
  <c r="S73" i="5"/>
  <c r="R73" i="5"/>
  <c r="Q73" i="5"/>
  <c r="P73" i="5"/>
  <c r="O73" i="5"/>
  <c r="M73" i="5"/>
  <c r="L73" i="5"/>
  <c r="J73" i="5"/>
  <c r="I73" i="5"/>
  <c r="AQ68" i="5"/>
  <c r="AP68" i="5"/>
  <c r="AQ103" i="5" s="1"/>
  <c r="AO68" i="5"/>
  <c r="AN68" i="5"/>
  <c r="AM68" i="5"/>
  <c r="AL68" i="5" s="1"/>
  <c r="AJ68" i="5"/>
  <c r="AH68" i="5"/>
  <c r="AG68" i="5"/>
  <c r="AE68" i="5"/>
  <c r="AD68" i="5"/>
  <c r="AE103" i="5" s="1"/>
  <c r="AC68" i="5"/>
  <c r="AC74" i="5" s="1"/>
  <c r="AB68" i="5"/>
  <c r="AA68" i="5"/>
  <c r="Z68" i="5" s="1"/>
  <c r="Y68" i="5"/>
  <c r="W68" i="5" s="1"/>
  <c r="X68" i="5"/>
  <c r="Y103" i="5" s="1"/>
  <c r="V68" i="5"/>
  <c r="S68" i="5"/>
  <c r="R68" i="5"/>
  <c r="S103" i="5" s="1"/>
  <c r="Q68" i="5"/>
  <c r="P68" i="5"/>
  <c r="O68" i="5"/>
  <c r="N68" i="5" s="1"/>
  <c r="M68" i="5"/>
  <c r="K68" i="5" s="1"/>
  <c r="L68" i="5"/>
  <c r="J68" i="5"/>
  <c r="I68" i="5"/>
  <c r="AO67" i="5"/>
  <c r="AL67" i="5"/>
  <c r="AI67" i="5"/>
  <c r="AF67" i="5"/>
  <c r="AC67" i="5"/>
  <c r="Z67" i="5"/>
  <c r="W67" i="5"/>
  <c r="T67" i="5"/>
  <c r="Q67" i="5"/>
  <c r="N67" i="5"/>
  <c r="K67" i="5"/>
  <c r="H67" i="5"/>
  <c r="AQ62" i="5"/>
  <c r="AQ74" i="5" s="1"/>
  <c r="AP62" i="5"/>
  <c r="AQ98" i="5" s="1"/>
  <c r="AO62" i="5"/>
  <c r="AO74" i="5" s="1"/>
  <c r="AN62" i="5"/>
  <c r="AN74" i="5" s="1"/>
  <c r="AM62" i="5"/>
  <c r="AM74" i="5" s="1"/>
  <c r="AK62" i="5"/>
  <c r="AI62" i="5" s="1"/>
  <c r="AJ62" i="5"/>
  <c r="AK98" i="5" s="1"/>
  <c r="AH62" i="5"/>
  <c r="AH74" i="5" s="1"/>
  <c r="AG62" i="5"/>
  <c r="AG74" i="5" s="1"/>
  <c r="AE62" i="5"/>
  <c r="AE74" i="5" s="1"/>
  <c r="AD62" i="5"/>
  <c r="AE98" i="5" s="1"/>
  <c r="AC62" i="5"/>
  <c r="AB62" i="5"/>
  <c r="AB74" i="5" s="1"/>
  <c r="AA62" i="5"/>
  <c r="AA74" i="5" s="1"/>
  <c r="X62" i="5"/>
  <c r="V62" i="5"/>
  <c r="V74" i="5" s="1"/>
  <c r="U62" i="5"/>
  <c r="U74" i="5" s="1"/>
  <c r="S62" i="5"/>
  <c r="S74" i="5" s="1"/>
  <c r="R62" i="5"/>
  <c r="S98" i="5" s="1"/>
  <c r="Q62" i="5"/>
  <c r="Q74" i="5" s="1"/>
  <c r="P62" i="5"/>
  <c r="P74" i="5" s="1"/>
  <c r="O62" i="5"/>
  <c r="O74" i="5" s="1"/>
  <c r="M62" i="5"/>
  <c r="K62" i="5" s="1"/>
  <c r="L62" i="5"/>
  <c r="M98" i="5" s="1"/>
  <c r="J62" i="5"/>
  <c r="J74" i="5" s="1"/>
  <c r="AO61" i="5"/>
  <c r="AL61" i="5"/>
  <c r="AL73" i="5" s="1"/>
  <c r="AI61" i="5"/>
  <c r="AF61" i="5"/>
  <c r="AF73" i="5" s="1"/>
  <c r="AC61" i="5"/>
  <c r="Z61" i="5"/>
  <c r="Z73" i="5" s="1"/>
  <c r="W61" i="5"/>
  <c r="T61" i="5"/>
  <c r="T73" i="5" s="1"/>
  <c r="Q61" i="5"/>
  <c r="N61" i="5"/>
  <c r="N73" i="5" s="1"/>
  <c r="K61" i="5"/>
  <c r="H61" i="5"/>
  <c r="H73" i="5" s="1"/>
  <c r="AB49" i="5"/>
  <c r="P49" i="5"/>
  <c r="AQ48" i="5"/>
  <c r="AO48" i="5"/>
  <c r="AN48" i="5"/>
  <c r="AL48" i="5"/>
  <c r="AK48" i="5"/>
  <c r="AI48" i="5"/>
  <c r="AH48" i="5"/>
  <c r="AF48" i="5"/>
  <c r="AE48" i="5"/>
  <c r="AC48" i="5"/>
  <c r="AB48" i="5"/>
  <c r="AB52" i="5" s="1"/>
  <c r="Z48" i="5"/>
  <c r="Y48" i="5"/>
  <c r="W48" i="5"/>
  <c r="V48" i="5"/>
  <c r="T48" i="5"/>
  <c r="S48" i="5"/>
  <c r="Q48" i="5"/>
  <c r="P48" i="5"/>
  <c r="P52" i="5" s="1"/>
  <c r="N48" i="5"/>
  <c r="M48" i="5"/>
  <c r="K48" i="5"/>
  <c r="J48" i="5"/>
  <c r="H48" i="5"/>
  <c r="AN44" i="5"/>
  <c r="AB44" i="5"/>
  <c r="P44" i="5"/>
  <c r="AQ43" i="5"/>
  <c r="AQ47" i="5" s="1"/>
  <c r="AO43" i="5"/>
  <c r="AN43" i="5"/>
  <c r="AN47" i="5" s="1"/>
  <c r="AL43" i="5"/>
  <c r="AK43" i="5"/>
  <c r="AI43" i="5"/>
  <c r="AH43" i="5"/>
  <c r="AF43" i="5"/>
  <c r="AE43" i="5"/>
  <c r="AE47" i="5" s="1"/>
  <c r="AC43" i="5"/>
  <c r="AB43" i="5"/>
  <c r="AB47" i="5" s="1"/>
  <c r="AB54" i="5" s="1"/>
  <c r="Z43" i="5"/>
  <c r="Y43" i="5"/>
  <c r="W43" i="5"/>
  <c r="V43" i="5"/>
  <c r="T43" i="5"/>
  <c r="S43" i="5"/>
  <c r="S47" i="5" s="1"/>
  <c r="Q43" i="5"/>
  <c r="P43" i="5"/>
  <c r="P47" i="5" s="1"/>
  <c r="P54" i="5" s="1"/>
  <c r="N43" i="5"/>
  <c r="M43" i="5"/>
  <c r="K43" i="5"/>
  <c r="J43" i="5"/>
  <c r="H43" i="5"/>
  <c r="I40" i="5"/>
  <c r="AQ39" i="5"/>
  <c r="AP39" i="5"/>
  <c r="AO39" i="5"/>
  <c r="AN39" i="5"/>
  <c r="AM39" i="5"/>
  <c r="AK39" i="5"/>
  <c r="AJ39" i="5"/>
  <c r="AH39" i="5"/>
  <c r="AG39" i="5"/>
  <c r="AE39" i="5"/>
  <c r="AD39" i="5"/>
  <c r="AC39" i="5"/>
  <c r="AB39" i="5"/>
  <c r="AA39" i="5"/>
  <c r="Y39" i="5"/>
  <c r="X39" i="5"/>
  <c r="V39" i="5"/>
  <c r="U39" i="5"/>
  <c r="U14" i="5" s="1"/>
  <c r="S39" i="5"/>
  <c r="R39" i="5"/>
  <c r="Q39" i="5"/>
  <c r="P39" i="5"/>
  <c r="O39" i="5"/>
  <c r="M39" i="5"/>
  <c r="M14" i="5" s="1"/>
  <c r="K14" i="5" s="1"/>
  <c r="L39" i="5"/>
  <c r="J39" i="5"/>
  <c r="I39" i="5"/>
  <c r="AQ38" i="5"/>
  <c r="AQ40" i="5" s="1"/>
  <c r="AP38" i="5"/>
  <c r="AP40" i="5" s="1"/>
  <c r="AO38" i="5"/>
  <c r="AO40" i="5" s="1"/>
  <c r="AN38" i="5"/>
  <c r="AN40" i="5" s="1"/>
  <c r="AM38" i="5"/>
  <c r="AM40" i="5" s="1"/>
  <c r="AK38" i="5"/>
  <c r="AJ38" i="5"/>
  <c r="AJ40" i="5" s="1"/>
  <c r="AH38" i="5"/>
  <c r="AH40" i="5" s="1"/>
  <c r="AG38" i="5"/>
  <c r="AG40" i="5" s="1"/>
  <c r="AE38" i="5"/>
  <c r="AE40" i="5" s="1"/>
  <c r="AD38" i="5"/>
  <c r="AD40" i="5" s="1"/>
  <c r="AC38" i="5"/>
  <c r="AB38" i="5"/>
  <c r="AB40" i="5" s="1"/>
  <c r="AA38" i="5"/>
  <c r="AA40" i="5" s="1"/>
  <c r="Y38" i="5"/>
  <c r="Y40" i="5" s="1"/>
  <c r="X38" i="5"/>
  <c r="X40" i="5" s="1"/>
  <c r="V38" i="5"/>
  <c r="V40" i="5" s="1"/>
  <c r="U38" i="5"/>
  <c r="S38" i="5"/>
  <c r="S40" i="5" s="1"/>
  <c r="R38" i="5"/>
  <c r="R40" i="5" s="1"/>
  <c r="Q38" i="5"/>
  <c r="Q40" i="5" s="1"/>
  <c r="P38" i="5"/>
  <c r="P40" i="5" s="1"/>
  <c r="O38" i="5"/>
  <c r="O40" i="5" s="1"/>
  <c r="M38" i="5"/>
  <c r="M40" i="5" s="1"/>
  <c r="L38" i="5"/>
  <c r="L40" i="5" s="1"/>
  <c r="J38" i="5"/>
  <c r="J40" i="5" s="1"/>
  <c r="I38" i="5"/>
  <c r="I8" i="5" s="1"/>
  <c r="AO37" i="5"/>
  <c r="AL37" i="5"/>
  <c r="AI37" i="5"/>
  <c r="AF37" i="5"/>
  <c r="AC37" i="5"/>
  <c r="Z37" i="5"/>
  <c r="W37" i="5"/>
  <c r="T37" i="5"/>
  <c r="Q37" i="5"/>
  <c r="N37" i="5"/>
  <c r="K37" i="5"/>
  <c r="H37" i="5"/>
  <c r="AO36" i="5"/>
  <c r="AL36" i="5"/>
  <c r="AI36" i="5"/>
  <c r="AF36" i="5"/>
  <c r="AC36" i="5"/>
  <c r="Z36" i="5"/>
  <c r="W36" i="5"/>
  <c r="T36" i="5"/>
  <c r="Q36" i="5"/>
  <c r="N36" i="5"/>
  <c r="K36" i="5"/>
  <c r="H36" i="5"/>
  <c r="AO35" i="5"/>
  <c r="AL35" i="5"/>
  <c r="AL39" i="5" s="1"/>
  <c r="AI35" i="5"/>
  <c r="AF35" i="5"/>
  <c r="AF39" i="5" s="1"/>
  <c r="AC35" i="5"/>
  <c r="Z35" i="5"/>
  <c r="Z39" i="5" s="1"/>
  <c r="W35" i="5"/>
  <c r="T35" i="5"/>
  <c r="T39" i="5" s="1"/>
  <c r="Q35" i="5"/>
  <c r="N35" i="5"/>
  <c r="N39" i="5" s="1"/>
  <c r="K35" i="5"/>
  <c r="H35" i="5"/>
  <c r="H39" i="5" s="1"/>
  <c r="AO34" i="5"/>
  <c r="AL34" i="5"/>
  <c r="AI34" i="5"/>
  <c r="AF34" i="5"/>
  <c r="AC34" i="5"/>
  <c r="Z34" i="5"/>
  <c r="W34" i="5"/>
  <c r="T34" i="5"/>
  <c r="Q34" i="5"/>
  <c r="N34" i="5"/>
  <c r="K34" i="5"/>
  <c r="H34" i="5"/>
  <c r="AO33" i="5"/>
  <c r="AL33" i="5"/>
  <c r="AI33" i="5"/>
  <c r="AF33" i="5"/>
  <c r="AC33" i="5"/>
  <c r="Z33" i="5"/>
  <c r="W33" i="5"/>
  <c r="T33" i="5"/>
  <c r="Q33" i="5"/>
  <c r="N33" i="5"/>
  <c r="K33" i="5"/>
  <c r="H33" i="5"/>
  <c r="AO32" i="5"/>
  <c r="AL32" i="5"/>
  <c r="AI32" i="5"/>
  <c r="AF32" i="5"/>
  <c r="AC32" i="5"/>
  <c r="Z32" i="5"/>
  <c r="W32" i="5"/>
  <c r="T32" i="5"/>
  <c r="Q32" i="5"/>
  <c r="N32" i="5"/>
  <c r="K32" i="5"/>
  <c r="H32" i="5"/>
  <c r="AO31" i="5"/>
  <c r="AL31" i="5"/>
  <c r="AI31" i="5"/>
  <c r="AF31" i="5"/>
  <c r="AC31" i="5"/>
  <c r="Z31" i="5"/>
  <c r="W31" i="5"/>
  <c r="T31" i="5"/>
  <c r="Q31" i="5"/>
  <c r="N31" i="5"/>
  <c r="K31" i="5"/>
  <c r="H31" i="5"/>
  <c r="AO30" i="5"/>
  <c r="AL30" i="5"/>
  <c r="AI30" i="5"/>
  <c r="AF30" i="5"/>
  <c r="AC30" i="5"/>
  <c r="Z30" i="5"/>
  <c r="W30" i="5"/>
  <c r="T30" i="5"/>
  <c r="Q30" i="5"/>
  <c r="N30" i="5"/>
  <c r="K30" i="5"/>
  <c r="H30" i="5"/>
  <c r="AO29" i="5"/>
  <c r="AL29" i="5"/>
  <c r="AI29" i="5"/>
  <c r="AF29" i="5"/>
  <c r="AC29" i="5"/>
  <c r="Z29" i="5"/>
  <c r="W29" i="5"/>
  <c r="T29" i="5"/>
  <c r="Q29" i="5"/>
  <c r="N29" i="5"/>
  <c r="K29" i="5"/>
  <c r="H29" i="5"/>
  <c r="AO28" i="5"/>
  <c r="AL28" i="5"/>
  <c r="AI28" i="5"/>
  <c r="AF28" i="5"/>
  <c r="AC28" i="5"/>
  <c r="Z28" i="5"/>
  <c r="W28" i="5"/>
  <c r="T28" i="5"/>
  <c r="Q28" i="5"/>
  <c r="N28" i="5"/>
  <c r="K28" i="5"/>
  <c r="H28" i="5"/>
  <c r="AO27" i="5"/>
  <c r="AL27" i="5"/>
  <c r="AI27" i="5"/>
  <c r="AF27" i="5"/>
  <c r="AC27" i="5"/>
  <c r="Z27" i="5"/>
  <c r="W27" i="5"/>
  <c r="T27" i="5"/>
  <c r="Q27" i="5"/>
  <c r="N27" i="5"/>
  <c r="K27" i="5"/>
  <c r="H27" i="5"/>
  <c r="AO26" i="5"/>
  <c r="AL26" i="5"/>
  <c r="AL38" i="5" s="1"/>
  <c r="AL40" i="5" s="1"/>
  <c r="AI26" i="5"/>
  <c r="AI38" i="5" s="1"/>
  <c r="AF26" i="5"/>
  <c r="AF38" i="5" s="1"/>
  <c r="AF40" i="5" s="1"/>
  <c r="AC26" i="5"/>
  <c r="Z26" i="5"/>
  <c r="Z38" i="5" s="1"/>
  <c r="Z40" i="5" s="1"/>
  <c r="W26" i="5"/>
  <c r="W38" i="5" s="1"/>
  <c r="T26" i="5"/>
  <c r="T38" i="5" s="1"/>
  <c r="T40" i="5" s="1"/>
  <c r="Q26" i="5"/>
  <c r="N26" i="5"/>
  <c r="N38" i="5" s="1"/>
  <c r="N40" i="5" s="1"/>
  <c r="K26" i="5"/>
  <c r="K38" i="5" s="1"/>
  <c r="H26" i="5"/>
  <c r="H38" i="5" s="1"/>
  <c r="H40" i="5" s="1"/>
  <c r="AQ19" i="5"/>
  <c r="AP19" i="5"/>
  <c r="AO19" i="5"/>
  <c r="AN19" i="5"/>
  <c r="AM19" i="5"/>
  <c r="AK19" i="5"/>
  <c r="AJ19" i="5"/>
  <c r="AH19" i="5"/>
  <c r="AG19" i="5"/>
  <c r="AE19" i="5"/>
  <c r="AD19" i="5"/>
  <c r="AC19" i="5"/>
  <c r="AB19" i="5"/>
  <c r="AA19" i="5"/>
  <c r="Y19" i="5"/>
  <c r="X19" i="5"/>
  <c r="V19" i="5"/>
  <c r="U19" i="5"/>
  <c r="S19" i="5"/>
  <c r="R19" i="5"/>
  <c r="Q19" i="5"/>
  <c r="P19" i="5"/>
  <c r="O19" i="5"/>
  <c r="M19" i="5"/>
  <c r="E21" i="5" s="1"/>
  <c r="L19" i="5"/>
  <c r="J19" i="5"/>
  <c r="I19" i="5"/>
  <c r="AQ14" i="5"/>
  <c r="AP14" i="5"/>
  <c r="AO14" i="5"/>
  <c r="AN14" i="5"/>
  <c r="AM14" i="5"/>
  <c r="AL49" i="5" s="1"/>
  <c r="AL52" i="5" s="1"/>
  <c r="AL14" i="5"/>
  <c r="AK14" i="5"/>
  <c r="AI14" i="5" s="1"/>
  <c r="AJ14" i="5"/>
  <c r="AH14" i="5"/>
  <c r="AG14" i="5"/>
  <c r="AE14" i="5"/>
  <c r="AD14" i="5"/>
  <c r="AC14" i="5"/>
  <c r="AB14" i="5"/>
  <c r="AA14" i="5"/>
  <c r="Z49" i="5" s="1"/>
  <c r="Z52" i="5" s="1"/>
  <c r="Z14" i="5"/>
  <c r="Y14" i="5"/>
  <c r="W14" i="5" s="1"/>
  <c r="X14" i="5"/>
  <c r="V14" i="5"/>
  <c r="S14" i="5"/>
  <c r="R14" i="5"/>
  <c r="S49" i="5" s="1"/>
  <c r="Q14" i="5"/>
  <c r="P14" i="5"/>
  <c r="O14" i="5"/>
  <c r="N49" i="5" s="1"/>
  <c r="N52" i="5" s="1"/>
  <c r="N14" i="5"/>
  <c r="L14" i="5"/>
  <c r="J14" i="5"/>
  <c r="I14" i="5"/>
  <c r="AO13" i="5"/>
  <c r="AL13" i="5"/>
  <c r="AI13" i="5"/>
  <c r="AF13" i="5"/>
  <c r="AC13" i="5"/>
  <c r="Z13" i="5"/>
  <c r="W13" i="5"/>
  <c r="T13" i="5"/>
  <c r="Q13" i="5"/>
  <c r="N13" i="5"/>
  <c r="K13" i="5"/>
  <c r="H13" i="5"/>
  <c r="AQ8" i="5"/>
  <c r="AQ20" i="5" s="1"/>
  <c r="AP8" i="5"/>
  <c r="AQ44" i="5" s="1"/>
  <c r="AO8" i="5"/>
  <c r="AO20" i="5" s="1"/>
  <c r="AN8" i="5"/>
  <c r="AN20" i="5" s="1"/>
  <c r="AM8" i="5"/>
  <c r="AL44" i="5" s="1"/>
  <c r="AL8" i="5"/>
  <c r="AL20" i="5" s="1"/>
  <c r="AK8" i="5"/>
  <c r="AI8" i="5" s="1"/>
  <c r="AI20" i="5" s="1"/>
  <c r="AJ8" i="5"/>
  <c r="AJ20" i="5" s="1"/>
  <c r="AH8" i="5"/>
  <c r="AH20" i="5" s="1"/>
  <c r="AE8" i="5"/>
  <c r="AE20" i="5" s="1"/>
  <c r="AD8" i="5"/>
  <c r="AE44" i="5" s="1"/>
  <c r="AC8" i="5"/>
  <c r="AC20" i="5" s="1"/>
  <c r="AB8" i="5"/>
  <c r="AB20" i="5" s="1"/>
  <c r="AA8" i="5"/>
  <c r="Z44" i="5" s="1"/>
  <c r="Z8" i="5"/>
  <c r="Z20" i="5" s="1"/>
  <c r="Y8" i="5"/>
  <c r="W8" i="5" s="1"/>
  <c r="X8" i="5"/>
  <c r="X20" i="5" s="1"/>
  <c r="V8" i="5"/>
  <c r="V20" i="5" s="1"/>
  <c r="U8" i="5"/>
  <c r="S8" i="5"/>
  <c r="S20" i="5" s="1"/>
  <c r="R8" i="5"/>
  <c r="S44" i="5" s="1"/>
  <c r="Q8" i="5"/>
  <c r="Q20" i="5" s="1"/>
  <c r="P8" i="5"/>
  <c r="P20" i="5" s="1"/>
  <c r="O8" i="5"/>
  <c r="N44" i="5" s="1"/>
  <c r="N8" i="5"/>
  <c r="N20" i="5" s="1"/>
  <c r="M8" i="5"/>
  <c r="K8" i="5" s="1"/>
  <c r="L8" i="5"/>
  <c r="L20" i="5" s="1"/>
  <c r="J8" i="5"/>
  <c r="J20" i="5" s="1"/>
  <c r="AO7" i="5"/>
  <c r="AL7" i="5"/>
  <c r="AL19" i="5" s="1"/>
  <c r="AI7" i="5"/>
  <c r="AF7" i="5"/>
  <c r="AF19" i="5" s="1"/>
  <c r="AC7" i="5"/>
  <c r="Z7" i="5"/>
  <c r="Z19" i="5" s="1"/>
  <c r="W7" i="5"/>
  <c r="T7" i="5"/>
  <c r="T19" i="5" s="1"/>
  <c r="Q7" i="5"/>
  <c r="N7" i="5"/>
  <c r="N19" i="5" s="1"/>
  <c r="K7" i="5"/>
  <c r="H7" i="5"/>
  <c r="H19" i="5" s="1"/>
  <c r="AQ114" i="4"/>
  <c r="AO114" i="4"/>
  <c r="AN114" i="4"/>
  <c r="AL114" i="4"/>
  <c r="AK114" i="4"/>
  <c r="AI114" i="4"/>
  <c r="AH114" i="4"/>
  <c r="AF114" i="4"/>
  <c r="AE114" i="4"/>
  <c r="AC114" i="4"/>
  <c r="AB114" i="4"/>
  <c r="Z114" i="4"/>
  <c r="Y114" i="4"/>
  <c r="W114" i="4"/>
  <c r="V114" i="4"/>
  <c r="T114" i="4"/>
  <c r="S114" i="4"/>
  <c r="S118" i="4" s="1"/>
  <c r="Q114" i="4"/>
  <c r="P114" i="4"/>
  <c r="N114" i="4"/>
  <c r="M114" i="4"/>
  <c r="M118" i="4" s="1"/>
  <c r="K114" i="4"/>
  <c r="J114" i="4"/>
  <c r="H114" i="4"/>
  <c r="AQ109" i="4"/>
  <c r="AO109" i="4"/>
  <c r="AN109" i="4"/>
  <c r="AL109" i="4"/>
  <c r="AK109" i="4"/>
  <c r="AI109" i="4"/>
  <c r="AH109" i="4"/>
  <c r="AF109" i="4"/>
  <c r="AE109" i="4"/>
  <c r="AC109" i="4"/>
  <c r="AB109" i="4"/>
  <c r="Z109" i="4"/>
  <c r="Y109" i="4"/>
  <c r="W109" i="4"/>
  <c r="V109" i="4"/>
  <c r="T109" i="4"/>
  <c r="S109" i="4"/>
  <c r="Q109" i="4"/>
  <c r="P109" i="4"/>
  <c r="N109" i="4"/>
  <c r="M109" i="4"/>
  <c r="K109" i="4"/>
  <c r="J109" i="4"/>
  <c r="H109" i="4"/>
  <c r="AQ105" i="4"/>
  <c r="AP105" i="4"/>
  <c r="AN105" i="4"/>
  <c r="AM105" i="4"/>
  <c r="AK105" i="4"/>
  <c r="AJ105" i="4"/>
  <c r="AH105" i="4"/>
  <c r="AG105" i="4"/>
  <c r="AE105" i="4"/>
  <c r="AD105" i="4"/>
  <c r="AB105" i="4"/>
  <c r="AA105" i="4"/>
  <c r="Y105" i="4"/>
  <c r="X105" i="4"/>
  <c r="V105" i="4"/>
  <c r="U105" i="4"/>
  <c r="S105" i="4"/>
  <c r="R105" i="4"/>
  <c r="P105" i="4"/>
  <c r="O105" i="4"/>
  <c r="M105" i="4"/>
  <c r="L105" i="4"/>
  <c r="J105" i="4"/>
  <c r="I105" i="4"/>
  <c r="AQ104" i="4"/>
  <c r="AQ106" i="4" s="1"/>
  <c r="AP104" i="4"/>
  <c r="AP106" i="4" s="1"/>
  <c r="AN104" i="4"/>
  <c r="AN106" i="4" s="1"/>
  <c r="AM104" i="4"/>
  <c r="AM106" i="4" s="1"/>
  <c r="AK104" i="4"/>
  <c r="AK106" i="4" s="1"/>
  <c r="AJ104" i="4"/>
  <c r="AJ106" i="4" s="1"/>
  <c r="AH104" i="4"/>
  <c r="AH106" i="4" s="1"/>
  <c r="AG104" i="4"/>
  <c r="AG106" i="4" s="1"/>
  <c r="AE104" i="4"/>
  <c r="AE106" i="4" s="1"/>
  <c r="AD104" i="4"/>
  <c r="AD106" i="4" s="1"/>
  <c r="AB104" i="4"/>
  <c r="AB106" i="4" s="1"/>
  <c r="AA104" i="4"/>
  <c r="AA106" i="4" s="1"/>
  <c r="Y104" i="4"/>
  <c r="Y106" i="4" s="1"/>
  <c r="X104" i="4"/>
  <c r="X106" i="4" s="1"/>
  <c r="V104" i="4"/>
  <c r="V106" i="4" s="1"/>
  <c r="U104" i="4"/>
  <c r="U106" i="4" s="1"/>
  <c r="S104" i="4"/>
  <c r="S106" i="4" s="1"/>
  <c r="R104" i="4"/>
  <c r="R106" i="4" s="1"/>
  <c r="P104" i="4"/>
  <c r="P106" i="4" s="1"/>
  <c r="O104" i="4"/>
  <c r="O106" i="4" s="1"/>
  <c r="M104" i="4"/>
  <c r="M106" i="4" s="1"/>
  <c r="L104" i="4"/>
  <c r="L106" i="4" s="1"/>
  <c r="J104" i="4"/>
  <c r="J106" i="4" s="1"/>
  <c r="I104" i="4"/>
  <c r="I106" i="4" s="1"/>
  <c r="AO103" i="4"/>
  <c r="AL103" i="4"/>
  <c r="AI103" i="4"/>
  <c r="AF103" i="4"/>
  <c r="AC103" i="4"/>
  <c r="Z103" i="4"/>
  <c r="W103" i="4"/>
  <c r="T103" i="4"/>
  <c r="Q103" i="4"/>
  <c r="N103" i="4"/>
  <c r="K103" i="4"/>
  <c r="H103" i="4"/>
  <c r="AO102" i="4"/>
  <c r="AL102" i="4"/>
  <c r="AI102" i="4"/>
  <c r="AF102" i="4"/>
  <c r="AC102" i="4"/>
  <c r="Z102" i="4"/>
  <c r="W102" i="4"/>
  <c r="T102" i="4"/>
  <c r="Q102" i="4"/>
  <c r="N102" i="4"/>
  <c r="K102" i="4"/>
  <c r="H102" i="4"/>
  <c r="AO101" i="4"/>
  <c r="AO105" i="4" s="1"/>
  <c r="AL101" i="4"/>
  <c r="AL105" i="4" s="1"/>
  <c r="AI101" i="4"/>
  <c r="AI105" i="4" s="1"/>
  <c r="AF101" i="4"/>
  <c r="AF105" i="4" s="1"/>
  <c r="AC101" i="4"/>
  <c r="AC105" i="4" s="1"/>
  <c r="Z101" i="4"/>
  <c r="Z105" i="4" s="1"/>
  <c r="W101" i="4"/>
  <c r="W105" i="4" s="1"/>
  <c r="T101" i="4"/>
  <c r="T105" i="4" s="1"/>
  <c r="Q101" i="4"/>
  <c r="Q105" i="4" s="1"/>
  <c r="N101" i="4"/>
  <c r="N105" i="4" s="1"/>
  <c r="K101" i="4"/>
  <c r="K105" i="4" s="1"/>
  <c r="H101" i="4"/>
  <c r="H105" i="4" s="1"/>
  <c r="AO100" i="4"/>
  <c r="AL100" i="4"/>
  <c r="AI100" i="4"/>
  <c r="AF100" i="4"/>
  <c r="AC100" i="4"/>
  <c r="Z100" i="4"/>
  <c r="W100" i="4"/>
  <c r="T100" i="4"/>
  <c r="Q100" i="4"/>
  <c r="N100" i="4"/>
  <c r="K100" i="4"/>
  <c r="H100" i="4"/>
  <c r="AO99" i="4"/>
  <c r="AL99" i="4"/>
  <c r="AI99" i="4"/>
  <c r="AF99" i="4"/>
  <c r="AC99" i="4"/>
  <c r="Z99" i="4"/>
  <c r="W99" i="4"/>
  <c r="T99" i="4"/>
  <c r="Q99" i="4"/>
  <c r="N99" i="4"/>
  <c r="K99" i="4"/>
  <c r="H99" i="4"/>
  <c r="AO98" i="4"/>
  <c r="AL98" i="4"/>
  <c r="AI98" i="4"/>
  <c r="AF98" i="4"/>
  <c r="AC98" i="4"/>
  <c r="Z98" i="4"/>
  <c r="W98" i="4"/>
  <c r="T98" i="4"/>
  <c r="Q98" i="4"/>
  <c r="N98" i="4"/>
  <c r="K98" i="4"/>
  <c r="H98" i="4"/>
  <c r="AO97" i="4"/>
  <c r="AL97" i="4"/>
  <c r="AI97" i="4"/>
  <c r="AF97" i="4"/>
  <c r="AC97" i="4"/>
  <c r="Z97" i="4"/>
  <c r="W97" i="4"/>
  <c r="T97" i="4"/>
  <c r="Q97" i="4"/>
  <c r="N97" i="4"/>
  <c r="K97" i="4"/>
  <c r="H97" i="4"/>
  <c r="AO96" i="4"/>
  <c r="AL96" i="4"/>
  <c r="AI96" i="4"/>
  <c r="AF96" i="4"/>
  <c r="AC96" i="4"/>
  <c r="Z96" i="4"/>
  <c r="W96" i="4"/>
  <c r="T96" i="4"/>
  <c r="Q96" i="4"/>
  <c r="N96" i="4"/>
  <c r="K96" i="4"/>
  <c r="H96" i="4"/>
  <c r="AO95" i="4"/>
  <c r="AL95" i="4"/>
  <c r="AI95" i="4"/>
  <c r="AF95" i="4"/>
  <c r="AC95" i="4"/>
  <c r="Z95" i="4"/>
  <c r="W95" i="4"/>
  <c r="T95" i="4"/>
  <c r="Q95" i="4"/>
  <c r="N95" i="4"/>
  <c r="K95" i="4"/>
  <c r="H95" i="4"/>
  <c r="AO94" i="4"/>
  <c r="AL94" i="4"/>
  <c r="AI94" i="4"/>
  <c r="AF94" i="4"/>
  <c r="AC94" i="4"/>
  <c r="Z94" i="4"/>
  <c r="W94" i="4"/>
  <c r="T94" i="4"/>
  <c r="Q94" i="4"/>
  <c r="N94" i="4"/>
  <c r="K94" i="4"/>
  <c r="H94" i="4"/>
  <c r="AO93" i="4"/>
  <c r="AL93" i="4"/>
  <c r="AI93" i="4"/>
  <c r="AF93" i="4"/>
  <c r="AC93" i="4"/>
  <c r="Z93" i="4"/>
  <c r="W93" i="4"/>
  <c r="T93" i="4"/>
  <c r="Q93" i="4"/>
  <c r="N93" i="4"/>
  <c r="K93" i="4"/>
  <c r="H93" i="4"/>
  <c r="AO92" i="4"/>
  <c r="AL92" i="4"/>
  <c r="AI92" i="4"/>
  <c r="AF92" i="4"/>
  <c r="AC92" i="4"/>
  <c r="Z92" i="4"/>
  <c r="W92" i="4"/>
  <c r="T92" i="4"/>
  <c r="Q92" i="4"/>
  <c r="N92" i="4"/>
  <c r="K92" i="4"/>
  <c r="H92" i="4"/>
  <c r="AO91" i="4"/>
  <c r="AL91" i="4"/>
  <c r="AI91" i="4"/>
  <c r="AF91" i="4"/>
  <c r="AC91" i="4"/>
  <c r="Z91" i="4"/>
  <c r="W91" i="4"/>
  <c r="T91" i="4"/>
  <c r="Q91" i="4"/>
  <c r="N91" i="4"/>
  <c r="K91" i="4"/>
  <c r="H91" i="4"/>
  <c r="AO90" i="4"/>
  <c r="AL90" i="4"/>
  <c r="AI90" i="4"/>
  <c r="AF90" i="4"/>
  <c r="AC90" i="4"/>
  <c r="Z90" i="4"/>
  <c r="W90" i="4"/>
  <c r="T90" i="4"/>
  <c r="Q90" i="4"/>
  <c r="N90" i="4"/>
  <c r="K90" i="4"/>
  <c r="H90" i="4"/>
  <c r="AO89" i="4"/>
  <c r="AL89" i="4"/>
  <c r="AI89" i="4"/>
  <c r="AF89" i="4"/>
  <c r="AC89" i="4"/>
  <c r="Z89" i="4"/>
  <c r="W89" i="4"/>
  <c r="T89" i="4"/>
  <c r="Q89" i="4"/>
  <c r="N89" i="4"/>
  <c r="K89" i="4"/>
  <c r="H89" i="4"/>
  <c r="AO88" i="4"/>
  <c r="AL88" i="4"/>
  <c r="AI88" i="4"/>
  <c r="AF88" i="4"/>
  <c r="AC88" i="4"/>
  <c r="Z88" i="4"/>
  <c r="W88" i="4"/>
  <c r="T88" i="4"/>
  <c r="Q88" i="4"/>
  <c r="N88" i="4"/>
  <c r="K88" i="4"/>
  <c r="H88" i="4"/>
  <c r="AO87" i="4"/>
  <c r="AL87" i="4"/>
  <c r="AI87" i="4"/>
  <c r="AF87" i="4"/>
  <c r="AC87" i="4"/>
  <c r="Z87" i="4"/>
  <c r="W87" i="4"/>
  <c r="T87" i="4"/>
  <c r="Q87" i="4"/>
  <c r="N87" i="4"/>
  <c r="K87" i="4"/>
  <c r="H87" i="4"/>
  <c r="AO86" i="4"/>
  <c r="AO104" i="4" s="1"/>
  <c r="AO106" i="4" s="1"/>
  <c r="AL86" i="4"/>
  <c r="AL104" i="4" s="1"/>
  <c r="AL106" i="4" s="1"/>
  <c r="AI86" i="4"/>
  <c r="AI104" i="4" s="1"/>
  <c r="AI106" i="4" s="1"/>
  <c r="AF86" i="4"/>
  <c r="AF104" i="4" s="1"/>
  <c r="AF106" i="4" s="1"/>
  <c r="AC86" i="4"/>
  <c r="AC104" i="4" s="1"/>
  <c r="AC106" i="4" s="1"/>
  <c r="Z86" i="4"/>
  <c r="Z104" i="4" s="1"/>
  <c r="Z106" i="4" s="1"/>
  <c r="W86" i="4"/>
  <c r="W104" i="4" s="1"/>
  <c r="W106" i="4" s="1"/>
  <c r="T86" i="4"/>
  <c r="T104" i="4" s="1"/>
  <c r="T106" i="4" s="1"/>
  <c r="Q86" i="4"/>
  <c r="Q104" i="4" s="1"/>
  <c r="Q106" i="4" s="1"/>
  <c r="N86" i="4"/>
  <c r="N104" i="4" s="1"/>
  <c r="N106" i="4" s="1"/>
  <c r="K86" i="4"/>
  <c r="K104" i="4" s="1"/>
  <c r="K106" i="4" s="1"/>
  <c r="H86" i="4"/>
  <c r="H104" i="4" s="1"/>
  <c r="H106" i="4" s="1"/>
  <c r="AQ79" i="4"/>
  <c r="AP79" i="4"/>
  <c r="AN79" i="4"/>
  <c r="AM79" i="4"/>
  <c r="AK79" i="4"/>
  <c r="AJ79" i="4"/>
  <c r="AH79" i="4"/>
  <c r="AG79" i="4"/>
  <c r="AE79" i="4"/>
  <c r="AD79" i="4"/>
  <c r="AB79" i="4"/>
  <c r="AA79" i="4"/>
  <c r="Y79" i="4"/>
  <c r="X79" i="4"/>
  <c r="V79" i="4"/>
  <c r="U79" i="4"/>
  <c r="S79" i="4"/>
  <c r="R79" i="4"/>
  <c r="P79" i="4"/>
  <c r="O79" i="4"/>
  <c r="M79" i="4"/>
  <c r="L79" i="4"/>
  <c r="J79" i="4"/>
  <c r="I79" i="4"/>
  <c r="AQ74" i="4"/>
  <c r="AO74" i="4" s="1"/>
  <c r="AP74" i="4"/>
  <c r="AQ115" i="4" s="1"/>
  <c r="AN74" i="4"/>
  <c r="AM74" i="4"/>
  <c r="AL74" i="4" s="1"/>
  <c r="AK74" i="4"/>
  <c r="AJ74" i="4"/>
  <c r="AK115" i="4" s="1"/>
  <c r="AI74" i="4"/>
  <c r="AH74" i="4"/>
  <c r="AG74" i="4"/>
  <c r="AH115" i="4" s="1"/>
  <c r="AE74" i="4"/>
  <c r="AC74" i="4" s="1"/>
  <c r="AD74" i="4"/>
  <c r="AE115" i="4" s="1"/>
  <c r="AB74" i="4"/>
  <c r="AA74" i="4"/>
  <c r="Z74" i="4" s="1"/>
  <c r="Y74" i="4"/>
  <c r="X74" i="4"/>
  <c r="Y115" i="4" s="1"/>
  <c r="W74" i="4"/>
  <c r="V74" i="4"/>
  <c r="U74" i="4"/>
  <c r="V115" i="4" s="1"/>
  <c r="S74" i="4"/>
  <c r="Q74" i="4" s="1"/>
  <c r="R74" i="4"/>
  <c r="S115" i="4" s="1"/>
  <c r="P74" i="4"/>
  <c r="O74" i="4"/>
  <c r="N74" i="4" s="1"/>
  <c r="M74" i="4"/>
  <c r="L74" i="4"/>
  <c r="M115" i="4" s="1"/>
  <c r="K74" i="4"/>
  <c r="J74" i="4"/>
  <c r="I74" i="4"/>
  <c r="J115" i="4" s="1"/>
  <c r="AO73" i="4"/>
  <c r="AL73" i="4"/>
  <c r="AI73" i="4"/>
  <c r="AF73" i="4"/>
  <c r="AC73" i="4"/>
  <c r="Z73" i="4"/>
  <c r="W73" i="4"/>
  <c r="T73" i="4"/>
  <c r="Q73" i="4"/>
  <c r="N73" i="4"/>
  <c r="K73" i="4"/>
  <c r="H73" i="4"/>
  <c r="AQ68" i="4"/>
  <c r="AP68" i="4"/>
  <c r="AQ110" i="4" s="1"/>
  <c r="AN68" i="4"/>
  <c r="AM68" i="4"/>
  <c r="AK68" i="4"/>
  <c r="AJ68" i="4"/>
  <c r="AK110" i="4" s="1"/>
  <c r="AI68" i="4"/>
  <c r="AI80" i="4" s="1"/>
  <c r="AH68" i="4"/>
  <c r="AH80" i="4" s="1"/>
  <c r="AG68" i="4"/>
  <c r="AH110" i="4" s="1"/>
  <c r="AE68" i="4"/>
  <c r="AD68" i="4"/>
  <c r="AE110" i="4" s="1"/>
  <c r="AB68" i="4"/>
  <c r="AA68" i="4"/>
  <c r="Y68" i="4"/>
  <c r="X68" i="4"/>
  <c r="Y110" i="4" s="1"/>
  <c r="W68" i="4"/>
  <c r="W80" i="4" s="1"/>
  <c r="V68" i="4"/>
  <c r="V80" i="4" s="1"/>
  <c r="U68" i="4"/>
  <c r="V110" i="4" s="1"/>
  <c r="S68" i="4"/>
  <c r="Q68" i="4" s="1"/>
  <c r="Q80" i="4" s="1"/>
  <c r="R68" i="4"/>
  <c r="P68" i="4"/>
  <c r="O68" i="4"/>
  <c r="M68" i="4"/>
  <c r="L68" i="4"/>
  <c r="K68" i="4"/>
  <c r="K80" i="4" s="1"/>
  <c r="J68" i="4"/>
  <c r="J80" i="4" s="1"/>
  <c r="I68" i="4"/>
  <c r="AO67" i="4"/>
  <c r="AO79" i="4" s="1"/>
  <c r="AL67" i="4"/>
  <c r="AL79" i="4" s="1"/>
  <c r="AI67" i="4"/>
  <c r="AI79" i="4" s="1"/>
  <c r="AF67" i="4"/>
  <c r="AF79" i="4" s="1"/>
  <c r="AC67" i="4"/>
  <c r="AC79" i="4" s="1"/>
  <c r="Z67" i="4"/>
  <c r="Z79" i="4" s="1"/>
  <c r="W67" i="4"/>
  <c r="W79" i="4" s="1"/>
  <c r="T67" i="4"/>
  <c r="T79" i="4" s="1"/>
  <c r="Q67" i="4"/>
  <c r="Q79" i="4" s="1"/>
  <c r="N67" i="4"/>
  <c r="N79" i="4" s="1"/>
  <c r="K67" i="4"/>
  <c r="K79" i="4" s="1"/>
  <c r="H67" i="4"/>
  <c r="H79" i="4" s="1"/>
  <c r="AQ54" i="4"/>
  <c r="AO54" i="4"/>
  <c r="AN54" i="4"/>
  <c r="AL54" i="4"/>
  <c r="AK54" i="4"/>
  <c r="AI54" i="4"/>
  <c r="AH54" i="4"/>
  <c r="AF54" i="4"/>
  <c r="AE54" i="4"/>
  <c r="AC54" i="4"/>
  <c r="AB54" i="4"/>
  <c r="Z54" i="4"/>
  <c r="Y54" i="4"/>
  <c r="Y58" i="4" s="1"/>
  <c r="W54" i="4"/>
  <c r="V54" i="4"/>
  <c r="T54" i="4"/>
  <c r="S54" i="4"/>
  <c r="Q54" i="4"/>
  <c r="P54" i="4"/>
  <c r="N54" i="4"/>
  <c r="M54" i="4"/>
  <c r="K54" i="4"/>
  <c r="J54" i="4"/>
  <c r="H54" i="4"/>
  <c r="AQ49" i="4"/>
  <c r="AO49" i="4"/>
  <c r="AN49" i="4"/>
  <c r="AL49" i="4"/>
  <c r="AK49" i="4"/>
  <c r="AI49" i="4"/>
  <c r="AH49" i="4"/>
  <c r="AF49" i="4"/>
  <c r="AE49" i="4"/>
  <c r="AC49" i="4"/>
  <c r="AB49" i="4"/>
  <c r="Z49" i="4"/>
  <c r="Y49" i="4"/>
  <c r="W49" i="4"/>
  <c r="V49" i="4"/>
  <c r="T49" i="4"/>
  <c r="S49" i="4"/>
  <c r="Q49" i="4"/>
  <c r="P49" i="4"/>
  <c r="N49" i="4"/>
  <c r="M49" i="4"/>
  <c r="K49" i="4"/>
  <c r="J49" i="4"/>
  <c r="H49" i="4"/>
  <c r="AQ45" i="4"/>
  <c r="AP45" i="4"/>
  <c r="AN45" i="4"/>
  <c r="AM45" i="4"/>
  <c r="AK45" i="4"/>
  <c r="AJ45" i="4"/>
  <c r="AH45" i="4"/>
  <c r="AG45" i="4"/>
  <c r="AE45" i="4"/>
  <c r="AD45" i="4"/>
  <c r="AB45" i="4"/>
  <c r="AA45" i="4"/>
  <c r="Y45" i="4"/>
  <c r="X45" i="4"/>
  <c r="V45" i="4"/>
  <c r="U45" i="4"/>
  <c r="S45" i="4"/>
  <c r="R45" i="4"/>
  <c r="P45" i="4"/>
  <c r="O45" i="4"/>
  <c r="M45" i="4"/>
  <c r="L45" i="4"/>
  <c r="J45" i="4"/>
  <c r="I45" i="4"/>
  <c r="AQ44" i="4"/>
  <c r="AQ46" i="4" s="1"/>
  <c r="AP44" i="4"/>
  <c r="AP46" i="4" s="1"/>
  <c r="AN44" i="4"/>
  <c r="AN46" i="4" s="1"/>
  <c r="AM44" i="4"/>
  <c r="AM46" i="4" s="1"/>
  <c r="AK44" i="4"/>
  <c r="AK46" i="4" s="1"/>
  <c r="AJ44" i="4"/>
  <c r="AJ46" i="4" s="1"/>
  <c r="AH44" i="4"/>
  <c r="AH46" i="4" s="1"/>
  <c r="AG44" i="4"/>
  <c r="AG46" i="4" s="1"/>
  <c r="AE44" i="4"/>
  <c r="AE46" i="4" s="1"/>
  <c r="AD44" i="4"/>
  <c r="AD46" i="4" s="1"/>
  <c r="AB44" i="4"/>
  <c r="AB46" i="4" s="1"/>
  <c r="AA44" i="4"/>
  <c r="AA46" i="4" s="1"/>
  <c r="Y44" i="4"/>
  <c r="Y46" i="4" s="1"/>
  <c r="X44" i="4"/>
  <c r="X46" i="4" s="1"/>
  <c r="V44" i="4"/>
  <c r="V46" i="4" s="1"/>
  <c r="U44" i="4"/>
  <c r="U46" i="4" s="1"/>
  <c r="S44" i="4"/>
  <c r="S46" i="4" s="1"/>
  <c r="R44" i="4"/>
  <c r="R46" i="4" s="1"/>
  <c r="P44" i="4"/>
  <c r="P46" i="4" s="1"/>
  <c r="O44" i="4"/>
  <c r="O46" i="4" s="1"/>
  <c r="M44" i="4"/>
  <c r="M46" i="4" s="1"/>
  <c r="L44" i="4"/>
  <c r="L46" i="4" s="1"/>
  <c r="J44" i="4"/>
  <c r="J46" i="4" s="1"/>
  <c r="I44" i="4"/>
  <c r="I46" i="4" s="1"/>
  <c r="AO43" i="4"/>
  <c r="AL43" i="4"/>
  <c r="AI43" i="4"/>
  <c r="AF43" i="4"/>
  <c r="AC43" i="4"/>
  <c r="Z43" i="4"/>
  <c r="W43" i="4"/>
  <c r="T43" i="4"/>
  <c r="Q43" i="4"/>
  <c r="N43" i="4"/>
  <c r="K43" i="4"/>
  <c r="H43" i="4"/>
  <c r="AO42" i="4"/>
  <c r="AL42" i="4"/>
  <c r="AI42" i="4"/>
  <c r="AF42" i="4"/>
  <c r="AC42" i="4"/>
  <c r="Z42" i="4"/>
  <c r="W42" i="4"/>
  <c r="T42" i="4"/>
  <c r="Q42" i="4"/>
  <c r="N42" i="4"/>
  <c r="K42" i="4"/>
  <c r="H42" i="4"/>
  <c r="AO41" i="4"/>
  <c r="AO45" i="4" s="1"/>
  <c r="AL41" i="4"/>
  <c r="AL45" i="4" s="1"/>
  <c r="AI41" i="4"/>
  <c r="AF41" i="4"/>
  <c r="AF45" i="4" s="1"/>
  <c r="AC41" i="4"/>
  <c r="AC45" i="4" s="1"/>
  <c r="Z41" i="4"/>
  <c r="Z45" i="4" s="1"/>
  <c r="W41" i="4"/>
  <c r="T41" i="4"/>
  <c r="T45" i="4" s="1"/>
  <c r="Q41" i="4"/>
  <c r="Q45" i="4" s="1"/>
  <c r="N41" i="4"/>
  <c r="N45" i="4" s="1"/>
  <c r="K41" i="4"/>
  <c r="H41" i="4"/>
  <c r="H45" i="4" s="1"/>
  <c r="AO40" i="4"/>
  <c r="AL40" i="4"/>
  <c r="AI40" i="4"/>
  <c r="AF40" i="4"/>
  <c r="AC40" i="4"/>
  <c r="Z40" i="4"/>
  <c r="W40" i="4"/>
  <c r="T40" i="4"/>
  <c r="Q40" i="4"/>
  <c r="N40" i="4"/>
  <c r="K40" i="4"/>
  <c r="H40" i="4"/>
  <c r="AO39" i="4"/>
  <c r="AL39" i="4"/>
  <c r="AI39" i="4"/>
  <c r="AF39" i="4"/>
  <c r="AC39" i="4"/>
  <c r="Z39" i="4"/>
  <c r="W39" i="4"/>
  <c r="T39" i="4"/>
  <c r="Q39" i="4"/>
  <c r="N39" i="4"/>
  <c r="K39" i="4"/>
  <c r="H39" i="4"/>
  <c r="AO38" i="4"/>
  <c r="AL38" i="4"/>
  <c r="AI38" i="4"/>
  <c r="AF38" i="4"/>
  <c r="AC38" i="4"/>
  <c r="Z38" i="4"/>
  <c r="W38" i="4"/>
  <c r="T38" i="4"/>
  <c r="Q38" i="4"/>
  <c r="N38" i="4"/>
  <c r="K38" i="4"/>
  <c r="H38" i="4"/>
  <c r="AO37" i="4"/>
  <c r="AL37" i="4"/>
  <c r="AI37" i="4"/>
  <c r="AF37" i="4"/>
  <c r="AC37" i="4"/>
  <c r="Z37" i="4"/>
  <c r="W37" i="4"/>
  <c r="T37" i="4"/>
  <c r="Q37" i="4"/>
  <c r="N37" i="4"/>
  <c r="K37" i="4"/>
  <c r="H37" i="4"/>
  <c r="AO36" i="4"/>
  <c r="AL36" i="4"/>
  <c r="AI36" i="4"/>
  <c r="AF36" i="4"/>
  <c r="AC36" i="4"/>
  <c r="Z36" i="4"/>
  <c r="W36" i="4"/>
  <c r="T36" i="4"/>
  <c r="Q36" i="4"/>
  <c r="N36" i="4"/>
  <c r="K36" i="4"/>
  <c r="H36" i="4"/>
  <c r="AO35" i="4"/>
  <c r="AL35" i="4"/>
  <c r="AI35" i="4"/>
  <c r="AF35" i="4"/>
  <c r="AC35" i="4"/>
  <c r="Z35" i="4"/>
  <c r="W35" i="4"/>
  <c r="T35" i="4"/>
  <c r="Q35" i="4"/>
  <c r="N35" i="4"/>
  <c r="K35" i="4"/>
  <c r="H35" i="4"/>
  <c r="AO34" i="4"/>
  <c r="AL34" i="4"/>
  <c r="AI34" i="4"/>
  <c r="AI45" i="4" s="1"/>
  <c r="AF34" i="4"/>
  <c r="AC34" i="4"/>
  <c r="Z34" i="4"/>
  <c r="W34" i="4"/>
  <c r="W45" i="4" s="1"/>
  <c r="T34" i="4"/>
  <c r="Q34" i="4"/>
  <c r="N34" i="4"/>
  <c r="K34" i="4"/>
  <c r="H34" i="4"/>
  <c r="AO33" i="4"/>
  <c r="AL33" i="4"/>
  <c r="AI33" i="4"/>
  <c r="AF33" i="4"/>
  <c r="AC33" i="4"/>
  <c r="Z33" i="4"/>
  <c r="W33" i="4"/>
  <c r="T33" i="4"/>
  <c r="Q33" i="4"/>
  <c r="N33" i="4"/>
  <c r="K33" i="4"/>
  <c r="K45" i="4" s="1"/>
  <c r="H33" i="4"/>
  <c r="AO32" i="4"/>
  <c r="AL32" i="4"/>
  <c r="AI32" i="4"/>
  <c r="AF32" i="4"/>
  <c r="AC32" i="4"/>
  <c r="Z32" i="4"/>
  <c r="W32" i="4"/>
  <c r="T32" i="4"/>
  <c r="Q32" i="4"/>
  <c r="N32" i="4"/>
  <c r="K32" i="4"/>
  <c r="H32" i="4"/>
  <c r="AO31" i="4"/>
  <c r="AL31" i="4"/>
  <c r="AI31" i="4"/>
  <c r="AF31" i="4"/>
  <c r="AC31" i="4"/>
  <c r="Z31" i="4"/>
  <c r="W31" i="4"/>
  <c r="T31" i="4"/>
  <c r="Q31" i="4"/>
  <c r="N31" i="4"/>
  <c r="K31" i="4"/>
  <c r="H31" i="4"/>
  <c r="AO30" i="4"/>
  <c r="AL30" i="4"/>
  <c r="AI30" i="4"/>
  <c r="AF30" i="4"/>
  <c r="AC30" i="4"/>
  <c r="Z30" i="4"/>
  <c r="W30" i="4"/>
  <c r="T30" i="4"/>
  <c r="Q30" i="4"/>
  <c r="N30" i="4"/>
  <c r="K30" i="4"/>
  <c r="H30" i="4"/>
  <c r="AO29" i="4"/>
  <c r="AL29" i="4"/>
  <c r="AI29" i="4"/>
  <c r="AF29" i="4"/>
  <c r="AC29" i="4"/>
  <c r="Z29" i="4"/>
  <c r="W29" i="4"/>
  <c r="T29" i="4"/>
  <c r="Q29" i="4"/>
  <c r="N29" i="4"/>
  <c r="K29" i="4"/>
  <c r="H29" i="4"/>
  <c r="AO28" i="4"/>
  <c r="AL28" i="4"/>
  <c r="AI28" i="4"/>
  <c r="AF28" i="4"/>
  <c r="AC28" i="4"/>
  <c r="Z28" i="4"/>
  <c r="W28" i="4"/>
  <c r="T28" i="4"/>
  <c r="Q28" i="4"/>
  <c r="N28" i="4"/>
  <c r="K28" i="4"/>
  <c r="H28" i="4"/>
  <c r="AO27" i="4"/>
  <c r="AL27" i="4"/>
  <c r="AI27" i="4"/>
  <c r="AF27" i="4"/>
  <c r="AC27" i="4"/>
  <c r="Z27" i="4"/>
  <c r="W27" i="4"/>
  <c r="T27" i="4"/>
  <c r="Q27" i="4"/>
  <c r="N27" i="4"/>
  <c r="K27" i="4"/>
  <c r="H27" i="4"/>
  <c r="AO26" i="4"/>
  <c r="AO44" i="4" s="1"/>
  <c r="AO46" i="4" s="1"/>
  <c r="AL26" i="4"/>
  <c r="AL44" i="4" s="1"/>
  <c r="AL46" i="4" s="1"/>
  <c r="AI26" i="4"/>
  <c r="AI44" i="4" s="1"/>
  <c r="AI46" i="4" s="1"/>
  <c r="AF26" i="4"/>
  <c r="AF44" i="4" s="1"/>
  <c r="AF46" i="4" s="1"/>
  <c r="AC26" i="4"/>
  <c r="AC44" i="4" s="1"/>
  <c r="AC46" i="4" s="1"/>
  <c r="Z26" i="4"/>
  <c r="Z44" i="4" s="1"/>
  <c r="Z46" i="4" s="1"/>
  <c r="W26" i="4"/>
  <c r="W44" i="4" s="1"/>
  <c r="W46" i="4" s="1"/>
  <c r="T26" i="4"/>
  <c r="T44" i="4" s="1"/>
  <c r="T46" i="4" s="1"/>
  <c r="Q26" i="4"/>
  <c r="Q44" i="4" s="1"/>
  <c r="Q46" i="4" s="1"/>
  <c r="N26" i="4"/>
  <c r="N44" i="4" s="1"/>
  <c r="N46" i="4" s="1"/>
  <c r="K26" i="4"/>
  <c r="K44" i="4" s="1"/>
  <c r="K46" i="4" s="1"/>
  <c r="H26" i="4"/>
  <c r="H44" i="4" s="1"/>
  <c r="H46" i="4" s="1"/>
  <c r="AQ19" i="4"/>
  <c r="AP19" i="4"/>
  <c r="AN19" i="4"/>
  <c r="AM19" i="4"/>
  <c r="AK19" i="4"/>
  <c r="AJ19" i="4"/>
  <c r="AI19" i="4"/>
  <c r="AH19" i="4"/>
  <c r="AG19" i="4"/>
  <c r="AE19" i="4"/>
  <c r="AD19" i="4"/>
  <c r="AB19" i="4"/>
  <c r="AA19" i="4"/>
  <c r="Y19" i="4"/>
  <c r="X19" i="4"/>
  <c r="W19" i="4"/>
  <c r="V19" i="4"/>
  <c r="U19" i="4"/>
  <c r="S19" i="4"/>
  <c r="R19" i="4"/>
  <c r="P19" i="4"/>
  <c r="O19" i="4"/>
  <c r="M19" i="4"/>
  <c r="L19" i="4"/>
  <c r="B21" i="4" s="1"/>
  <c r="K19" i="4"/>
  <c r="J19" i="4"/>
  <c r="E21" i="4" s="1"/>
  <c r="I19" i="4"/>
  <c r="AQ14" i="4"/>
  <c r="AP14" i="4"/>
  <c r="AO14" i="4" s="1"/>
  <c r="AN14" i="4"/>
  <c r="AM14" i="4"/>
  <c r="AN55" i="4" s="1"/>
  <c r="AN58" i="4" s="1"/>
  <c r="AK14" i="4"/>
  <c r="AJ14" i="4"/>
  <c r="AK55" i="4" s="1"/>
  <c r="AI14" i="4"/>
  <c r="AH14" i="4"/>
  <c r="AF14" i="4" s="1"/>
  <c r="AG14" i="4"/>
  <c r="AE14" i="4"/>
  <c r="AD14" i="4"/>
  <c r="AC14" i="4" s="1"/>
  <c r="AB14" i="4"/>
  <c r="AA14" i="4"/>
  <c r="AB55" i="4" s="1"/>
  <c r="AB58" i="4" s="1"/>
  <c r="Y14" i="4"/>
  <c r="X14" i="4"/>
  <c r="Y55" i="4" s="1"/>
  <c r="W14" i="4"/>
  <c r="V14" i="4"/>
  <c r="T14" i="4" s="1"/>
  <c r="U14" i="4"/>
  <c r="S14" i="4"/>
  <c r="R14" i="4"/>
  <c r="Q14" i="4" s="1"/>
  <c r="P14" i="4"/>
  <c r="O14" i="4"/>
  <c r="N14" i="4" s="1"/>
  <c r="M14" i="4"/>
  <c r="L14" i="4"/>
  <c r="M55" i="4" s="1"/>
  <c r="K14" i="4"/>
  <c r="J14" i="4"/>
  <c r="H14" i="4" s="1"/>
  <c r="I14" i="4"/>
  <c r="AO13" i="4"/>
  <c r="AL13" i="4"/>
  <c r="AI13" i="4"/>
  <c r="AF13" i="4"/>
  <c r="AC13" i="4"/>
  <c r="Z13" i="4"/>
  <c r="W13" i="4"/>
  <c r="T13" i="4"/>
  <c r="Q13" i="4"/>
  <c r="N13" i="4"/>
  <c r="K13" i="4"/>
  <c r="H13" i="4"/>
  <c r="AQ8" i="4"/>
  <c r="AP8" i="4"/>
  <c r="AQ50" i="4" s="1"/>
  <c r="AN8" i="4"/>
  <c r="AN20" i="4" s="1"/>
  <c r="AM8" i="4"/>
  <c r="AK8" i="4"/>
  <c r="AJ8" i="4"/>
  <c r="AJ20" i="4" s="1"/>
  <c r="AI8" i="4"/>
  <c r="AI20" i="4" s="1"/>
  <c r="AH8" i="4"/>
  <c r="AF8" i="4" s="1"/>
  <c r="AG8" i="4"/>
  <c r="AE8" i="4"/>
  <c r="AE53" i="4" s="1"/>
  <c r="AD8" i="4"/>
  <c r="AE50" i="4" s="1"/>
  <c r="AB8" i="4"/>
  <c r="AB20" i="4" s="1"/>
  <c r="AA8" i="4"/>
  <c r="Y8" i="4"/>
  <c r="X8" i="4"/>
  <c r="X20" i="4" s="1"/>
  <c r="W8" i="4"/>
  <c r="W20" i="4" s="1"/>
  <c r="V8" i="4"/>
  <c r="T8" i="4" s="1"/>
  <c r="U8" i="4"/>
  <c r="S8" i="4"/>
  <c r="S53" i="4" s="1"/>
  <c r="R8" i="4"/>
  <c r="S50" i="4" s="1"/>
  <c r="P8" i="4"/>
  <c r="P20" i="4" s="1"/>
  <c r="O8" i="4"/>
  <c r="M8" i="4"/>
  <c r="L8" i="4"/>
  <c r="L20" i="4" s="1"/>
  <c r="K8" i="4"/>
  <c r="K20" i="4" s="1"/>
  <c r="J8" i="4"/>
  <c r="H8" i="4" s="1"/>
  <c r="H20" i="4" s="1"/>
  <c r="I8" i="4"/>
  <c r="AO7" i="4"/>
  <c r="AO19" i="4" s="1"/>
  <c r="AL7" i="4"/>
  <c r="AL19" i="4" s="1"/>
  <c r="AI7" i="4"/>
  <c r="AF7" i="4"/>
  <c r="AF19" i="4" s="1"/>
  <c r="AC7" i="4"/>
  <c r="AC19" i="4" s="1"/>
  <c r="Z7" i="4"/>
  <c r="Z19" i="4" s="1"/>
  <c r="W7" i="4"/>
  <c r="T7" i="4"/>
  <c r="T19" i="4" s="1"/>
  <c r="Q7" i="4"/>
  <c r="Q19" i="4" s="1"/>
  <c r="N7" i="4"/>
  <c r="N19" i="4" s="1"/>
  <c r="K7" i="4"/>
  <c r="H7" i="4"/>
  <c r="H19" i="4" s="1"/>
  <c r="B32" i="20" l="1"/>
  <c r="F32" i="20"/>
  <c r="I11" i="20"/>
  <c r="I29" i="20" s="1"/>
  <c r="U11" i="20"/>
  <c r="U29" i="20" s="1"/>
  <c r="AG11" i="20"/>
  <c r="AG29" i="20" s="1"/>
  <c r="AS11" i="20"/>
  <c r="AS29" i="20" s="1"/>
  <c r="BE11" i="20"/>
  <c r="BE29" i="20" s="1"/>
  <c r="BQ11" i="20"/>
  <c r="BQ29" i="20" s="1"/>
  <c r="R11" i="20"/>
  <c r="R29" i="20" s="1"/>
  <c r="AD11" i="20"/>
  <c r="AD29" i="20" s="1"/>
  <c r="AP11" i="20"/>
  <c r="AP29" i="20" s="1"/>
  <c r="BB11" i="20"/>
  <c r="BB29" i="20" s="1"/>
  <c r="BN11" i="20"/>
  <c r="BN29" i="20" s="1"/>
  <c r="BZ11" i="20"/>
  <c r="BZ29" i="20" s="1"/>
  <c r="O11" i="20"/>
  <c r="O29" i="20" s="1"/>
  <c r="AA11" i="20"/>
  <c r="AA29" i="20" s="1"/>
  <c r="AM11" i="20"/>
  <c r="AM29" i="20" s="1"/>
  <c r="AY11" i="20"/>
  <c r="AY29" i="20" s="1"/>
  <c r="BK11" i="20"/>
  <c r="BK29" i="20" s="1"/>
  <c r="BW11" i="20"/>
  <c r="BW29" i="20" s="1"/>
  <c r="AX24" i="19"/>
  <c r="J24" i="19"/>
  <c r="N6" i="19"/>
  <c r="N24" i="19" s="1"/>
  <c r="R24" i="19"/>
  <c r="S35" i="19"/>
  <c r="V24" i="19"/>
  <c r="AD24" i="19"/>
  <c r="AE35" i="19"/>
  <c r="AH24" i="19"/>
  <c r="AL6" i="19"/>
  <c r="AL24" i="19" s="1"/>
  <c r="AP24" i="19"/>
  <c r="AQ35" i="19"/>
  <c r="AT24" i="19"/>
  <c r="BB24" i="19"/>
  <c r="BC35" i="19"/>
  <c r="BF24" i="19"/>
  <c r="BJ6" i="19"/>
  <c r="BJ24" i="19" s="1"/>
  <c r="BN24" i="19"/>
  <c r="BO35" i="19"/>
  <c r="BR24" i="19"/>
  <c r="BZ24" i="19"/>
  <c r="CA35" i="19"/>
  <c r="S39" i="19"/>
  <c r="AE39" i="19"/>
  <c r="AQ39" i="19"/>
  <c r="BC39" i="19"/>
  <c r="BO39" i="19"/>
  <c r="CA39" i="19"/>
  <c r="CC35" i="19"/>
  <c r="AC39" i="19"/>
  <c r="AC41" i="19" s="1"/>
  <c r="BA39" i="19"/>
  <c r="BY39" i="19"/>
  <c r="BA41" i="19"/>
  <c r="BY41" i="19"/>
  <c r="K37" i="19"/>
  <c r="M35" i="19"/>
  <c r="L24" i="19"/>
  <c r="P24" i="19"/>
  <c r="AI37" i="19"/>
  <c r="AK35" i="19"/>
  <c r="AJ24" i="19"/>
  <c r="AN24" i="19"/>
  <c r="BG37" i="19"/>
  <c r="BI35" i="19"/>
  <c r="BH24" i="19"/>
  <c r="BL24" i="19"/>
  <c r="BU35" i="19"/>
  <c r="BT24" i="19"/>
  <c r="BX24" i="19"/>
  <c r="K6" i="19"/>
  <c r="P35" i="19"/>
  <c r="P37" i="19" s="1"/>
  <c r="P43" i="19" s="1"/>
  <c r="N35" i="19"/>
  <c r="S37" i="19"/>
  <c r="W6" i="19"/>
  <c r="AB35" i="19"/>
  <c r="Z35" i="19"/>
  <c r="AE37" i="19"/>
  <c r="AI6" i="19"/>
  <c r="AN35" i="19"/>
  <c r="AN37" i="19" s="1"/>
  <c r="AL35" i="19"/>
  <c r="AQ37" i="19"/>
  <c r="AQ43" i="19" s="1"/>
  <c r="AU6" i="19"/>
  <c r="AZ35" i="19"/>
  <c r="AX35" i="19"/>
  <c r="BC37" i="19"/>
  <c r="BG6" i="19"/>
  <c r="BL35" i="19"/>
  <c r="BL37" i="19" s="1"/>
  <c r="BL43" i="19" s="1"/>
  <c r="BJ35" i="19"/>
  <c r="BO37" i="19"/>
  <c r="BS6" i="19"/>
  <c r="BX35" i="19"/>
  <c r="BX37" i="19" s="1"/>
  <c r="BX43" i="19" s="1"/>
  <c r="BV35" i="19"/>
  <c r="CA37" i="19"/>
  <c r="K13" i="19"/>
  <c r="P39" i="19"/>
  <c r="N39" i="19"/>
  <c r="N41" i="19" s="1"/>
  <c r="S41" i="19"/>
  <c r="W13" i="19"/>
  <c r="AB39" i="19"/>
  <c r="Z39" i="19"/>
  <c r="Z41" i="19" s="1"/>
  <c r="AE41" i="19"/>
  <c r="AI13" i="19"/>
  <c r="AN39" i="19"/>
  <c r="AN41" i="19" s="1"/>
  <c r="AL41" i="19"/>
  <c r="AL39" i="19"/>
  <c r="AQ41" i="19"/>
  <c r="AU13" i="19"/>
  <c r="AZ39" i="19"/>
  <c r="AZ41" i="19" s="1"/>
  <c r="AX41" i="19"/>
  <c r="AX39" i="19"/>
  <c r="BC41" i="19"/>
  <c r="BG13" i="19"/>
  <c r="BL39" i="19"/>
  <c r="BJ39" i="19"/>
  <c r="BJ41" i="19" s="1"/>
  <c r="BO41" i="19"/>
  <c r="BS13" i="19"/>
  <c r="BX39" i="19"/>
  <c r="BX41" i="19" s="1"/>
  <c r="BV39" i="19"/>
  <c r="BV41" i="19" s="1"/>
  <c r="CA41" i="19"/>
  <c r="Q35" i="19"/>
  <c r="Q37" i="19" s="1"/>
  <c r="AO35" i="19"/>
  <c r="AO37" i="19" s="1"/>
  <c r="BM35" i="19"/>
  <c r="BM37" i="19" s="1"/>
  <c r="BM43" i="19" s="1"/>
  <c r="N37" i="19"/>
  <c r="AL37" i="19"/>
  <c r="BJ37" i="19"/>
  <c r="K39" i="19"/>
  <c r="K41" i="19" s="1"/>
  <c r="AI39" i="19"/>
  <c r="BG39" i="19"/>
  <c r="AI41" i="19"/>
  <c r="BG41" i="19"/>
  <c r="BS35" i="19"/>
  <c r="BS37" i="19" s="1"/>
  <c r="BS43" i="19" s="1"/>
  <c r="Q39" i="19"/>
  <c r="Q41" i="19" s="1"/>
  <c r="AO39" i="19"/>
  <c r="AO41" i="19" s="1"/>
  <c r="BM39" i="19"/>
  <c r="BM41" i="19"/>
  <c r="W37" i="19"/>
  <c r="Y35" i="19"/>
  <c r="X24" i="19"/>
  <c r="AB37" i="19"/>
  <c r="AB24" i="19"/>
  <c r="AU37" i="19"/>
  <c r="AW35" i="19"/>
  <c r="AV24" i="19"/>
  <c r="AZ37" i="19"/>
  <c r="AZ24" i="19"/>
  <c r="P41" i="19"/>
  <c r="AB41" i="19"/>
  <c r="BL41" i="19"/>
  <c r="J35" i="19"/>
  <c r="J37" i="19" s="1"/>
  <c r="H35" i="19"/>
  <c r="H37" i="19" s="1"/>
  <c r="M37" i="19"/>
  <c r="Q6" i="19"/>
  <c r="V35" i="19"/>
  <c r="V37" i="19" s="1"/>
  <c r="T35" i="19"/>
  <c r="T37" i="19" s="1"/>
  <c r="Y37" i="19"/>
  <c r="Y43" i="19" s="1"/>
  <c r="AC6" i="19"/>
  <c r="AH35" i="19"/>
  <c r="AH37" i="19" s="1"/>
  <c r="AF35" i="19"/>
  <c r="AF37" i="19" s="1"/>
  <c r="AF43" i="19" s="1"/>
  <c r="AK37" i="19"/>
  <c r="AO6" i="19"/>
  <c r="AT35" i="19"/>
  <c r="AT37" i="19" s="1"/>
  <c r="AR35" i="19"/>
  <c r="AR37" i="19" s="1"/>
  <c r="AR43" i="19" s="1"/>
  <c r="AW37" i="19"/>
  <c r="BA6" i="19"/>
  <c r="BF35" i="19"/>
  <c r="BF37" i="19" s="1"/>
  <c r="BD35" i="19"/>
  <c r="BD37" i="19" s="1"/>
  <c r="BD43" i="19" s="1"/>
  <c r="BI37" i="19"/>
  <c r="BM6" i="19"/>
  <c r="BM24" i="19" s="1"/>
  <c r="BR35" i="19"/>
  <c r="BR37" i="19" s="1"/>
  <c r="BP35" i="19"/>
  <c r="BP37" i="19" s="1"/>
  <c r="BP43" i="19" s="1"/>
  <c r="BU37" i="19"/>
  <c r="BU43" i="19" s="1"/>
  <c r="BY6" i="19"/>
  <c r="BY24" i="19" s="1"/>
  <c r="J39" i="19"/>
  <c r="J41" i="19" s="1"/>
  <c r="H39" i="19"/>
  <c r="H41" i="19" s="1"/>
  <c r="M41" i="19"/>
  <c r="Q13" i="19"/>
  <c r="V39" i="19"/>
  <c r="V41" i="19" s="1"/>
  <c r="T39" i="19"/>
  <c r="T41" i="19" s="1"/>
  <c r="Y41" i="19"/>
  <c r="AC13" i="19"/>
  <c r="AH39" i="19"/>
  <c r="AH41" i="19" s="1"/>
  <c r="AF41" i="19"/>
  <c r="AF39" i="19"/>
  <c r="AK41" i="19"/>
  <c r="AO13" i="19"/>
  <c r="AT39" i="19"/>
  <c r="AT41" i="19" s="1"/>
  <c r="AR39" i="19"/>
  <c r="AR41" i="19" s="1"/>
  <c r="AW41" i="19"/>
  <c r="BA13" i="19"/>
  <c r="BF39" i="19"/>
  <c r="BF41" i="19" s="1"/>
  <c r="BD39" i="19"/>
  <c r="BD41" i="19" s="1"/>
  <c r="BI41" i="19"/>
  <c r="BM13" i="19"/>
  <c r="BR39" i="19"/>
  <c r="BR41" i="19" s="1"/>
  <c r="BP39" i="19"/>
  <c r="BP41" i="19" s="1"/>
  <c r="BU41" i="19"/>
  <c r="BY13" i="19"/>
  <c r="M24" i="19"/>
  <c r="U24" i="19"/>
  <c r="AK24" i="19"/>
  <c r="AS24" i="19"/>
  <c r="BI24" i="19"/>
  <c r="BQ24" i="19"/>
  <c r="AC35" i="19"/>
  <c r="AC37" i="19" s="1"/>
  <c r="AC43" i="19" s="1"/>
  <c r="BA35" i="19"/>
  <c r="BA37" i="19" s="1"/>
  <c r="BA43" i="19" s="1"/>
  <c r="BY35" i="19"/>
  <c r="BY37" i="19" s="1"/>
  <c r="BY43" i="19" s="1"/>
  <c r="Z37" i="19"/>
  <c r="AX37" i="19"/>
  <c r="AX43" i="19" s="1"/>
  <c r="BV37" i="19"/>
  <c r="W39" i="19"/>
  <c r="AU39" i="19"/>
  <c r="AU41" i="19" s="1"/>
  <c r="BS39" i="19"/>
  <c r="W41" i="19"/>
  <c r="BS41" i="19"/>
  <c r="CJ29" i="19"/>
  <c r="CJ31" i="19"/>
  <c r="CB35" i="19"/>
  <c r="K24" i="18"/>
  <c r="Q24" i="18"/>
  <c r="BG24" i="18"/>
  <c r="AU24" i="18"/>
  <c r="BA24" i="18"/>
  <c r="P47" i="18"/>
  <c r="N47" i="18"/>
  <c r="N49" i="18" s="1"/>
  <c r="N55" i="18" s="1"/>
  <c r="AB47" i="18"/>
  <c r="Z47" i="18"/>
  <c r="Z49" i="18" s="1"/>
  <c r="Z55" i="18" s="1"/>
  <c r="AN47" i="18"/>
  <c r="AL47" i="18"/>
  <c r="AL49" i="18" s="1"/>
  <c r="AL55" i="18" s="1"/>
  <c r="AZ47" i="18"/>
  <c r="AX47" i="18"/>
  <c r="AX49" i="18" s="1"/>
  <c r="AX55" i="18" s="1"/>
  <c r="BL47" i="18"/>
  <c r="BJ47" i="18"/>
  <c r="BJ49" i="18" s="1"/>
  <c r="BJ55" i="18" s="1"/>
  <c r="BX47" i="18"/>
  <c r="BV47" i="18"/>
  <c r="BV49" i="18" s="1"/>
  <c r="BV55" i="18" s="1"/>
  <c r="P51" i="18"/>
  <c r="N51" i="18"/>
  <c r="N53" i="18"/>
  <c r="AB51" i="18"/>
  <c r="Z51" i="18"/>
  <c r="Z53" i="18"/>
  <c r="AN51" i="18"/>
  <c r="AL51" i="18"/>
  <c r="AL53" i="18"/>
  <c r="AZ51" i="18"/>
  <c r="AX51" i="18"/>
  <c r="AX53" i="18"/>
  <c r="BL51" i="18"/>
  <c r="BJ51" i="18"/>
  <c r="BJ53" i="18"/>
  <c r="BX51" i="18"/>
  <c r="BV51" i="18"/>
  <c r="BV53" i="18"/>
  <c r="O24" i="18"/>
  <c r="S24" i="18"/>
  <c r="AA24" i="18"/>
  <c r="AE24" i="18"/>
  <c r="AM24" i="18"/>
  <c r="AQ24" i="18"/>
  <c r="BK24" i="18"/>
  <c r="CA24" i="18"/>
  <c r="CB50" i="18"/>
  <c r="CC52" i="18"/>
  <c r="M47" i="18"/>
  <c r="M49" i="18" s="1"/>
  <c r="M55" i="18" s="1"/>
  <c r="K47" i="18"/>
  <c r="K49" i="18" s="1"/>
  <c r="P49" i="18"/>
  <c r="P55" i="18" s="1"/>
  <c r="Y47" i="18"/>
  <c r="Y49" i="18" s="1"/>
  <c r="Y55" i="18" s="1"/>
  <c r="W47" i="18"/>
  <c r="W49" i="18" s="1"/>
  <c r="AB49" i="18"/>
  <c r="AB55" i="18" s="1"/>
  <c r="AK47" i="18"/>
  <c r="AK49" i="18" s="1"/>
  <c r="AK55" i="18" s="1"/>
  <c r="AI47" i="18"/>
  <c r="AI49" i="18" s="1"/>
  <c r="AN49" i="18"/>
  <c r="AN55" i="18" s="1"/>
  <c r="AW47" i="18"/>
  <c r="AW49" i="18" s="1"/>
  <c r="AW55" i="18" s="1"/>
  <c r="AU47" i="18"/>
  <c r="AU49" i="18" s="1"/>
  <c r="AV24" i="18"/>
  <c r="AZ49" i="18"/>
  <c r="AZ55" i="18" s="1"/>
  <c r="AZ24" i="18"/>
  <c r="BI47" i="18"/>
  <c r="BI49" i="18" s="1"/>
  <c r="BI55" i="18" s="1"/>
  <c r="BG47" i="18"/>
  <c r="BG49" i="18" s="1"/>
  <c r="BH24" i="18"/>
  <c r="BL49" i="18"/>
  <c r="BL55" i="18" s="1"/>
  <c r="BL24" i="18"/>
  <c r="BU47" i="18"/>
  <c r="BU49" i="18" s="1"/>
  <c r="BU55" i="18" s="1"/>
  <c r="BS47" i="18"/>
  <c r="BS49" i="18" s="1"/>
  <c r="BT24" i="18"/>
  <c r="BX49" i="18"/>
  <c r="BX55" i="18" s="1"/>
  <c r="BX24" i="18"/>
  <c r="M51" i="18"/>
  <c r="K51" i="18"/>
  <c r="K53" i="18" s="1"/>
  <c r="P53" i="18"/>
  <c r="Y51" i="18"/>
  <c r="W51" i="18"/>
  <c r="W53" i="18" s="1"/>
  <c r="AB53" i="18"/>
  <c r="AK51" i="18"/>
  <c r="AI51" i="18"/>
  <c r="AI53" i="18" s="1"/>
  <c r="AN53" i="18"/>
  <c r="AW51" i="18"/>
  <c r="AU51" i="18"/>
  <c r="AU53" i="18" s="1"/>
  <c r="AZ53" i="18"/>
  <c r="BI51" i="18"/>
  <c r="BG51" i="18"/>
  <c r="BG53" i="18" s="1"/>
  <c r="BL53" i="18"/>
  <c r="BU51" i="18"/>
  <c r="BS51" i="18"/>
  <c r="BS53" i="18" s="1"/>
  <c r="BX53" i="18"/>
  <c r="L24" i="18"/>
  <c r="P24" i="18"/>
  <c r="X24" i="18"/>
  <c r="AB24" i="18"/>
  <c r="AJ24" i="18"/>
  <c r="AN24" i="18"/>
  <c r="BB24" i="18"/>
  <c r="CB52" i="18"/>
  <c r="J47" i="18"/>
  <c r="H47" i="18"/>
  <c r="H49" i="18" s="1"/>
  <c r="V47" i="18"/>
  <c r="V49" i="18" s="1"/>
  <c r="V55" i="18" s="1"/>
  <c r="T47" i="18"/>
  <c r="T49" i="18" s="1"/>
  <c r="T55" i="18" s="1"/>
  <c r="AH47" i="18"/>
  <c r="AF47" i="18"/>
  <c r="AF49" i="18" s="1"/>
  <c r="AT47" i="18"/>
  <c r="AR47" i="18"/>
  <c r="AR49" i="18" s="1"/>
  <c r="AR55" i="18" s="1"/>
  <c r="BF47" i="18"/>
  <c r="BD47" i="18"/>
  <c r="BD49" i="18" s="1"/>
  <c r="BM6" i="18"/>
  <c r="BM24" i="18" s="1"/>
  <c r="BR47" i="18"/>
  <c r="BP49" i="18"/>
  <c r="BP47" i="18"/>
  <c r="J51" i="18"/>
  <c r="H51" i="18"/>
  <c r="H53" i="18" s="1"/>
  <c r="M53" i="18"/>
  <c r="V51" i="18"/>
  <c r="T51" i="18"/>
  <c r="T53" i="18" s="1"/>
  <c r="Y53" i="18"/>
  <c r="AH51" i="18"/>
  <c r="AF51" i="18"/>
  <c r="AF53" i="18" s="1"/>
  <c r="AK53" i="18"/>
  <c r="AT51" i="18"/>
  <c r="AR51" i="18"/>
  <c r="AR53" i="18" s="1"/>
  <c r="AW53" i="18"/>
  <c r="BF51" i="18"/>
  <c r="BD51" i="18"/>
  <c r="BD53" i="18" s="1"/>
  <c r="BI53" i="18"/>
  <c r="BR51" i="18"/>
  <c r="BP51" i="18"/>
  <c r="BP53" i="18" s="1"/>
  <c r="BU53" i="18"/>
  <c r="I24" i="18"/>
  <c r="M24" i="18"/>
  <c r="U24" i="18"/>
  <c r="Y24" i="18"/>
  <c r="AG24" i="18"/>
  <c r="AK24" i="18"/>
  <c r="AS24" i="18"/>
  <c r="BC24" i="18"/>
  <c r="BI24" i="18"/>
  <c r="J49" i="18"/>
  <c r="J55" i="18" s="1"/>
  <c r="N6" i="18"/>
  <c r="S47" i="18"/>
  <c r="S49" i="18" s="1"/>
  <c r="S55" i="18" s="1"/>
  <c r="Q47" i="18"/>
  <c r="Q49" i="18" s="1"/>
  <c r="Q55" i="18" s="1"/>
  <c r="Z6" i="18"/>
  <c r="AE47" i="18"/>
  <c r="AE49" i="18" s="1"/>
  <c r="AC49" i="18"/>
  <c r="AC47" i="18"/>
  <c r="AH49" i="18"/>
  <c r="AL6" i="18"/>
  <c r="AL24" i="18" s="1"/>
  <c r="AQ47" i="18"/>
  <c r="AQ49" i="18" s="1"/>
  <c r="AQ55" i="18" s="1"/>
  <c r="AO47" i="18"/>
  <c r="AO49" i="18" s="1"/>
  <c r="AT49" i="18"/>
  <c r="AT55" i="18" s="1"/>
  <c r="AX6" i="18"/>
  <c r="AX24" i="18" s="1"/>
  <c r="BC47" i="18"/>
  <c r="BC49" i="18" s="1"/>
  <c r="BA49" i="18"/>
  <c r="BA47" i="18"/>
  <c r="BF49" i="18"/>
  <c r="BF55" i="18" s="1"/>
  <c r="BJ6" i="18"/>
  <c r="BO47" i="18"/>
  <c r="BO49" i="18" s="1"/>
  <c r="BM47" i="18"/>
  <c r="BM49" i="18" s="1"/>
  <c r="BM55" i="18" s="1"/>
  <c r="BR49" i="18"/>
  <c r="BV6" i="18"/>
  <c r="CA47" i="18"/>
  <c r="CA49" i="18" s="1"/>
  <c r="BY49" i="18"/>
  <c r="BY47" i="18"/>
  <c r="J53" i="18"/>
  <c r="N13" i="18"/>
  <c r="Q53" i="18"/>
  <c r="S51" i="18"/>
  <c r="S53" i="18" s="1"/>
  <c r="Q51" i="18"/>
  <c r="V53" i="18"/>
  <c r="Z13" i="18"/>
  <c r="AE51" i="18"/>
  <c r="AE53" i="18" s="1"/>
  <c r="AC51" i="18"/>
  <c r="AC53" i="18" s="1"/>
  <c r="AH53" i="18"/>
  <c r="AL13" i="18"/>
  <c r="AQ51" i="18"/>
  <c r="AQ53" i="18" s="1"/>
  <c r="AO51" i="18"/>
  <c r="AO53" i="18" s="1"/>
  <c r="AT53" i="18"/>
  <c r="AX13" i="18"/>
  <c r="BA53" i="18"/>
  <c r="BC51" i="18"/>
  <c r="BC53" i="18" s="1"/>
  <c r="BA51" i="18"/>
  <c r="BF53" i="18"/>
  <c r="BJ13" i="18"/>
  <c r="BM53" i="18"/>
  <c r="BO51" i="18"/>
  <c r="BO53" i="18" s="1"/>
  <c r="BM51" i="18"/>
  <c r="BR53" i="18"/>
  <c r="BV13" i="18"/>
  <c r="CA51" i="18"/>
  <c r="CA53" i="18" s="1"/>
  <c r="BY51" i="18"/>
  <c r="BY53" i="18" s="1"/>
  <c r="J24" i="18"/>
  <c r="R24" i="18"/>
  <c r="V24" i="18"/>
  <c r="AD24" i="18"/>
  <c r="AH24" i="18"/>
  <c r="AP24" i="18"/>
  <c r="AT24" i="18"/>
  <c r="AY24" i="18"/>
  <c r="BE24" i="18"/>
  <c r="BO24" i="18"/>
  <c r="BU24" i="18"/>
  <c r="BZ24" i="18"/>
  <c r="AI24" i="17"/>
  <c r="AO24" i="17"/>
  <c r="J40" i="17"/>
  <c r="J42" i="17" s="1"/>
  <c r="J48" i="17" s="1"/>
  <c r="H40" i="17"/>
  <c r="H42" i="17" s="1"/>
  <c r="H48" i="17" s="1"/>
  <c r="V40" i="17"/>
  <c r="V42" i="17" s="1"/>
  <c r="V48" i="17" s="1"/>
  <c r="T40" i="17"/>
  <c r="T42" i="17" s="1"/>
  <c r="T48" i="17" s="1"/>
  <c r="AH40" i="17"/>
  <c r="AH42" i="17" s="1"/>
  <c r="AH48" i="17" s="1"/>
  <c r="AF40" i="17"/>
  <c r="AF42" i="17" s="1"/>
  <c r="AF48" i="17" s="1"/>
  <c r="AT40" i="17"/>
  <c r="AR40" i="17"/>
  <c r="AR42" i="17" s="1"/>
  <c r="AR48" i="17" s="1"/>
  <c r="BF40" i="17"/>
  <c r="BF42" i="17" s="1"/>
  <c r="BF48" i="17" s="1"/>
  <c r="BD40" i="17"/>
  <c r="BD42" i="17" s="1"/>
  <c r="BD48" i="17" s="1"/>
  <c r="BR40" i="17"/>
  <c r="BR42" i="17" s="1"/>
  <c r="BR48" i="17" s="1"/>
  <c r="BP40" i="17"/>
  <c r="BP42" i="17" s="1"/>
  <c r="BP48" i="17" s="1"/>
  <c r="H46" i="17"/>
  <c r="J44" i="17"/>
  <c r="H44" i="17"/>
  <c r="T46" i="17"/>
  <c r="V44" i="17"/>
  <c r="T44" i="17"/>
  <c r="AF46" i="17"/>
  <c r="AH44" i="17"/>
  <c r="AF44" i="17"/>
  <c r="AR46" i="17"/>
  <c r="AT44" i="17"/>
  <c r="AR44" i="17"/>
  <c r="BD46" i="17"/>
  <c r="BF44" i="17"/>
  <c r="BD44" i="17"/>
  <c r="BP46" i="17"/>
  <c r="BR44" i="17"/>
  <c r="BP44" i="17"/>
  <c r="CB45" i="17"/>
  <c r="N6" i="17"/>
  <c r="N24" i="17" s="1"/>
  <c r="S40" i="17"/>
  <c r="Q42" i="17"/>
  <c r="Q40" i="17"/>
  <c r="Z6" i="17"/>
  <c r="Z24" i="17" s="1"/>
  <c r="AE40" i="17"/>
  <c r="AE42" i="17" s="1"/>
  <c r="AE48" i="17" s="1"/>
  <c r="AC40" i="17"/>
  <c r="AC42" i="17" s="1"/>
  <c r="AC48" i="17" s="1"/>
  <c r="AL6" i="17"/>
  <c r="AL24" i="17" s="1"/>
  <c r="AQ40" i="17"/>
  <c r="AO42" i="17"/>
  <c r="AO40" i="17"/>
  <c r="AT42" i="17"/>
  <c r="AT48" i="17" s="1"/>
  <c r="AX6" i="17"/>
  <c r="AX24" i="17" s="1"/>
  <c r="BC40" i="17"/>
  <c r="BA40" i="17"/>
  <c r="BA42" i="17" s="1"/>
  <c r="BA48" i="17" s="1"/>
  <c r="BF24" i="17"/>
  <c r="BO40" i="17"/>
  <c r="BM42" i="17"/>
  <c r="BM40" i="17"/>
  <c r="BN24" i="17"/>
  <c r="BR24" i="17"/>
  <c r="CA40" i="17"/>
  <c r="BY42" i="17"/>
  <c r="BY40" i="17"/>
  <c r="BZ24" i="17"/>
  <c r="J46" i="17"/>
  <c r="S44" i="17"/>
  <c r="Q44" i="17"/>
  <c r="Q46" i="17"/>
  <c r="V46" i="17"/>
  <c r="AE44" i="17"/>
  <c r="AC44" i="17"/>
  <c r="AC46" i="17"/>
  <c r="AH46" i="17"/>
  <c r="AQ44" i="17"/>
  <c r="AO44" i="17"/>
  <c r="AO46" i="17"/>
  <c r="AT46" i="17"/>
  <c r="BC44" i="17"/>
  <c r="BA44" i="17"/>
  <c r="BA46" i="17"/>
  <c r="BF46" i="17"/>
  <c r="BO44" i="17"/>
  <c r="BM44" i="17"/>
  <c r="BM46" i="17"/>
  <c r="BR46" i="17"/>
  <c r="CA44" i="17"/>
  <c r="BY44" i="17"/>
  <c r="BY46" i="17"/>
  <c r="L24" i="17"/>
  <c r="X24" i="17"/>
  <c r="AJ24" i="17"/>
  <c r="AV24" i="17"/>
  <c r="BE24" i="17"/>
  <c r="BU24" i="17"/>
  <c r="P40" i="17"/>
  <c r="N42" i="17"/>
  <c r="N48" i="17" s="1"/>
  <c r="N40" i="17"/>
  <c r="S42" i="17"/>
  <c r="AB40" i="17"/>
  <c r="Z42" i="17"/>
  <c r="Z48" i="17" s="1"/>
  <c r="Z40" i="17"/>
  <c r="AN40" i="17"/>
  <c r="AL42" i="17"/>
  <c r="AL48" i="17" s="1"/>
  <c r="AL40" i="17"/>
  <c r="AQ42" i="17"/>
  <c r="AZ40" i="17"/>
  <c r="AX42" i="17"/>
  <c r="AX48" i="17" s="1"/>
  <c r="AX40" i="17"/>
  <c r="BC42" i="17"/>
  <c r="BL40" i="17"/>
  <c r="BJ42" i="17"/>
  <c r="BJ48" i="17" s="1"/>
  <c r="BJ40" i="17"/>
  <c r="BO42" i="17"/>
  <c r="BX40" i="17"/>
  <c r="BV42" i="17"/>
  <c r="BV48" i="17" s="1"/>
  <c r="BV40" i="17"/>
  <c r="CA42" i="17"/>
  <c r="N46" i="17"/>
  <c r="P44" i="17"/>
  <c r="P46" i="17" s="1"/>
  <c r="N44" i="17"/>
  <c r="S46" i="17"/>
  <c r="Z46" i="17"/>
  <c r="AB44" i="17"/>
  <c r="AB46" i="17" s="1"/>
  <c r="Z44" i="17"/>
  <c r="AE46" i="17"/>
  <c r="AL46" i="17"/>
  <c r="AN44" i="17"/>
  <c r="AN46" i="17" s="1"/>
  <c r="AL44" i="17"/>
  <c r="AQ46" i="17"/>
  <c r="AX46" i="17"/>
  <c r="AZ44" i="17"/>
  <c r="AZ46" i="17" s="1"/>
  <c r="AX44" i="17"/>
  <c r="BC46" i="17"/>
  <c r="BJ46" i="17"/>
  <c r="BL44" i="17"/>
  <c r="BL46" i="17" s="1"/>
  <c r="BJ44" i="17"/>
  <c r="BO46" i="17"/>
  <c r="BV46" i="17"/>
  <c r="BX44" i="17"/>
  <c r="BX46" i="17" s="1"/>
  <c r="BV44" i="17"/>
  <c r="CA46" i="17"/>
  <c r="I24" i="17"/>
  <c r="M24" i="17"/>
  <c r="U24" i="17"/>
  <c r="Y24" i="17"/>
  <c r="AG24" i="17"/>
  <c r="AK24" i="17"/>
  <c r="AS24" i="17"/>
  <c r="AW24" i="17"/>
  <c r="BO24" i="17"/>
  <c r="BW24" i="17"/>
  <c r="CC46" i="17"/>
  <c r="M40" i="17"/>
  <c r="M42" i="17" s="1"/>
  <c r="K40" i="17"/>
  <c r="K42" i="17" s="1"/>
  <c r="K48" i="17" s="1"/>
  <c r="P42" i="17"/>
  <c r="Y40" i="17"/>
  <c r="Y42" i="17" s="1"/>
  <c r="W40" i="17"/>
  <c r="W42" i="17" s="1"/>
  <c r="W48" i="17" s="1"/>
  <c r="AB42" i="17"/>
  <c r="AK40" i="17"/>
  <c r="AK42" i="17" s="1"/>
  <c r="AK48" i="17" s="1"/>
  <c r="AI40" i="17"/>
  <c r="AI42" i="17" s="1"/>
  <c r="AI48" i="17" s="1"/>
  <c r="AN42" i="17"/>
  <c r="AW40" i="17"/>
  <c r="AW42" i="17" s="1"/>
  <c r="AU40" i="17"/>
  <c r="AU42" i="17" s="1"/>
  <c r="AU48" i="17" s="1"/>
  <c r="AZ42" i="17"/>
  <c r="BI40" i="17"/>
  <c r="BI42" i="17" s="1"/>
  <c r="BG40" i="17"/>
  <c r="BG42" i="17" s="1"/>
  <c r="BG48" i="17" s="1"/>
  <c r="BH24" i="17"/>
  <c r="BL24" i="17"/>
  <c r="BL42" i="17"/>
  <c r="BU40" i="17"/>
  <c r="BU42" i="17" s="1"/>
  <c r="BS40" i="17"/>
  <c r="BS42" i="17" s="1"/>
  <c r="BS48" i="17" s="1"/>
  <c r="BT24" i="17"/>
  <c r="BX24" i="17"/>
  <c r="BX42" i="17"/>
  <c r="M44" i="17"/>
  <c r="M46" i="17" s="1"/>
  <c r="K44" i="17"/>
  <c r="K46" i="17"/>
  <c r="Y44" i="17"/>
  <c r="Y46" i="17" s="1"/>
  <c r="W44" i="17"/>
  <c r="W46" i="17"/>
  <c r="AK44" i="17"/>
  <c r="AK46" i="17" s="1"/>
  <c r="AI44" i="17"/>
  <c r="AI46" i="17"/>
  <c r="AW44" i="17"/>
  <c r="AW46" i="17" s="1"/>
  <c r="AU44" i="17"/>
  <c r="AU46" i="17"/>
  <c r="BI44" i="17"/>
  <c r="BI46" i="17" s="1"/>
  <c r="BG44" i="17"/>
  <c r="BG46" i="17"/>
  <c r="BU44" i="17"/>
  <c r="BU46" i="17" s="1"/>
  <c r="BS44" i="17"/>
  <c r="BS46" i="17"/>
  <c r="J24" i="17"/>
  <c r="R24" i="17"/>
  <c r="V24" i="17"/>
  <c r="AD24" i="17"/>
  <c r="AH24" i="17"/>
  <c r="AP24" i="17"/>
  <c r="AT24" i="17"/>
  <c r="BB24" i="17"/>
  <c r="BI24" i="17"/>
  <c r="BQ24" i="17"/>
  <c r="CJ31" i="17"/>
  <c r="CJ34" i="17"/>
  <c r="W24" i="16"/>
  <c r="AU24" i="16"/>
  <c r="BS24" i="16"/>
  <c r="AF45" i="16"/>
  <c r="AF47" i="16" s="1"/>
  <c r="AH45" i="16"/>
  <c r="AH47" i="16" s="1"/>
  <c r="AG24" i="16"/>
  <c r="AF6" i="16"/>
  <c r="AF24" i="16" s="1"/>
  <c r="T24" i="16"/>
  <c r="AR24" i="16"/>
  <c r="K24" i="16"/>
  <c r="BG24" i="16"/>
  <c r="AK24" i="16"/>
  <c r="AI6" i="16"/>
  <c r="AI24" i="16" s="1"/>
  <c r="Q6" i="16"/>
  <c r="Q24" i="16" s="1"/>
  <c r="AC6" i="16"/>
  <c r="AC24" i="16" s="1"/>
  <c r="AO6" i="16"/>
  <c r="AO24" i="16" s="1"/>
  <c r="AR45" i="16"/>
  <c r="AR47" i="16" s="1"/>
  <c r="AT45" i="16"/>
  <c r="BA6" i="16"/>
  <c r="BA24" i="16" s="1"/>
  <c r="BD47" i="16"/>
  <c r="BD45" i="16"/>
  <c r="BF45" i="16"/>
  <c r="BP45" i="16"/>
  <c r="BP47" i="16" s="1"/>
  <c r="BR45" i="16"/>
  <c r="J7" i="16"/>
  <c r="J24" i="16" s="1"/>
  <c r="V7" i="16"/>
  <c r="V45" i="16" s="1"/>
  <c r="V47" i="16" s="1"/>
  <c r="N49" i="16"/>
  <c r="N51" i="16" s="1"/>
  <c r="P49" i="16"/>
  <c r="Z49" i="16"/>
  <c r="Z51" i="16" s="1"/>
  <c r="AB49" i="16"/>
  <c r="AL49" i="16"/>
  <c r="AL51" i="16" s="1"/>
  <c r="AN49" i="16"/>
  <c r="AX49" i="16"/>
  <c r="AX51" i="16" s="1"/>
  <c r="AZ49" i="16"/>
  <c r="BJ49" i="16"/>
  <c r="BJ51" i="16" s="1"/>
  <c r="BL49" i="16"/>
  <c r="BV49" i="16"/>
  <c r="BV51" i="16" s="1"/>
  <c r="BX49" i="16"/>
  <c r="BK24" i="16"/>
  <c r="BQ24" i="16"/>
  <c r="N6" i="16"/>
  <c r="N24" i="16" s="1"/>
  <c r="S45" i="16"/>
  <c r="Q45" i="16"/>
  <c r="Q47" i="16" s="1"/>
  <c r="Q53" i="16" s="1"/>
  <c r="Z6" i="16"/>
  <c r="Z24" i="16" s="1"/>
  <c r="AE45" i="16"/>
  <c r="AC47" i="16"/>
  <c r="AC45" i="16"/>
  <c r="AL6" i="16"/>
  <c r="AL24" i="16" s="1"/>
  <c r="AQ45" i="16"/>
  <c r="AO47" i="16"/>
  <c r="AO45" i="16"/>
  <c r="AT47" i="16"/>
  <c r="AX6" i="16"/>
  <c r="AX24" i="16" s="1"/>
  <c r="BC45" i="16"/>
  <c r="BA45" i="16"/>
  <c r="BA47" i="16" s="1"/>
  <c r="BF47" i="16"/>
  <c r="BO45" i="16"/>
  <c r="BM45" i="16"/>
  <c r="BM47" i="16" s="1"/>
  <c r="BR47" i="16"/>
  <c r="BV6" i="16"/>
  <c r="BV24" i="16" s="1"/>
  <c r="CA45" i="16"/>
  <c r="BY45" i="16"/>
  <c r="BY47" i="16" s="1"/>
  <c r="M49" i="16"/>
  <c r="K49" i="16"/>
  <c r="K51" i="16" s="1"/>
  <c r="P51" i="16"/>
  <c r="Y49" i="16"/>
  <c r="W49" i="16"/>
  <c r="W51" i="16" s="1"/>
  <c r="AB51" i="16"/>
  <c r="AK49" i="16"/>
  <c r="AI49" i="16"/>
  <c r="AI51" i="16" s="1"/>
  <c r="AN51" i="16"/>
  <c r="AW49" i="16"/>
  <c r="AU49" i="16"/>
  <c r="AU51" i="16" s="1"/>
  <c r="AZ51" i="16"/>
  <c r="BI49" i="16"/>
  <c r="BG49" i="16"/>
  <c r="BG51" i="16" s="1"/>
  <c r="BL51" i="16"/>
  <c r="BU49" i="16"/>
  <c r="BS49" i="16"/>
  <c r="BS51" i="16" s="1"/>
  <c r="BX51" i="16"/>
  <c r="BR24" i="16"/>
  <c r="N45" i="16"/>
  <c r="N47" i="16" s="1"/>
  <c r="N53" i="16" s="1"/>
  <c r="P45" i="16"/>
  <c r="S47" i="16"/>
  <c r="Z45" i="16"/>
  <c r="Z47" i="16" s="1"/>
  <c r="Z53" i="16" s="1"/>
  <c r="AB45" i="16"/>
  <c r="AE47" i="16"/>
  <c r="AL45" i="16"/>
  <c r="AL47" i="16" s="1"/>
  <c r="AL53" i="16" s="1"/>
  <c r="AN45" i="16"/>
  <c r="AQ47" i="16"/>
  <c r="AX45" i="16"/>
  <c r="AX47" i="16" s="1"/>
  <c r="AX53" i="16" s="1"/>
  <c r="AZ45" i="16"/>
  <c r="BC47" i="16"/>
  <c r="BJ45" i="16"/>
  <c r="BJ47" i="16" s="1"/>
  <c r="BJ53" i="16" s="1"/>
  <c r="BL45" i="16"/>
  <c r="BO47" i="16"/>
  <c r="BV45" i="16"/>
  <c r="BV47" i="16" s="1"/>
  <c r="BV53" i="16" s="1"/>
  <c r="BX45" i="16"/>
  <c r="CA47" i="16"/>
  <c r="H49" i="16"/>
  <c r="H51" i="16" s="1"/>
  <c r="J49" i="16"/>
  <c r="J51" i="16" s="1"/>
  <c r="M51" i="16"/>
  <c r="T49" i="16"/>
  <c r="T51" i="16" s="1"/>
  <c r="V49" i="16"/>
  <c r="V51" i="16" s="1"/>
  <c r="Y51" i="16"/>
  <c r="AF49" i="16"/>
  <c r="AF51" i="16" s="1"/>
  <c r="AH49" i="16"/>
  <c r="AH51" i="16" s="1"/>
  <c r="AK51" i="16"/>
  <c r="AR49" i="16"/>
  <c r="AR51" i="16" s="1"/>
  <c r="AT49" i="16"/>
  <c r="AT51" i="16" s="1"/>
  <c r="AW51" i="16"/>
  <c r="BD49" i="16"/>
  <c r="BD51" i="16" s="1"/>
  <c r="BF49" i="16"/>
  <c r="BF51" i="16" s="1"/>
  <c r="BI51" i="16"/>
  <c r="BP49" i="16"/>
  <c r="BP51" i="16" s="1"/>
  <c r="BR49" i="16"/>
  <c r="BR51" i="16" s="1"/>
  <c r="BU51" i="16"/>
  <c r="BI24" i="16"/>
  <c r="BN24" i="16"/>
  <c r="CC45" i="16"/>
  <c r="M45" i="16"/>
  <c r="M47" i="16" s="1"/>
  <c r="M53" i="16" s="1"/>
  <c r="K45" i="16"/>
  <c r="K47" i="16" s="1"/>
  <c r="K53" i="16" s="1"/>
  <c r="P47" i="16"/>
  <c r="P53" i="16" s="1"/>
  <c r="Y45" i="16"/>
  <c r="Y47" i="16" s="1"/>
  <c r="Y53" i="16" s="1"/>
  <c r="W45" i="16"/>
  <c r="W47" i="16" s="1"/>
  <c r="W53" i="16" s="1"/>
  <c r="AB47" i="16"/>
  <c r="AB53" i="16" s="1"/>
  <c r="AK45" i="16"/>
  <c r="AK47" i="16" s="1"/>
  <c r="AK53" i="16" s="1"/>
  <c r="AI45" i="16"/>
  <c r="AI47" i="16" s="1"/>
  <c r="AI53" i="16" s="1"/>
  <c r="AN47" i="16"/>
  <c r="AN53" i="16" s="1"/>
  <c r="AW45" i="16"/>
  <c r="AW47" i="16" s="1"/>
  <c r="AW53" i="16" s="1"/>
  <c r="AU45" i="16"/>
  <c r="AU47" i="16" s="1"/>
  <c r="AU53" i="16" s="1"/>
  <c r="AZ47" i="16"/>
  <c r="AZ53" i="16" s="1"/>
  <c r="BI45" i="16"/>
  <c r="BI47" i="16" s="1"/>
  <c r="BI53" i="16" s="1"/>
  <c r="BG45" i="16"/>
  <c r="BG47" i="16" s="1"/>
  <c r="BG53" i="16" s="1"/>
  <c r="BH24" i="16"/>
  <c r="BL47" i="16"/>
  <c r="BL53" i="16" s="1"/>
  <c r="BL24" i="16"/>
  <c r="BP24" i="16"/>
  <c r="BU45" i="16"/>
  <c r="BU47" i="16" s="1"/>
  <c r="BU53" i="16" s="1"/>
  <c r="BS47" i="16"/>
  <c r="BS45" i="16"/>
  <c r="BT24" i="16"/>
  <c r="BX47" i="16"/>
  <c r="BX53" i="16" s="1"/>
  <c r="BX24" i="16"/>
  <c r="S49" i="16"/>
  <c r="S51" i="16" s="1"/>
  <c r="Q51" i="16"/>
  <c r="Q49" i="16"/>
  <c r="AE49" i="16"/>
  <c r="AE51" i="16" s="1"/>
  <c r="AC49" i="16"/>
  <c r="AC51" i="16" s="1"/>
  <c r="AQ49" i="16"/>
  <c r="AQ51" i="16" s="1"/>
  <c r="AO49" i="16"/>
  <c r="AO51" i="16" s="1"/>
  <c r="BC49" i="16"/>
  <c r="BC51" i="16" s="1"/>
  <c r="BA49" i="16"/>
  <c r="BA51" i="16" s="1"/>
  <c r="BO49" i="16"/>
  <c r="BO51" i="16" s="1"/>
  <c r="BM49" i="16"/>
  <c r="BM51" i="16" s="1"/>
  <c r="CA49" i="16"/>
  <c r="CA51" i="16" s="1"/>
  <c r="BY49" i="16"/>
  <c r="BY51" i="16" s="1"/>
  <c r="AS24" i="16"/>
  <c r="AW24" i="16"/>
  <c r="BE24" i="16"/>
  <c r="BO24" i="16"/>
  <c r="BU24" i="16"/>
  <c r="BZ24" i="16"/>
  <c r="CB46" i="16"/>
  <c r="CC36" i="16"/>
  <c r="CC46" i="16" s="1"/>
  <c r="H6" i="15"/>
  <c r="H22" i="15" s="1"/>
  <c r="L22" i="15"/>
  <c r="M31" i="15"/>
  <c r="K31" i="15"/>
  <c r="K33" i="15" s="1"/>
  <c r="P22" i="15"/>
  <c r="X22" i="15"/>
  <c r="Y31" i="15"/>
  <c r="Y33" i="15" s="1"/>
  <c r="Y39" i="15" s="1"/>
  <c r="W31" i="15"/>
  <c r="W33" i="15" s="1"/>
  <c r="AB22" i="15"/>
  <c r="AJ22" i="15"/>
  <c r="AK31" i="15"/>
  <c r="AI31" i="15"/>
  <c r="AI33" i="15" s="1"/>
  <c r="AN22" i="15"/>
  <c r="AV22" i="15"/>
  <c r="AW31" i="15"/>
  <c r="AW33" i="15" s="1"/>
  <c r="AW39" i="15" s="1"/>
  <c r="AU31" i="15"/>
  <c r="AU33" i="15" s="1"/>
  <c r="AU39" i="15" s="1"/>
  <c r="AZ22" i="15"/>
  <c r="BH22" i="15"/>
  <c r="BI31" i="15"/>
  <c r="BG31" i="15"/>
  <c r="BG33" i="15" s="1"/>
  <c r="BG39" i="15" s="1"/>
  <c r="BL22" i="15"/>
  <c r="BT22" i="15"/>
  <c r="BU31" i="15"/>
  <c r="BU33" i="15" s="1"/>
  <c r="BU39" i="15" s="1"/>
  <c r="BS31" i="15"/>
  <c r="BS33" i="15" s="1"/>
  <c r="BX22" i="15"/>
  <c r="CC12" i="15"/>
  <c r="S35" i="15"/>
  <c r="S37" i="15" s="1"/>
  <c r="Q35" i="15"/>
  <c r="Q37" i="15" s="1"/>
  <c r="AE35" i="15"/>
  <c r="AE37" i="15" s="1"/>
  <c r="AC35" i="15"/>
  <c r="AC37" i="15" s="1"/>
  <c r="AZ35" i="15"/>
  <c r="AX35" i="15"/>
  <c r="AX37" i="15"/>
  <c r="BI35" i="15"/>
  <c r="BI37" i="15" s="1"/>
  <c r="BG35" i="15"/>
  <c r="BG37" i="15" s="1"/>
  <c r="BR37" i="15"/>
  <c r="BX35" i="15"/>
  <c r="BX37" i="15" s="1"/>
  <c r="BV35" i="15"/>
  <c r="BV37" i="15" s="1"/>
  <c r="BV12" i="15"/>
  <c r="H44" i="15"/>
  <c r="C23" i="15" s="1"/>
  <c r="E23" i="15"/>
  <c r="J31" i="15"/>
  <c r="I22" i="15"/>
  <c r="H33" i="15"/>
  <c r="H31" i="15"/>
  <c r="M22" i="15"/>
  <c r="M33" i="15"/>
  <c r="V31" i="15"/>
  <c r="V33" i="15" s="1"/>
  <c r="U22" i="15"/>
  <c r="T33" i="15"/>
  <c r="T31" i="15"/>
  <c r="Y22" i="15"/>
  <c r="AH31" i="15"/>
  <c r="AG22" i="15"/>
  <c r="AF33" i="15"/>
  <c r="AF31" i="15"/>
  <c r="AK22" i="15"/>
  <c r="AK33" i="15"/>
  <c r="AT31" i="15"/>
  <c r="AT33" i="15" s="1"/>
  <c r="AT39" i="15" s="1"/>
  <c r="AS22" i="15"/>
  <c r="AR33" i="15"/>
  <c r="AR31" i="15"/>
  <c r="AW22" i="15"/>
  <c r="BF31" i="15"/>
  <c r="BF33" i="15" s="1"/>
  <c r="BF39" i="15" s="1"/>
  <c r="BE22" i="15"/>
  <c r="BD33" i="15"/>
  <c r="BD31" i="15"/>
  <c r="BI22" i="15"/>
  <c r="BI33" i="15"/>
  <c r="BR31" i="15"/>
  <c r="BR33" i="15" s="1"/>
  <c r="BR39" i="15" s="1"/>
  <c r="BQ22" i="15"/>
  <c r="BP33" i="15"/>
  <c r="BP31" i="15"/>
  <c r="BU22" i="15"/>
  <c r="P35" i="15"/>
  <c r="N35" i="15"/>
  <c r="N37" i="15"/>
  <c r="AB35" i="15"/>
  <c r="Z35" i="15"/>
  <c r="Z37" i="15"/>
  <c r="AN35" i="15"/>
  <c r="AL35" i="15"/>
  <c r="AL37" i="15"/>
  <c r="AU37" i="15"/>
  <c r="AW35" i="15"/>
  <c r="AW37" i="15" s="1"/>
  <c r="AU35" i="15"/>
  <c r="AZ37" i="15"/>
  <c r="J33" i="15"/>
  <c r="J22" i="15"/>
  <c r="N22" i="15"/>
  <c r="S31" i="15"/>
  <c r="Q33" i="15"/>
  <c r="Q31" i="15"/>
  <c r="R22" i="15"/>
  <c r="V22" i="15"/>
  <c r="Z22" i="15"/>
  <c r="AE31" i="15"/>
  <c r="AC31" i="15"/>
  <c r="AC33" i="15" s="1"/>
  <c r="AC39" i="15" s="1"/>
  <c r="AD22" i="15"/>
  <c r="AH33" i="15"/>
  <c r="AH22" i="15"/>
  <c r="AL22" i="15"/>
  <c r="AQ31" i="15"/>
  <c r="AO33" i="15"/>
  <c r="AO31" i="15"/>
  <c r="AP22" i="15"/>
  <c r="AT22" i="15"/>
  <c r="BC31" i="15"/>
  <c r="BA33" i="15"/>
  <c r="BA31" i="15"/>
  <c r="BB22" i="15"/>
  <c r="BF22" i="15"/>
  <c r="BO31" i="15"/>
  <c r="BM31" i="15"/>
  <c r="BM33" i="15" s="1"/>
  <c r="BN22" i="15"/>
  <c r="BR22" i="15"/>
  <c r="BV22" i="15"/>
  <c r="CA31" i="15"/>
  <c r="BY33" i="15"/>
  <c r="BY31" i="15"/>
  <c r="BZ22" i="15"/>
  <c r="M35" i="15"/>
  <c r="K35" i="15"/>
  <c r="K37" i="15" s="1"/>
  <c r="P37" i="15"/>
  <c r="Y35" i="15"/>
  <c r="W35" i="15"/>
  <c r="W37" i="15" s="1"/>
  <c r="AB37" i="15"/>
  <c r="AK35" i="15"/>
  <c r="AI35" i="15"/>
  <c r="AI37" i="15" s="1"/>
  <c r="AN37" i="15"/>
  <c r="BC35" i="15"/>
  <c r="BA35" i="15"/>
  <c r="BA37" i="15" s="1"/>
  <c r="BA12" i="15"/>
  <c r="BA22" i="15" s="1"/>
  <c r="BL35" i="15"/>
  <c r="BJ35" i="15"/>
  <c r="BJ12" i="15"/>
  <c r="BJ22" i="15" s="1"/>
  <c r="BJ37" i="15"/>
  <c r="BU35" i="15"/>
  <c r="BS35" i="15"/>
  <c r="BS37" i="15" s="1"/>
  <c r="K22" i="15"/>
  <c r="P31" i="15"/>
  <c r="P33" i="15" s="1"/>
  <c r="P39" i="15" s="1"/>
  <c r="N33" i="15"/>
  <c r="N39" i="15" s="1"/>
  <c r="N31" i="15"/>
  <c r="O22" i="15"/>
  <c r="S33" i="15"/>
  <c r="S22" i="15"/>
  <c r="W22" i="15"/>
  <c r="AB31" i="15"/>
  <c r="AB33" i="15" s="1"/>
  <c r="AB39" i="15" s="1"/>
  <c r="Z31" i="15"/>
  <c r="Z33" i="15" s="1"/>
  <c r="Z39" i="15" s="1"/>
  <c r="AA22" i="15"/>
  <c r="AE33" i="15"/>
  <c r="AE22" i="15"/>
  <c r="AI22" i="15"/>
  <c r="AN31" i="15"/>
  <c r="AN33" i="15" s="1"/>
  <c r="AN39" i="15" s="1"/>
  <c r="AL33" i="15"/>
  <c r="AL39" i="15" s="1"/>
  <c r="AL31" i="15"/>
  <c r="AM22" i="15"/>
  <c r="AQ33" i="15"/>
  <c r="AQ22" i="15"/>
  <c r="AZ31" i="15"/>
  <c r="AZ33" i="15" s="1"/>
  <c r="AZ39" i="15" s="1"/>
  <c r="AX33" i="15"/>
  <c r="AX39" i="15" s="1"/>
  <c r="AX31" i="15"/>
  <c r="AY22" i="15"/>
  <c r="BC33" i="15"/>
  <c r="BC22" i="15"/>
  <c r="BL31" i="15"/>
  <c r="BL33" i="15" s="1"/>
  <c r="BL39" i="15" s="1"/>
  <c r="BJ33" i="15"/>
  <c r="BJ39" i="15" s="1"/>
  <c r="BJ31" i="15"/>
  <c r="BK22" i="15"/>
  <c r="BO33" i="15"/>
  <c r="BO22" i="15"/>
  <c r="BS22" i="15"/>
  <c r="BX31" i="15"/>
  <c r="BX33" i="15" s="1"/>
  <c r="BX39" i="15" s="1"/>
  <c r="BV31" i="15"/>
  <c r="BV33" i="15" s="1"/>
  <c r="BV39" i="15" s="1"/>
  <c r="BW22" i="15"/>
  <c r="CA33" i="15"/>
  <c r="CA39" i="15" s="1"/>
  <c r="CA22" i="15"/>
  <c r="J35" i="15"/>
  <c r="J37" i="15" s="1"/>
  <c r="H35" i="15"/>
  <c r="H37" i="15"/>
  <c r="M37" i="15"/>
  <c r="V35" i="15"/>
  <c r="V37" i="15" s="1"/>
  <c r="T35" i="15"/>
  <c r="T37" i="15"/>
  <c r="Y37" i="15"/>
  <c r="AH35" i="15"/>
  <c r="AH37" i="15" s="1"/>
  <c r="AF35" i="15"/>
  <c r="AF37" i="15"/>
  <c r="AK37" i="15"/>
  <c r="AQ35" i="15"/>
  <c r="AQ37" i="15" s="1"/>
  <c r="AO35" i="15"/>
  <c r="AO37" i="15" s="1"/>
  <c r="AO12" i="15"/>
  <c r="AO22" i="15" s="1"/>
  <c r="AT37" i="15"/>
  <c r="BC37" i="15"/>
  <c r="BL37" i="15"/>
  <c r="BU37" i="15"/>
  <c r="CA37" i="15"/>
  <c r="BM12" i="15"/>
  <c r="BM22" i="15" s="1"/>
  <c r="BY12" i="15"/>
  <c r="BY22" i="15" s="1"/>
  <c r="BM35" i="15"/>
  <c r="BM37" i="15" s="1"/>
  <c r="BY35" i="15"/>
  <c r="BY37" i="15" s="1"/>
  <c r="BD37" i="15"/>
  <c r="BO35" i="15"/>
  <c r="BO37" i="15" s="1"/>
  <c r="CA35" i="15"/>
  <c r="AR35" i="15"/>
  <c r="AR37" i="15" s="1"/>
  <c r="BD35" i="15"/>
  <c r="BP35" i="15"/>
  <c r="BP37" i="15" s="1"/>
  <c r="AA28" i="14"/>
  <c r="O30" i="14"/>
  <c r="AM30" i="14"/>
  <c r="AP28" i="14"/>
  <c r="AJ30" i="14"/>
  <c r="AP30" i="14"/>
  <c r="I28" i="14"/>
  <c r="AG28" i="14"/>
  <c r="U30" i="14"/>
  <c r="E14" i="14"/>
  <c r="H36" i="14"/>
  <c r="B14" i="14" s="1"/>
  <c r="K23" i="14"/>
  <c r="K25" i="14" s="1"/>
  <c r="K27" i="14" s="1"/>
  <c r="L28" i="14" s="1"/>
  <c r="Q23" i="14"/>
  <c r="Q25" i="14" s="1"/>
  <c r="Q27" i="14" s="1"/>
  <c r="R28" i="14" s="1"/>
  <c r="W23" i="14"/>
  <c r="W25" i="14" s="1"/>
  <c r="W27" i="14" s="1"/>
  <c r="X28" i="14" s="1"/>
  <c r="AC23" i="14"/>
  <c r="AC25" i="14" s="1"/>
  <c r="AC27" i="14" s="1"/>
  <c r="AD28" i="14" s="1"/>
  <c r="AI23" i="14"/>
  <c r="AI25" i="14" s="1"/>
  <c r="AI27" i="14" s="1"/>
  <c r="AJ28" i="14" s="1"/>
  <c r="AO23" i="14"/>
  <c r="AO25" i="14" s="1"/>
  <c r="AO27" i="14" s="1"/>
  <c r="AU23" i="14"/>
  <c r="AU25" i="14" s="1"/>
  <c r="AU27" i="14" s="1"/>
  <c r="L30" i="14" s="1"/>
  <c r="BA23" i="14"/>
  <c r="BA25" i="14" s="1"/>
  <c r="BA27" i="14" s="1"/>
  <c r="R30" i="14" s="1"/>
  <c r="BG23" i="14"/>
  <c r="BG25" i="14" s="1"/>
  <c r="BG27" i="14" s="1"/>
  <c r="X30" i="14" s="1"/>
  <c r="BM23" i="14"/>
  <c r="BM25" i="14" s="1"/>
  <c r="BM27" i="14" s="1"/>
  <c r="AD30" i="14" s="1"/>
  <c r="BS23" i="14"/>
  <c r="BS25" i="14" s="1"/>
  <c r="BS27" i="14" s="1"/>
  <c r="AE42" i="13"/>
  <c r="AK47" i="13"/>
  <c r="AQ47" i="13"/>
  <c r="AQ49" i="13"/>
  <c r="H42" i="13"/>
  <c r="T42" i="13"/>
  <c r="S42" i="13"/>
  <c r="AE47" i="13"/>
  <c r="Q8" i="13"/>
  <c r="Q20" i="13" s="1"/>
  <c r="AC8" i="13"/>
  <c r="AC20" i="13" s="1"/>
  <c r="AO8" i="13"/>
  <c r="H47" i="13"/>
  <c r="T44" i="13"/>
  <c r="T47" i="13" s="1"/>
  <c r="AC14" i="13"/>
  <c r="AF47" i="13"/>
  <c r="AF49" i="13" s="1"/>
  <c r="AF44" i="13"/>
  <c r="AO14" i="13"/>
  <c r="I20" i="13"/>
  <c r="M20" i="13"/>
  <c r="U20" i="13"/>
  <c r="Y20" i="13"/>
  <c r="AG20" i="13"/>
  <c r="AK20" i="13"/>
  <c r="P39" i="13"/>
  <c r="AB39" i="13"/>
  <c r="AB42" i="13" s="1"/>
  <c r="AB49" i="13" s="1"/>
  <c r="AN39" i="13"/>
  <c r="AN42" i="13" s="1"/>
  <c r="J42" i="13"/>
  <c r="P42" i="13"/>
  <c r="V42" i="13"/>
  <c r="AH42" i="13"/>
  <c r="J44" i="13"/>
  <c r="P44" i="13"/>
  <c r="P47" i="13" s="1"/>
  <c r="W44" i="13"/>
  <c r="K68" i="13"/>
  <c r="W68" i="13"/>
  <c r="AI68" i="13"/>
  <c r="O69" i="13"/>
  <c r="N57" i="13"/>
  <c r="N69" i="13" s="1"/>
  <c r="P88" i="13"/>
  <c r="P91" i="13" s="1"/>
  <c r="P98" i="13" s="1"/>
  <c r="O99" i="13" s="1"/>
  <c r="N88" i="13"/>
  <c r="N91" i="13" s="1"/>
  <c r="N98" i="13" s="1"/>
  <c r="S91" i="13"/>
  <c r="S98" i="13" s="1"/>
  <c r="S69" i="13"/>
  <c r="Y88" i="13"/>
  <c r="AM69" i="13"/>
  <c r="AL57" i="13"/>
  <c r="AL69" i="13" s="1"/>
  <c r="AN88" i="13"/>
  <c r="AL88" i="13"/>
  <c r="AL91" i="13" s="1"/>
  <c r="AL98" i="13" s="1"/>
  <c r="AQ91" i="13"/>
  <c r="AQ98" i="13" s="1"/>
  <c r="AQ69" i="13"/>
  <c r="M96" i="13"/>
  <c r="K63" i="13"/>
  <c r="K69" i="13" s="1"/>
  <c r="Y93" i="13"/>
  <c r="AH96" i="13"/>
  <c r="N8" i="13"/>
  <c r="N20" i="13" s="1"/>
  <c r="Z8" i="13"/>
  <c r="Z20" i="13" s="1"/>
  <c r="AL8" i="13"/>
  <c r="AL20" i="13" s="1"/>
  <c r="AO44" i="13"/>
  <c r="AO47" i="13" s="1"/>
  <c r="J20" i="13"/>
  <c r="R20" i="13"/>
  <c r="V20" i="13"/>
  <c r="AD20" i="13"/>
  <c r="AH20" i="13"/>
  <c r="AP20" i="13"/>
  <c r="K39" i="13"/>
  <c r="K42" i="13" s="1"/>
  <c r="K49" i="13" s="1"/>
  <c r="Q39" i="13"/>
  <c r="Q42" i="13" s="1"/>
  <c r="W39" i="13"/>
  <c r="AC39" i="13"/>
  <c r="AI39" i="13"/>
  <c r="AI42" i="13" s="1"/>
  <c r="AO39" i="13"/>
  <c r="AO42" i="13" s="1"/>
  <c r="AO49" i="13" s="1"/>
  <c r="W42" i="13"/>
  <c r="AC42" i="13"/>
  <c r="K44" i="13"/>
  <c r="Q44" i="13"/>
  <c r="Q47" i="13" s="1"/>
  <c r="Y44" i="13"/>
  <c r="Y47" i="13" s="1"/>
  <c r="AH44" i="13"/>
  <c r="AH47" i="13" s="1"/>
  <c r="J47" i="13"/>
  <c r="V47" i="13"/>
  <c r="V88" i="13"/>
  <c r="U69" i="13"/>
  <c r="T91" i="13"/>
  <c r="T88" i="13"/>
  <c r="T57" i="13"/>
  <c r="Y91" i="13"/>
  <c r="Y69" i="13"/>
  <c r="AE88" i="13"/>
  <c r="AN91" i="13"/>
  <c r="J93" i="13"/>
  <c r="H96" i="13"/>
  <c r="H93" i="13"/>
  <c r="H63" i="13"/>
  <c r="Y96" i="13"/>
  <c r="W63" i="13"/>
  <c r="K8" i="13"/>
  <c r="W8" i="13"/>
  <c r="W20" i="13" s="1"/>
  <c r="AI8" i="13"/>
  <c r="K14" i="13"/>
  <c r="Z44" i="13"/>
  <c r="Z47" i="13" s="1"/>
  <c r="AI14" i="13"/>
  <c r="AL44" i="13"/>
  <c r="AL47" i="13" s="1"/>
  <c r="O20" i="13"/>
  <c r="S20" i="13"/>
  <c r="AA20" i="13"/>
  <c r="AE20" i="13"/>
  <c r="AM20" i="13"/>
  <c r="AQ20" i="13"/>
  <c r="M39" i="13"/>
  <c r="M42" i="13" s="1"/>
  <c r="M49" i="13" s="1"/>
  <c r="L50" i="13" s="1"/>
  <c r="Y39" i="13"/>
  <c r="Y42" i="13" s="1"/>
  <c r="Y49" i="13" s="1"/>
  <c r="AK39" i="13"/>
  <c r="AK42" i="13" s="1"/>
  <c r="AK49" i="13" s="1"/>
  <c r="S44" i="13"/>
  <c r="S47" i="13" s="1"/>
  <c r="AB44" i="13"/>
  <c r="AB47" i="13" s="1"/>
  <c r="M88" i="13"/>
  <c r="Q69" i="13"/>
  <c r="AA69" i="13"/>
  <c r="Z57" i="13"/>
  <c r="Z69" i="13" s="1"/>
  <c r="AB88" i="13"/>
  <c r="Z88" i="13"/>
  <c r="Z91" i="13" s="1"/>
  <c r="Z98" i="13" s="1"/>
  <c r="AE91" i="13"/>
  <c r="AE69" i="13"/>
  <c r="AK88" i="13"/>
  <c r="J96" i="13"/>
  <c r="V93" i="13"/>
  <c r="T93" i="13"/>
  <c r="T96" i="13" s="1"/>
  <c r="T63" i="13"/>
  <c r="AE96" i="13"/>
  <c r="K47" i="13"/>
  <c r="W47" i="13"/>
  <c r="AI44" i="13"/>
  <c r="AI47" i="13" s="1"/>
  <c r="N39" i="13"/>
  <c r="N42" i="13" s="1"/>
  <c r="Z39" i="13"/>
  <c r="Z42" i="13" s="1"/>
  <c r="Z49" i="13" s="1"/>
  <c r="AL39" i="13"/>
  <c r="AL42" i="13" s="1"/>
  <c r="AL49" i="13" s="1"/>
  <c r="N44" i="13"/>
  <c r="N47" i="13" s="1"/>
  <c r="AC44" i="13"/>
  <c r="AC47" i="13" s="1"/>
  <c r="AN44" i="13"/>
  <c r="AN47" i="13" s="1"/>
  <c r="J88" i="13"/>
  <c r="I69" i="13"/>
  <c r="H88" i="13"/>
  <c r="H91" i="13" s="1"/>
  <c r="H98" i="13" s="1"/>
  <c r="H57" i="13"/>
  <c r="H69" i="13" s="1"/>
  <c r="M91" i="13"/>
  <c r="M98" i="13" s="1"/>
  <c r="M69" i="13"/>
  <c r="W69" i="13"/>
  <c r="AB91" i="13"/>
  <c r="AH88" i="13"/>
  <c r="AG69" i="13"/>
  <c r="AF91" i="13"/>
  <c r="AF88" i="13"/>
  <c r="AF57" i="13"/>
  <c r="AF69" i="13" s="1"/>
  <c r="AK91" i="13"/>
  <c r="AK98" i="13" s="1"/>
  <c r="AK69" i="13"/>
  <c r="V96" i="13"/>
  <c r="AF63" i="13"/>
  <c r="L69" i="13"/>
  <c r="P69" i="13"/>
  <c r="X69" i="13"/>
  <c r="AB69" i="13"/>
  <c r="AJ69" i="13"/>
  <c r="AN69" i="13"/>
  <c r="N93" i="13"/>
  <c r="Z93" i="13"/>
  <c r="AF93" i="13"/>
  <c r="AL93" i="13"/>
  <c r="N96" i="13"/>
  <c r="Z96" i="13"/>
  <c r="AF96" i="13"/>
  <c r="AL96" i="13"/>
  <c r="J91" i="13"/>
  <c r="J98" i="13" s="1"/>
  <c r="V91" i="13"/>
  <c r="V98" i="13" s="1"/>
  <c r="AH91" i="13"/>
  <c r="AH98" i="13" s="1"/>
  <c r="P93" i="13"/>
  <c r="P96" i="13" s="1"/>
  <c r="AB93" i="13"/>
  <c r="AB96" i="13" s="1"/>
  <c r="AN93" i="13"/>
  <c r="AN96" i="13" s="1"/>
  <c r="R69" i="13"/>
  <c r="AD69" i="13"/>
  <c r="AP69" i="13"/>
  <c r="K88" i="13"/>
  <c r="K91" i="13" s="1"/>
  <c r="Q88" i="13"/>
  <c r="Q91" i="13" s="1"/>
  <c r="W88" i="13"/>
  <c r="AC88" i="13"/>
  <c r="AI88" i="13"/>
  <c r="AI91" i="13" s="1"/>
  <c r="AO88" i="13"/>
  <c r="AO91" i="13" s="1"/>
  <c r="W91" i="13"/>
  <c r="AC91" i="13"/>
  <c r="K93" i="13"/>
  <c r="K96" i="13" s="1"/>
  <c r="Q93" i="13"/>
  <c r="Q96" i="13" s="1"/>
  <c r="W93" i="13"/>
  <c r="AC93" i="13"/>
  <c r="AI93" i="13"/>
  <c r="AI96" i="13" s="1"/>
  <c r="AO93" i="13"/>
  <c r="AO96" i="13" s="1"/>
  <c r="W96" i="13"/>
  <c r="AC96" i="13"/>
  <c r="AI63" i="13"/>
  <c r="AI69" i="13" s="1"/>
  <c r="K24" i="12"/>
  <c r="Q24" i="12"/>
  <c r="W24" i="12"/>
  <c r="W25" i="12"/>
  <c r="Z64" i="12"/>
  <c r="AB64" i="12"/>
  <c r="AC25" i="12"/>
  <c r="AE24" i="12"/>
  <c r="N59" i="12"/>
  <c r="P59" i="12"/>
  <c r="Y59" i="12"/>
  <c r="Y62" i="12" s="1"/>
  <c r="AF59" i="12"/>
  <c r="AH59" i="12"/>
  <c r="AF8" i="12"/>
  <c r="H23" i="12"/>
  <c r="T23" i="12"/>
  <c r="AF23" i="12"/>
  <c r="H64" i="12"/>
  <c r="H67" i="12" s="1"/>
  <c r="J64" i="12"/>
  <c r="I24" i="12"/>
  <c r="H16" i="12"/>
  <c r="H24" i="12" s="1"/>
  <c r="M24" i="12"/>
  <c r="V24" i="12"/>
  <c r="Z16" i="12"/>
  <c r="Z24" i="12" s="1"/>
  <c r="AE64" i="12"/>
  <c r="AI16" i="12"/>
  <c r="AI24" i="12" s="1"/>
  <c r="I25" i="12"/>
  <c r="H17" i="12"/>
  <c r="H25" i="12" s="1"/>
  <c r="M25" i="12"/>
  <c r="E28" i="12" s="1"/>
  <c r="R25" i="12"/>
  <c r="AG25" i="12"/>
  <c r="AF17" i="12"/>
  <c r="AF25" i="12" s="1"/>
  <c r="AK25" i="12"/>
  <c r="AO25" i="12"/>
  <c r="AA24" i="12"/>
  <c r="AM25" i="12"/>
  <c r="AE67" i="12"/>
  <c r="AO59" i="12"/>
  <c r="AQ59" i="12"/>
  <c r="AQ62" i="12" s="1"/>
  <c r="Q64" i="12"/>
  <c r="R24" i="12"/>
  <c r="S64" i="12"/>
  <c r="S67" i="12" s="1"/>
  <c r="N25" i="12"/>
  <c r="H59" i="12"/>
  <c r="J59" i="12"/>
  <c r="AC59" i="12"/>
  <c r="AE59" i="12"/>
  <c r="AE62" i="12" s="1"/>
  <c r="AE69" i="12" s="1"/>
  <c r="AL59" i="12"/>
  <c r="AN59" i="12"/>
  <c r="T9" i="12"/>
  <c r="N23" i="12"/>
  <c r="Z23" i="12"/>
  <c r="AL23" i="12"/>
  <c r="N64" i="12"/>
  <c r="P64" i="12"/>
  <c r="P67" i="12" s="1"/>
  <c r="AF64" i="12"/>
  <c r="AH64" i="12"/>
  <c r="AG24" i="12"/>
  <c r="AF16" i="12"/>
  <c r="AF24" i="12" s="1"/>
  <c r="AQ64" i="12"/>
  <c r="AQ67" i="12" s="1"/>
  <c r="U25" i="12"/>
  <c r="T17" i="12"/>
  <c r="T25" i="12" s="1"/>
  <c r="Y25" i="12"/>
  <c r="AD25" i="12"/>
  <c r="O25" i="12"/>
  <c r="J62" i="12"/>
  <c r="J69" i="12" s="1"/>
  <c r="P62" i="12"/>
  <c r="AH62" i="12"/>
  <c r="AH69" i="12" s="1"/>
  <c r="AN62" i="12"/>
  <c r="J67" i="12"/>
  <c r="AB67" i="12"/>
  <c r="AH67" i="12"/>
  <c r="T59" i="12"/>
  <c r="V59" i="12"/>
  <c r="V62" i="12" s="1"/>
  <c r="V69" i="12" s="1"/>
  <c r="T8" i="12"/>
  <c r="AO24" i="12"/>
  <c r="AL25" i="12"/>
  <c r="S59" i="12"/>
  <c r="S62" i="12" s="1"/>
  <c r="Q59" i="12"/>
  <c r="Z59" i="12"/>
  <c r="AB59" i="12"/>
  <c r="AB62" i="12" s="1"/>
  <c r="AB69" i="12" s="1"/>
  <c r="AK59" i="12"/>
  <c r="AK62" i="12" s="1"/>
  <c r="T64" i="12"/>
  <c r="V64" i="12"/>
  <c r="V67" i="12" s="1"/>
  <c r="U24" i="12"/>
  <c r="T16" i="12"/>
  <c r="T24" i="12" s="1"/>
  <c r="Y24" i="12"/>
  <c r="AH24" i="12"/>
  <c r="AL64" i="12"/>
  <c r="AL67" i="12" s="1"/>
  <c r="AL16" i="12"/>
  <c r="AL24" i="12" s="1"/>
  <c r="AN64" i="12"/>
  <c r="AN67" i="12" s="1"/>
  <c r="Q17" i="12"/>
  <c r="Q25" i="12" s="1"/>
  <c r="V25" i="12"/>
  <c r="Z25" i="12"/>
  <c r="AM24" i="12"/>
  <c r="K64" i="12"/>
  <c r="W64" i="12"/>
  <c r="W67" i="12" s="1"/>
  <c r="AI64" i="12"/>
  <c r="L24" i="12"/>
  <c r="X24" i="12"/>
  <c r="AJ24" i="12"/>
  <c r="AF55" i="12"/>
  <c r="H54" i="12"/>
  <c r="H55" i="12" s="1"/>
  <c r="T54" i="12"/>
  <c r="T55" i="12" s="1"/>
  <c r="AF54" i="12"/>
  <c r="W59" i="12"/>
  <c r="K67" i="12"/>
  <c r="Q67" i="12"/>
  <c r="AI67" i="12"/>
  <c r="J128" i="12"/>
  <c r="H128" i="12"/>
  <c r="H77" i="12"/>
  <c r="H93" i="12" s="1"/>
  <c r="AH128" i="12"/>
  <c r="AF128" i="12"/>
  <c r="AF77" i="12"/>
  <c r="AE94" i="12"/>
  <c r="AC78" i="12"/>
  <c r="AB133" i="12"/>
  <c r="Z133" i="12"/>
  <c r="Z85" i="12"/>
  <c r="Z93" i="12" s="1"/>
  <c r="AO93" i="12"/>
  <c r="Q94" i="12"/>
  <c r="AQ94" i="12"/>
  <c r="AO86" i="12"/>
  <c r="AO94" i="12" s="1"/>
  <c r="AH105" i="12"/>
  <c r="H62" i="12"/>
  <c r="N62" i="12"/>
  <c r="T62" i="12"/>
  <c r="Z62" i="12"/>
  <c r="AF62" i="12"/>
  <c r="AL62" i="12"/>
  <c r="P128" i="12"/>
  <c r="N128" i="12"/>
  <c r="N77" i="12"/>
  <c r="AN128" i="12"/>
  <c r="AL128" i="12"/>
  <c r="AL131" i="12" s="1"/>
  <c r="AL138" i="12" s="1"/>
  <c r="AL77" i="12"/>
  <c r="AL93" i="12" s="1"/>
  <c r="AA94" i="12"/>
  <c r="Z78" i="12"/>
  <c r="Q92" i="12"/>
  <c r="AO92" i="12"/>
  <c r="W93" i="12"/>
  <c r="K94" i="12"/>
  <c r="AL94" i="12"/>
  <c r="AG93" i="12"/>
  <c r="M94" i="12"/>
  <c r="AI105" i="12"/>
  <c r="AC64" i="12"/>
  <c r="AC67" i="12" s="1"/>
  <c r="AO64" i="12"/>
  <c r="AO67" i="12" s="1"/>
  <c r="AD24" i="12"/>
  <c r="AP24" i="12"/>
  <c r="K59" i="12"/>
  <c r="K62" i="12" s="1"/>
  <c r="K69" i="12" s="1"/>
  <c r="AI59" i="12"/>
  <c r="AI62" i="12" s="1"/>
  <c r="AI69" i="12" s="1"/>
  <c r="N67" i="12"/>
  <c r="T67" i="12"/>
  <c r="Z67" i="12"/>
  <c r="AF67" i="12"/>
  <c r="V128" i="12"/>
  <c r="V131" i="12" s="1"/>
  <c r="V138" i="12" s="1"/>
  <c r="T128" i="12"/>
  <c r="T77" i="12"/>
  <c r="M93" i="12"/>
  <c r="E27" i="12" s="1"/>
  <c r="S93" i="12"/>
  <c r="Q85" i="12"/>
  <c r="Q93" i="12" s="1"/>
  <c r="AM93" i="12"/>
  <c r="H86" i="12"/>
  <c r="H94" i="12" s="1"/>
  <c r="I94" i="12"/>
  <c r="O94" i="12"/>
  <c r="S94" i="12"/>
  <c r="AC86" i="12"/>
  <c r="AC94" i="12" s="1"/>
  <c r="AD94" i="12"/>
  <c r="AI94" i="12"/>
  <c r="AM94" i="12"/>
  <c r="Z105" i="12"/>
  <c r="AO105" i="12"/>
  <c r="Q62" i="12"/>
  <c r="Q69" i="12" s="1"/>
  <c r="W62" i="12"/>
  <c r="AC62" i="12"/>
  <c r="AO62" i="12"/>
  <c r="M64" i="12"/>
  <c r="M67" i="12" s="1"/>
  <c r="M69" i="12" s="1"/>
  <c r="L70" i="12" s="1"/>
  <c r="Y64" i="12"/>
  <c r="Y67" i="12" s="1"/>
  <c r="AK64" i="12"/>
  <c r="AK67" i="12" s="1"/>
  <c r="AB128" i="12"/>
  <c r="Z128" i="12"/>
  <c r="Z77" i="12"/>
  <c r="P133" i="12"/>
  <c r="N133" i="12"/>
  <c r="O93" i="12"/>
  <c r="N85" i="12"/>
  <c r="N93" i="12" s="1"/>
  <c r="T93" i="12"/>
  <c r="AE93" i="12"/>
  <c r="AC85" i="12"/>
  <c r="AC93" i="12" s="1"/>
  <c r="Z94" i="12"/>
  <c r="AA93" i="12"/>
  <c r="Q124" i="12"/>
  <c r="AC124" i="12"/>
  <c r="Q123" i="12"/>
  <c r="AC123" i="12"/>
  <c r="AO123" i="12"/>
  <c r="AO124" i="12" s="1"/>
  <c r="Y131" i="12"/>
  <c r="AE131" i="12"/>
  <c r="AE138" i="12" s="1"/>
  <c r="M136" i="12"/>
  <c r="M128" i="12"/>
  <c r="M131" i="12" s="1"/>
  <c r="M138" i="12" s="1"/>
  <c r="K128" i="12"/>
  <c r="Y128" i="12"/>
  <c r="W128" i="12"/>
  <c r="AK128" i="12"/>
  <c r="AK131" i="12" s="1"/>
  <c r="AK138" i="12" s="1"/>
  <c r="AI128" i="12"/>
  <c r="T78" i="12"/>
  <c r="H92" i="12"/>
  <c r="T92" i="12"/>
  <c r="AF92" i="12"/>
  <c r="M133" i="12"/>
  <c r="K133" i="12"/>
  <c r="L93" i="12"/>
  <c r="P93" i="12"/>
  <c r="Y133" i="12"/>
  <c r="W133" i="12"/>
  <c r="X93" i="12"/>
  <c r="AB93" i="12"/>
  <c r="AH133" i="12"/>
  <c r="AF133" i="12"/>
  <c r="AF85" i="12"/>
  <c r="AF93" i="12" s="1"/>
  <c r="N86" i="12"/>
  <c r="N94" i="12" s="1"/>
  <c r="W86" i="12"/>
  <c r="W94" i="12" s="1"/>
  <c r="AJ94" i="12"/>
  <c r="AN94" i="12"/>
  <c r="H131" i="12"/>
  <c r="N131" i="12"/>
  <c r="T131" i="12"/>
  <c r="Z131" i="12"/>
  <c r="Z138" i="12" s="1"/>
  <c r="AF131" i="12"/>
  <c r="H136" i="12"/>
  <c r="N136" i="12"/>
  <c r="Z136" i="12"/>
  <c r="AF136" i="12"/>
  <c r="AL136" i="12"/>
  <c r="J133" i="12"/>
  <c r="H133" i="12"/>
  <c r="V133" i="12"/>
  <c r="T133" i="12"/>
  <c r="T136" i="12" s="1"/>
  <c r="AQ133" i="12"/>
  <c r="AO133" i="12"/>
  <c r="AF94" i="12"/>
  <c r="I93" i="12"/>
  <c r="AI124" i="12"/>
  <c r="K123" i="12"/>
  <c r="K124" i="12" s="1"/>
  <c r="W123" i="12"/>
  <c r="W124" i="12" s="1"/>
  <c r="AI123" i="12"/>
  <c r="J131" i="12"/>
  <c r="J138" i="12" s="1"/>
  <c r="P131" i="12"/>
  <c r="P138" i="12" s="1"/>
  <c r="AB131" i="12"/>
  <c r="AH131" i="12"/>
  <c r="AH138" i="12" s="1"/>
  <c r="AN131" i="12"/>
  <c r="J136" i="12"/>
  <c r="P136" i="12"/>
  <c r="V136" i="12"/>
  <c r="AB136" i="12"/>
  <c r="AH136" i="12"/>
  <c r="S128" i="12"/>
  <c r="S131" i="12" s="1"/>
  <c r="S138" i="12" s="1"/>
  <c r="Q128" i="12"/>
  <c r="Q131" i="12" s="1"/>
  <c r="Q138" i="12" s="1"/>
  <c r="AE128" i="12"/>
  <c r="AC128" i="12"/>
  <c r="AQ128" i="12"/>
  <c r="AQ131" i="12" s="1"/>
  <c r="AQ138" i="12" s="1"/>
  <c r="AO128" i="12"/>
  <c r="AO131" i="12" s="1"/>
  <c r="AO138" i="12" s="1"/>
  <c r="S133" i="12"/>
  <c r="Q133" i="12"/>
  <c r="AE133" i="12"/>
  <c r="AC133" i="12"/>
  <c r="AC136" i="12" s="1"/>
  <c r="AN133" i="12"/>
  <c r="AN136" i="12" s="1"/>
  <c r="AL133" i="12"/>
  <c r="T86" i="12"/>
  <c r="T94" i="12" s="1"/>
  <c r="U93" i="12"/>
  <c r="AP93" i="12"/>
  <c r="AG94" i="12"/>
  <c r="N124" i="12"/>
  <c r="Z124" i="12"/>
  <c r="N123" i="12"/>
  <c r="Z123" i="12"/>
  <c r="AL123" i="12"/>
  <c r="AL124" i="12" s="1"/>
  <c r="K131" i="12"/>
  <c r="W131" i="12"/>
  <c r="W138" i="12" s="1"/>
  <c r="AC131" i="12"/>
  <c r="AI131" i="12"/>
  <c r="K136" i="12"/>
  <c r="Q136" i="12"/>
  <c r="W136" i="12"/>
  <c r="AO136" i="12"/>
  <c r="S136" i="12"/>
  <c r="Y136" i="12"/>
  <c r="AE136" i="12"/>
  <c r="AK136" i="12"/>
  <c r="AQ136" i="12"/>
  <c r="AJ93" i="12"/>
  <c r="AI133" i="12"/>
  <c r="AI136" i="12" s="1"/>
  <c r="AH55" i="11"/>
  <c r="AH62" i="11" s="1"/>
  <c r="S60" i="11"/>
  <c r="Y60" i="11"/>
  <c r="Y55" i="11"/>
  <c r="Y62" i="11" s="1"/>
  <c r="AE60" i="11"/>
  <c r="AK60" i="11"/>
  <c r="J55" i="11"/>
  <c r="P55" i="11"/>
  <c r="AK55" i="11"/>
  <c r="AQ60" i="11"/>
  <c r="AB62" i="11"/>
  <c r="AQ62" i="11"/>
  <c r="H110" i="11"/>
  <c r="P57" i="11"/>
  <c r="AB57" i="11"/>
  <c r="AN57" i="11"/>
  <c r="AN60" i="11" s="1"/>
  <c r="M52" i="11"/>
  <c r="M55" i="11" s="1"/>
  <c r="M62" i="11" s="1"/>
  <c r="S52" i="11"/>
  <c r="S55" i="11" s="1"/>
  <c r="S62" i="11" s="1"/>
  <c r="Y52" i="11"/>
  <c r="AE52" i="11"/>
  <c r="AE55" i="11" s="1"/>
  <c r="AE62" i="11" s="1"/>
  <c r="AK52" i="11"/>
  <c r="Q83" i="11"/>
  <c r="AC83" i="11"/>
  <c r="AO83" i="11"/>
  <c r="S117" i="11"/>
  <c r="AB117" i="11"/>
  <c r="AB124" i="11" s="1"/>
  <c r="AQ117" i="11"/>
  <c r="P122" i="11"/>
  <c r="Y122" i="11"/>
  <c r="AE122" i="11"/>
  <c r="AN122" i="11"/>
  <c r="AJ110" i="11"/>
  <c r="AN55" i="11"/>
  <c r="K57" i="11"/>
  <c r="K60" i="11" s="1"/>
  <c r="P60" i="11"/>
  <c r="W60" i="11"/>
  <c r="W57" i="11"/>
  <c r="AB60" i="11"/>
  <c r="AI57" i="11"/>
  <c r="AI60" i="11" s="1"/>
  <c r="B25" i="11"/>
  <c r="N52" i="11"/>
  <c r="N55" i="11" s="1"/>
  <c r="N62" i="11" s="1"/>
  <c r="Z52" i="11"/>
  <c r="Z55" i="11" s="1"/>
  <c r="Z62" i="11" s="1"/>
  <c r="AL52" i="11"/>
  <c r="AL55" i="11" s="1"/>
  <c r="AL62" i="11" s="1"/>
  <c r="N57" i="11"/>
  <c r="N60" i="11" s="1"/>
  <c r="Z57" i="11"/>
  <c r="Z60" i="11" s="1"/>
  <c r="AL57" i="11"/>
  <c r="AL60" i="11" s="1"/>
  <c r="Y114" i="11"/>
  <c r="W114" i="11"/>
  <c r="W117" i="11" s="1"/>
  <c r="W124" i="11" s="1"/>
  <c r="M119" i="11"/>
  <c r="M122" i="11" s="1"/>
  <c r="K119" i="11"/>
  <c r="K122" i="11" s="1"/>
  <c r="AK119" i="11"/>
  <c r="AI122" i="11"/>
  <c r="AI119" i="11"/>
  <c r="AF110" i="11"/>
  <c r="P117" i="11"/>
  <c r="P124" i="11" s="1"/>
  <c r="Y117" i="11"/>
  <c r="AE117" i="11"/>
  <c r="AE124" i="11" s="1"/>
  <c r="AN117" i="11"/>
  <c r="AN124" i="11" s="1"/>
  <c r="S122" i="11"/>
  <c r="AB122" i="11"/>
  <c r="AK122" i="11"/>
  <c r="AQ122" i="11"/>
  <c r="J60" i="11"/>
  <c r="Q60" i="11"/>
  <c r="Q57" i="11"/>
  <c r="V60" i="11"/>
  <c r="V62" i="11" s="1"/>
  <c r="AC57" i="11"/>
  <c r="AC60" i="11" s="1"/>
  <c r="AH60" i="11"/>
  <c r="AO60" i="11"/>
  <c r="AO57" i="11"/>
  <c r="B26" i="11"/>
  <c r="K52" i="11"/>
  <c r="K55" i="11" s="1"/>
  <c r="K62" i="11" s="1"/>
  <c r="Q52" i="11"/>
  <c r="Q55" i="11" s="1"/>
  <c r="Q62" i="11" s="1"/>
  <c r="W52" i="11"/>
  <c r="W55" i="11" s="1"/>
  <c r="W62" i="11" s="1"/>
  <c r="AC52" i="11"/>
  <c r="AC55" i="11" s="1"/>
  <c r="AC62" i="11" s="1"/>
  <c r="AI52" i="11"/>
  <c r="AI55" i="11" s="1"/>
  <c r="AI62" i="11" s="1"/>
  <c r="AO52" i="11"/>
  <c r="AO55" i="11" s="1"/>
  <c r="AO62" i="11" s="1"/>
  <c r="H57" i="11"/>
  <c r="T57" i="11"/>
  <c r="T60" i="11" s="1"/>
  <c r="T62" i="11" s="1"/>
  <c r="AF57" i="11"/>
  <c r="H60" i="11"/>
  <c r="H62" i="11" s="1"/>
  <c r="AF60" i="11"/>
  <c r="AF62" i="11" s="1"/>
  <c r="M114" i="11"/>
  <c r="M117" i="11" s="1"/>
  <c r="M124" i="11" s="1"/>
  <c r="K117" i="11"/>
  <c r="K114" i="11"/>
  <c r="V117" i="11"/>
  <c r="V124" i="11" s="1"/>
  <c r="AK114" i="11"/>
  <c r="AK117" i="11" s="1"/>
  <c r="AK124" i="11" s="1"/>
  <c r="AJ125" i="11" s="1"/>
  <c r="AI117" i="11"/>
  <c r="AI124" i="11" s="1"/>
  <c r="AI114" i="11"/>
  <c r="J122" i="11"/>
  <c r="J124" i="11" s="1"/>
  <c r="Y119" i="11"/>
  <c r="W122" i="11"/>
  <c r="W119" i="11"/>
  <c r="AH122" i="11"/>
  <c r="AH124" i="11" s="1"/>
  <c r="H109" i="11"/>
  <c r="T109" i="11"/>
  <c r="T110" i="11" s="1"/>
  <c r="AF109" i="11"/>
  <c r="H114" i="11"/>
  <c r="H117" i="11" s="1"/>
  <c r="N114" i="11"/>
  <c r="T114" i="11"/>
  <c r="Z114" i="11"/>
  <c r="Z117" i="11" s="1"/>
  <c r="AF114" i="11"/>
  <c r="AF117" i="11" s="1"/>
  <c r="AL114" i="11"/>
  <c r="N117" i="11"/>
  <c r="T117" i="11"/>
  <c r="AL117" i="11"/>
  <c r="H119" i="11"/>
  <c r="H122" i="11" s="1"/>
  <c r="N119" i="11"/>
  <c r="T119" i="11"/>
  <c r="Z119" i="11"/>
  <c r="Z122" i="11" s="1"/>
  <c r="AF119" i="11"/>
  <c r="AF122" i="11" s="1"/>
  <c r="AL119" i="11"/>
  <c r="N122" i="11"/>
  <c r="T122" i="11"/>
  <c r="AL122" i="11"/>
  <c r="Q114" i="11"/>
  <c r="Q117" i="11" s="1"/>
  <c r="AC114" i="11"/>
  <c r="AO114" i="11"/>
  <c r="AO117" i="11" s="1"/>
  <c r="AC117" i="11"/>
  <c r="AC124" i="11" s="1"/>
  <c r="Q119" i="11"/>
  <c r="Q122" i="11" s="1"/>
  <c r="AC119" i="11"/>
  <c r="AO119" i="11"/>
  <c r="AO122" i="11" s="1"/>
  <c r="AC122" i="11"/>
  <c r="H43" i="10"/>
  <c r="T43" i="10"/>
  <c r="AF43" i="10"/>
  <c r="AR43" i="10"/>
  <c r="AO75" i="10"/>
  <c r="H75" i="10"/>
  <c r="T75" i="10"/>
  <c r="AI75" i="10"/>
  <c r="H74" i="10"/>
  <c r="T74" i="10"/>
  <c r="K74" i="10"/>
  <c r="K75" i="10" s="1"/>
  <c r="W74" i="10"/>
  <c r="W75" i="10" s="1"/>
  <c r="AI74" i="10"/>
  <c r="P40" i="8"/>
  <c r="P47" i="8" s="1"/>
  <c r="V45" i="8"/>
  <c r="W40" i="8"/>
  <c r="S45" i="8"/>
  <c r="S47" i="8" s="1"/>
  <c r="Y45" i="8"/>
  <c r="AE45" i="8"/>
  <c r="AE47" i="8" s="1"/>
  <c r="AD48" i="8" s="1"/>
  <c r="AK45" i="8"/>
  <c r="H8" i="8"/>
  <c r="H20" i="8" s="1"/>
  <c r="T8" i="8"/>
  <c r="AF8" i="8"/>
  <c r="AF20" i="8" s="1"/>
  <c r="H14" i="8"/>
  <c r="K45" i="8"/>
  <c r="T14" i="8"/>
  <c r="AI45" i="8"/>
  <c r="H37" i="8"/>
  <c r="H40" i="8" s="1"/>
  <c r="H47" i="8" s="1"/>
  <c r="N37" i="8"/>
  <c r="T37" i="8"/>
  <c r="Z37" i="8"/>
  <c r="Z40" i="8" s="1"/>
  <c r="Z47" i="8" s="1"/>
  <c r="AF37" i="8"/>
  <c r="AF40" i="8" s="1"/>
  <c r="AF47" i="8" s="1"/>
  <c r="AL37" i="8"/>
  <c r="N40" i="8"/>
  <c r="T40" i="8"/>
  <c r="AL40" i="8"/>
  <c r="N42" i="8"/>
  <c r="AC42" i="8"/>
  <c r="AK42" i="8"/>
  <c r="P87" i="8"/>
  <c r="V84" i="8"/>
  <c r="U67" i="8"/>
  <c r="T84" i="8"/>
  <c r="T87" i="8" s="1"/>
  <c r="T94" i="8" s="1"/>
  <c r="T55" i="8"/>
  <c r="Y87" i="8"/>
  <c r="AE87" i="8"/>
  <c r="AE67" i="8"/>
  <c r="AC55" i="8"/>
  <c r="AC67" i="8" s="1"/>
  <c r="AQ84" i="8"/>
  <c r="Z61" i="8"/>
  <c r="AB89" i="8"/>
  <c r="Z92" i="8"/>
  <c r="Z89" i="8"/>
  <c r="Q8" i="8"/>
  <c r="Q20" i="8" s="1"/>
  <c r="AC8" i="8"/>
  <c r="AO8" i="8"/>
  <c r="AO20" i="8" s="1"/>
  <c r="H45" i="8"/>
  <c r="T42" i="8"/>
  <c r="T45" i="8" s="1"/>
  <c r="AC14" i="8"/>
  <c r="AF45" i="8"/>
  <c r="AF42" i="8"/>
  <c r="I20" i="8"/>
  <c r="M20" i="8"/>
  <c r="E22" i="8" s="1"/>
  <c r="U20" i="8"/>
  <c r="Y20" i="8"/>
  <c r="AG20" i="8"/>
  <c r="AK20" i="8"/>
  <c r="P37" i="8"/>
  <c r="AB37" i="8"/>
  <c r="AB40" i="8" s="1"/>
  <c r="AB47" i="8" s="1"/>
  <c r="AN37" i="8"/>
  <c r="AN40" i="8" s="1"/>
  <c r="AN47" i="8" s="1"/>
  <c r="J40" i="8"/>
  <c r="V40" i="8"/>
  <c r="AH40" i="8"/>
  <c r="J42" i="8"/>
  <c r="J45" i="8" s="1"/>
  <c r="W42" i="8"/>
  <c r="W45" i="8" s="1"/>
  <c r="M84" i="8"/>
  <c r="Q55" i="8"/>
  <c r="Q67" i="8" s="1"/>
  <c r="AA67" i="8"/>
  <c r="Z55" i="8"/>
  <c r="Z67" i="8" s="1"/>
  <c r="AB84" i="8"/>
  <c r="Z84" i="8"/>
  <c r="Z87" i="8" s="1"/>
  <c r="Z94" i="8" s="1"/>
  <c r="AQ87" i="8"/>
  <c r="AQ67" i="8"/>
  <c r="AO55" i="8"/>
  <c r="AO67" i="8" s="1"/>
  <c r="S89" i="8"/>
  <c r="AL61" i="8"/>
  <c r="AN89" i="8"/>
  <c r="AL89" i="8"/>
  <c r="AL92" i="8" s="1"/>
  <c r="J92" i="8"/>
  <c r="V92" i="8"/>
  <c r="AB92" i="8"/>
  <c r="AN92" i="8"/>
  <c r="AC45" i="8"/>
  <c r="R20" i="8"/>
  <c r="AD20" i="8"/>
  <c r="AP20" i="8"/>
  <c r="K37" i="8"/>
  <c r="K40" i="8" s="1"/>
  <c r="K47" i="8" s="1"/>
  <c r="Q37" i="8"/>
  <c r="Q40" i="8" s="1"/>
  <c r="W37" i="8"/>
  <c r="AC37" i="8"/>
  <c r="AI37" i="8"/>
  <c r="AI40" i="8" s="1"/>
  <c r="AI47" i="8" s="1"/>
  <c r="AO37" i="8"/>
  <c r="AC40" i="8"/>
  <c r="AC47" i="8" s="1"/>
  <c r="AO40" i="8"/>
  <c r="K42" i="8"/>
  <c r="Q42" i="8"/>
  <c r="Q45" i="8" s="1"/>
  <c r="AH42" i="8"/>
  <c r="AH45" i="8" s="1"/>
  <c r="AO42" i="8"/>
  <c r="AO45" i="8" s="1"/>
  <c r="J84" i="8"/>
  <c r="I67" i="8"/>
  <c r="H84" i="8"/>
  <c r="H87" i="8" s="1"/>
  <c r="H94" i="8" s="1"/>
  <c r="H55" i="8"/>
  <c r="M87" i="8"/>
  <c r="M67" i="8"/>
  <c r="S84" i="8"/>
  <c r="S87" i="8" s="1"/>
  <c r="S94" i="8" s="1"/>
  <c r="AB87" i="8"/>
  <c r="AM67" i="8"/>
  <c r="AL55" i="8"/>
  <c r="AL67" i="8" s="1"/>
  <c r="AN84" i="8"/>
  <c r="AN87" i="8" s="1"/>
  <c r="AN94" i="8" s="1"/>
  <c r="AL87" i="8"/>
  <c r="AL84" i="8"/>
  <c r="N45" i="8"/>
  <c r="Z45" i="8"/>
  <c r="Z42" i="8"/>
  <c r="AL42" i="8"/>
  <c r="AL45" i="8" s="1"/>
  <c r="S20" i="8"/>
  <c r="AE20" i="8"/>
  <c r="AQ20" i="8"/>
  <c r="M37" i="8"/>
  <c r="M40" i="8" s="1"/>
  <c r="M47" i="8" s="1"/>
  <c r="L48" i="8" s="1"/>
  <c r="Y37" i="8"/>
  <c r="Y40" i="8" s="1"/>
  <c r="Y47" i="8" s="1"/>
  <c r="AK37" i="8"/>
  <c r="AK40" i="8" s="1"/>
  <c r="AK47" i="8" s="1"/>
  <c r="AJ48" i="8" s="1"/>
  <c r="S42" i="8"/>
  <c r="AB42" i="8"/>
  <c r="AB45" i="8" s="1"/>
  <c r="AQ42" i="8"/>
  <c r="AQ45" i="8" s="1"/>
  <c r="AQ47" i="8" s="1"/>
  <c r="N55" i="8"/>
  <c r="P84" i="8"/>
  <c r="N84" i="8"/>
  <c r="N87" i="8" s="1"/>
  <c r="N94" i="8" s="1"/>
  <c r="N61" i="8"/>
  <c r="P89" i="8"/>
  <c r="P92" i="8" s="1"/>
  <c r="N92" i="8"/>
  <c r="N89" i="8"/>
  <c r="M92" i="8"/>
  <c r="S92" i="8"/>
  <c r="Y92" i="8"/>
  <c r="AE92" i="8"/>
  <c r="AK92" i="8"/>
  <c r="AK94" i="8" s="1"/>
  <c r="AQ92" i="8"/>
  <c r="AF55" i="8"/>
  <c r="H61" i="8"/>
  <c r="T61" i="8"/>
  <c r="AF61" i="8"/>
  <c r="L67" i="8"/>
  <c r="P67" i="8"/>
  <c r="X67" i="8"/>
  <c r="AB67" i="8"/>
  <c r="AJ67" i="8"/>
  <c r="AN67" i="8"/>
  <c r="AF84" i="8"/>
  <c r="AF87" i="8"/>
  <c r="H89" i="8"/>
  <c r="T89" i="8"/>
  <c r="AF89" i="8"/>
  <c r="AF92" i="8" s="1"/>
  <c r="H92" i="8"/>
  <c r="T92" i="8"/>
  <c r="Y67" i="8"/>
  <c r="AG67" i="8"/>
  <c r="AK67" i="8"/>
  <c r="J87" i="8"/>
  <c r="J94" i="8" s="1"/>
  <c r="V87" i="8"/>
  <c r="V94" i="8" s="1"/>
  <c r="AH87" i="8"/>
  <c r="AH94" i="8" s="1"/>
  <c r="R67" i="8"/>
  <c r="AD67" i="8"/>
  <c r="AP67" i="8"/>
  <c r="K84" i="8"/>
  <c r="K87" i="8" s="1"/>
  <c r="Q84" i="8"/>
  <c r="W84" i="8"/>
  <c r="AC84" i="8"/>
  <c r="AC87" i="8" s="1"/>
  <c r="AI84" i="8"/>
  <c r="AI87" i="8" s="1"/>
  <c r="AO84" i="8"/>
  <c r="Q87" i="8"/>
  <c r="W87" i="8"/>
  <c r="AO87" i="8"/>
  <c r="K89" i="8"/>
  <c r="K92" i="8" s="1"/>
  <c r="Q89" i="8"/>
  <c r="W89" i="8"/>
  <c r="AC89" i="8"/>
  <c r="AC92" i="8" s="1"/>
  <c r="AI89" i="8"/>
  <c r="AI92" i="8" s="1"/>
  <c r="AO89" i="8"/>
  <c r="Q92" i="8"/>
  <c r="W92" i="8"/>
  <c r="AO92" i="8"/>
  <c r="AK26" i="7"/>
  <c r="AI18" i="7"/>
  <c r="AQ26" i="7"/>
  <c r="AO18" i="7"/>
  <c r="AO26" i="7" s="1"/>
  <c r="N51" i="7"/>
  <c r="AI27" i="7"/>
  <c r="Q55" i="7"/>
  <c r="AB60" i="7"/>
  <c r="Z60" i="7"/>
  <c r="Z18" i="7"/>
  <c r="Z26" i="7" s="1"/>
  <c r="AA26" i="7"/>
  <c r="W11" i="7"/>
  <c r="Y27" i="7"/>
  <c r="W26" i="7"/>
  <c r="S10" i="7"/>
  <c r="Y55" i="7"/>
  <c r="AC10" i="7"/>
  <c r="AC26" i="7" s="1"/>
  <c r="AI10" i="7"/>
  <c r="I11" i="7"/>
  <c r="N11" i="7"/>
  <c r="K18" i="7"/>
  <c r="K26" i="7" s="1"/>
  <c r="V60" i="7"/>
  <c r="T60" i="7"/>
  <c r="AF18" i="7"/>
  <c r="AF26" i="7" s="1"/>
  <c r="Q19" i="7"/>
  <c r="Q27" i="7" s="1"/>
  <c r="W19" i="7"/>
  <c r="W27" i="7" s="1"/>
  <c r="AL19" i="7"/>
  <c r="AL27" i="7" s="1"/>
  <c r="M27" i="7"/>
  <c r="AE55" i="7"/>
  <c r="AM42" i="7"/>
  <c r="AQ42" i="7"/>
  <c r="AH26" i="7"/>
  <c r="AQ60" i="7"/>
  <c r="AO60" i="7"/>
  <c r="AP26" i="7"/>
  <c r="V42" i="7"/>
  <c r="U51" i="7"/>
  <c r="R27" i="7"/>
  <c r="AP27" i="7"/>
  <c r="R51" i="7"/>
  <c r="AH51" i="7"/>
  <c r="L66" i="7"/>
  <c r="R66" i="7"/>
  <c r="X66" i="7"/>
  <c r="AD66" i="7"/>
  <c r="AJ66" i="7"/>
  <c r="AP66" i="7"/>
  <c r="AO90" i="7"/>
  <c r="J123" i="7"/>
  <c r="H123" i="7"/>
  <c r="H81" i="7"/>
  <c r="H89" i="7" s="1"/>
  <c r="I89" i="7"/>
  <c r="J55" i="7"/>
  <c r="H55" i="7"/>
  <c r="P55" i="7"/>
  <c r="N55" i="7"/>
  <c r="N10" i="7"/>
  <c r="M60" i="7"/>
  <c r="K60" i="7"/>
  <c r="AH60" i="7"/>
  <c r="AF60" i="7"/>
  <c r="AN60" i="7"/>
  <c r="AL60" i="7"/>
  <c r="AL18" i="7"/>
  <c r="AL26" i="7" s="1"/>
  <c r="S55" i="7"/>
  <c r="AE60" i="7"/>
  <c r="AC60" i="7"/>
  <c r="AD26" i="7"/>
  <c r="R42" i="7"/>
  <c r="V51" i="7"/>
  <c r="W55" i="7"/>
  <c r="W90" i="7"/>
  <c r="AE123" i="7"/>
  <c r="AC123" i="7"/>
  <c r="AD89" i="7"/>
  <c r="AC81" i="7"/>
  <c r="AC89" i="7" s="1"/>
  <c r="V55" i="7"/>
  <c r="T55" i="7"/>
  <c r="AB55" i="7"/>
  <c r="Z55" i="7"/>
  <c r="Z10" i="7"/>
  <c r="Y60" i="7"/>
  <c r="W60" i="7"/>
  <c r="N27" i="7"/>
  <c r="AA27" i="7"/>
  <c r="J26" i="7"/>
  <c r="S60" i="7"/>
  <c r="Q60" i="7"/>
  <c r="R26" i="7"/>
  <c r="AD42" i="7"/>
  <c r="H51" i="7"/>
  <c r="T51" i="7"/>
  <c r="AF51" i="7"/>
  <c r="J51" i="7"/>
  <c r="AP51" i="7"/>
  <c r="I66" i="7"/>
  <c r="O66" i="7"/>
  <c r="U66" i="7"/>
  <c r="AA66" i="7"/>
  <c r="AG66" i="7"/>
  <c r="AM66" i="7"/>
  <c r="W89" i="7"/>
  <c r="AI90" i="7"/>
  <c r="M55" i="7"/>
  <c r="AH55" i="7"/>
  <c r="AF55" i="7"/>
  <c r="AN55" i="7"/>
  <c r="AL55" i="7"/>
  <c r="AL10" i="7"/>
  <c r="J60" i="7"/>
  <c r="H60" i="7"/>
  <c r="P60" i="7"/>
  <c r="N60" i="7"/>
  <c r="N18" i="7"/>
  <c r="AK60" i="7"/>
  <c r="AI60" i="7"/>
  <c r="Z27" i="7"/>
  <c r="U26" i="7"/>
  <c r="AM27" i="7"/>
  <c r="AQ55" i="7"/>
  <c r="J42" i="7"/>
  <c r="K51" i="7"/>
  <c r="W51" i="7"/>
  <c r="AI51" i="7"/>
  <c r="Y51" i="7"/>
  <c r="AC51" i="7"/>
  <c r="V27" i="7"/>
  <c r="AD51" i="7"/>
  <c r="K55" i="7"/>
  <c r="AI55" i="7"/>
  <c r="AO89" i="7"/>
  <c r="AL105" i="7"/>
  <c r="M118" i="7"/>
  <c r="K118" i="7"/>
  <c r="Y118" i="7"/>
  <c r="W118" i="7"/>
  <c r="AG73" i="7"/>
  <c r="AG89" i="7" s="1"/>
  <c r="W74" i="7"/>
  <c r="H88" i="7"/>
  <c r="H109" i="7" s="1"/>
  <c r="H113" i="7" s="1"/>
  <c r="T88" i="7"/>
  <c r="T109" i="7" s="1"/>
  <c r="T113" i="7" s="1"/>
  <c r="AF88" i="7"/>
  <c r="AF109" i="7" s="1"/>
  <c r="AF113" i="7" s="1"/>
  <c r="M81" i="7"/>
  <c r="AI81" i="7"/>
  <c r="AI89" i="7" s="1"/>
  <c r="AN123" i="7"/>
  <c r="AL123" i="7"/>
  <c r="T82" i="7"/>
  <c r="T90" i="7" s="1"/>
  <c r="AC82" i="7"/>
  <c r="AC90" i="7" s="1"/>
  <c r="AL82" i="7"/>
  <c r="AL90" i="7" s="1"/>
  <c r="O89" i="7"/>
  <c r="AA90" i="7"/>
  <c r="AG90" i="7"/>
  <c r="AQ90" i="7"/>
  <c r="AC114" i="7"/>
  <c r="J118" i="7"/>
  <c r="H118" i="7"/>
  <c r="V118" i="7"/>
  <c r="T118" i="7"/>
  <c r="AQ118" i="7"/>
  <c r="AO118" i="7"/>
  <c r="AF74" i="7"/>
  <c r="AO74" i="7"/>
  <c r="S123" i="7"/>
  <c r="Q123" i="7"/>
  <c r="AB123" i="7"/>
  <c r="Z123" i="7"/>
  <c r="AK123" i="7"/>
  <c r="H82" i="7"/>
  <c r="H90" i="7" s="1"/>
  <c r="Q82" i="7"/>
  <c r="Q90" i="7" s="1"/>
  <c r="AA89" i="7"/>
  <c r="M90" i="7"/>
  <c r="H114" i="7"/>
  <c r="T114" i="7"/>
  <c r="AF114" i="7"/>
  <c r="AO114" i="7"/>
  <c r="S118" i="7"/>
  <c r="Q118" i="7"/>
  <c r="AE118" i="7"/>
  <c r="AC118" i="7"/>
  <c r="AN118" i="7"/>
  <c r="AL118" i="7"/>
  <c r="P123" i="7"/>
  <c r="N123" i="7"/>
  <c r="AH123" i="7"/>
  <c r="AF123" i="7"/>
  <c r="AF81" i="7"/>
  <c r="R89" i="7"/>
  <c r="AM89" i="7"/>
  <c r="I90" i="7"/>
  <c r="S90" i="7"/>
  <c r="K114" i="7"/>
  <c r="W114" i="7"/>
  <c r="AI114" i="7"/>
  <c r="P118" i="7"/>
  <c r="N118" i="7"/>
  <c r="AB118" i="7"/>
  <c r="Z118" i="7"/>
  <c r="AK118" i="7"/>
  <c r="M123" i="7"/>
  <c r="V123" i="7"/>
  <c r="T123" i="7"/>
  <c r="T81" i="7"/>
  <c r="T89" i="7" s="1"/>
  <c r="AQ123" i="7"/>
  <c r="AO123" i="7"/>
  <c r="AF90" i="7"/>
  <c r="U90" i="7"/>
  <c r="N114" i="7"/>
  <c r="Z114" i="7"/>
  <c r="AL114" i="7"/>
  <c r="Q114" i="7"/>
  <c r="L129" i="7"/>
  <c r="R129" i="7"/>
  <c r="X129" i="7"/>
  <c r="AD129" i="7"/>
  <c r="AJ129" i="7"/>
  <c r="AP129" i="7"/>
  <c r="L89" i="7"/>
  <c r="X89" i="7"/>
  <c r="AJ89" i="7"/>
  <c r="AI118" i="7"/>
  <c r="K123" i="7"/>
  <c r="W123" i="7"/>
  <c r="AI123" i="7"/>
  <c r="J51" i="6"/>
  <c r="P51" i="6"/>
  <c r="V51" i="6"/>
  <c r="AB51" i="6"/>
  <c r="AH51" i="6"/>
  <c r="AN51" i="6"/>
  <c r="H20" i="6"/>
  <c r="K51" i="6"/>
  <c r="K58" i="6" s="1"/>
  <c r="Q51" i="6"/>
  <c r="Q58" i="6" s="1"/>
  <c r="W51" i="6"/>
  <c r="AC51" i="6"/>
  <c r="AC58" i="6" s="1"/>
  <c r="AI51" i="6"/>
  <c r="AO51" i="6"/>
  <c r="AO58" i="6" s="1"/>
  <c r="T20" i="6"/>
  <c r="AO44" i="6"/>
  <c r="S51" i="6"/>
  <c r="AQ51" i="6"/>
  <c r="AQ58" i="6" s="1"/>
  <c r="AP59" i="6" s="1"/>
  <c r="AQ56" i="6"/>
  <c r="AL20" i="6"/>
  <c r="Q8" i="6"/>
  <c r="AC8" i="6"/>
  <c r="AO8" i="6"/>
  <c r="Q14" i="6"/>
  <c r="V53" i="6"/>
  <c r="T53" i="6"/>
  <c r="T56" i="6" s="1"/>
  <c r="AC14" i="6"/>
  <c r="AH53" i="6"/>
  <c r="AF53" i="6"/>
  <c r="AF56" i="6" s="1"/>
  <c r="AO14" i="6"/>
  <c r="AO20" i="6" s="1"/>
  <c r="I20" i="6"/>
  <c r="U20" i="6"/>
  <c r="AG20" i="6"/>
  <c r="M48" i="6"/>
  <c r="M51" i="6" s="1"/>
  <c r="M58" i="6" s="1"/>
  <c r="L59" i="6" s="1"/>
  <c r="S48" i="6"/>
  <c r="Y48" i="6"/>
  <c r="Y51" i="6" s="1"/>
  <c r="Y58" i="6" s="1"/>
  <c r="AE48" i="6"/>
  <c r="AE51" i="6" s="1"/>
  <c r="AK48" i="6"/>
  <c r="AK51" i="6" s="1"/>
  <c r="AK58" i="6" s="1"/>
  <c r="AQ48" i="6"/>
  <c r="M53" i="6"/>
  <c r="M56" i="6" s="1"/>
  <c r="S53" i="6"/>
  <c r="S56" i="6" s="1"/>
  <c r="AE53" i="6"/>
  <c r="AE56" i="6" s="1"/>
  <c r="AQ53" i="6"/>
  <c r="O78" i="6"/>
  <c r="N66" i="6"/>
  <c r="P106" i="6"/>
  <c r="N106" i="6"/>
  <c r="AQ106" i="6"/>
  <c r="K78" i="6"/>
  <c r="N109" i="6"/>
  <c r="Z109" i="6"/>
  <c r="Z116" i="6" s="1"/>
  <c r="N8" i="6"/>
  <c r="Z8" i="6"/>
  <c r="Z20" i="6" s="1"/>
  <c r="AL8" i="6"/>
  <c r="N14" i="6"/>
  <c r="J20" i="6"/>
  <c r="R20" i="6"/>
  <c r="V20" i="6"/>
  <c r="AD20" i="6"/>
  <c r="AH20" i="6"/>
  <c r="AP20" i="6"/>
  <c r="H48" i="6"/>
  <c r="H51" i="6" s="1"/>
  <c r="H58" i="6" s="1"/>
  <c r="N48" i="6"/>
  <c r="N51" i="6" s="1"/>
  <c r="N58" i="6" s="1"/>
  <c r="T48" i="6"/>
  <c r="T51" i="6" s="1"/>
  <c r="T58" i="6" s="1"/>
  <c r="Z48" i="6"/>
  <c r="Z51" i="6" s="1"/>
  <c r="Z58" i="6" s="1"/>
  <c r="AF48" i="6"/>
  <c r="AF51" i="6" s="1"/>
  <c r="AF58" i="6" s="1"/>
  <c r="AL48" i="6"/>
  <c r="AL51" i="6" s="1"/>
  <c r="AL58" i="6" s="1"/>
  <c r="H53" i="6"/>
  <c r="H56" i="6" s="1"/>
  <c r="N53" i="6"/>
  <c r="N56" i="6" s="1"/>
  <c r="W53" i="6"/>
  <c r="W56" i="6" s="1"/>
  <c r="AI53" i="6"/>
  <c r="AI56" i="6" s="1"/>
  <c r="AA78" i="6"/>
  <c r="Z66" i="6"/>
  <c r="Z78" i="6" s="1"/>
  <c r="AB106" i="6"/>
  <c r="Z106" i="6"/>
  <c r="W78" i="6"/>
  <c r="J109" i="6"/>
  <c r="P109" i="6"/>
  <c r="V116" i="6"/>
  <c r="AB109" i="6"/>
  <c r="AH109" i="6"/>
  <c r="AH116" i="6" s="1"/>
  <c r="AN109" i="6"/>
  <c r="J114" i="6"/>
  <c r="V114" i="6"/>
  <c r="AB114" i="6"/>
  <c r="AB53" i="6"/>
  <c r="Z53" i="6"/>
  <c r="Z56" i="6" s="1"/>
  <c r="AN53" i="6"/>
  <c r="AN56" i="6" s="1"/>
  <c r="AL53" i="6"/>
  <c r="AL56" i="6" s="1"/>
  <c r="O20" i="6"/>
  <c r="AA20" i="6"/>
  <c r="AM20" i="6"/>
  <c r="J56" i="6"/>
  <c r="P56" i="6"/>
  <c r="V56" i="6"/>
  <c r="AB56" i="6"/>
  <c r="AH56" i="6"/>
  <c r="S106" i="6"/>
  <c r="AM78" i="6"/>
  <c r="AL66" i="6"/>
  <c r="AL78" i="6" s="1"/>
  <c r="AN106" i="6"/>
  <c r="AL106" i="6"/>
  <c r="AL109" i="6" s="1"/>
  <c r="AL116" i="6" s="1"/>
  <c r="AI78" i="6"/>
  <c r="K109" i="6"/>
  <c r="AC109" i="6"/>
  <c r="AI109" i="6"/>
  <c r="L20" i="6"/>
  <c r="X20" i="6"/>
  <c r="AJ20" i="6"/>
  <c r="N72" i="6"/>
  <c r="N78" i="6" s="1"/>
  <c r="P111" i="6"/>
  <c r="P114" i="6" s="1"/>
  <c r="N111" i="6"/>
  <c r="N114" i="6" s="1"/>
  <c r="M109" i="6"/>
  <c r="S109" i="6"/>
  <c r="Y109" i="6"/>
  <c r="Y116" i="6" s="1"/>
  <c r="AE109" i="6"/>
  <c r="AE116" i="6" s="1"/>
  <c r="AQ109" i="6"/>
  <c r="M114" i="6"/>
  <c r="S114" i="6"/>
  <c r="Y114" i="6"/>
  <c r="AE114" i="6"/>
  <c r="AK114" i="6"/>
  <c r="AK116" i="6" s="1"/>
  <c r="AQ114" i="6"/>
  <c r="H66" i="6"/>
  <c r="H78" i="6" s="1"/>
  <c r="T66" i="6"/>
  <c r="AF66" i="6"/>
  <c r="AF78" i="6" s="1"/>
  <c r="T72" i="6"/>
  <c r="T78" i="6" s="1"/>
  <c r="L78" i="6"/>
  <c r="X78" i="6"/>
  <c r="AJ78" i="6"/>
  <c r="H106" i="6"/>
  <c r="H109" i="6" s="1"/>
  <c r="H116" i="6" s="1"/>
  <c r="T106" i="6"/>
  <c r="T109" i="6" s="1"/>
  <c r="T116" i="6" s="1"/>
  <c r="AF106" i="6"/>
  <c r="AF109" i="6" s="1"/>
  <c r="AF116" i="6" s="1"/>
  <c r="H111" i="6"/>
  <c r="H114" i="6" s="1"/>
  <c r="T111" i="6"/>
  <c r="T114" i="6" s="1"/>
  <c r="Z111" i="6"/>
  <c r="Z114" i="6" s="1"/>
  <c r="AF111" i="6"/>
  <c r="AF114" i="6" s="1"/>
  <c r="AL111" i="6"/>
  <c r="AL114" i="6" s="1"/>
  <c r="Q66" i="6"/>
  <c r="AC66" i="6"/>
  <c r="AO66" i="6"/>
  <c r="Q72" i="6"/>
  <c r="AC72" i="6"/>
  <c r="AC78" i="6" s="1"/>
  <c r="AO72" i="6"/>
  <c r="I78" i="6"/>
  <c r="U78" i="6"/>
  <c r="AG78" i="6"/>
  <c r="AB111" i="6"/>
  <c r="AN111" i="6"/>
  <c r="AN114" i="6" s="1"/>
  <c r="R78" i="6"/>
  <c r="AD78" i="6"/>
  <c r="AP78" i="6"/>
  <c r="K106" i="6"/>
  <c r="Q106" i="6"/>
  <c r="Q109" i="6" s="1"/>
  <c r="Q116" i="6" s="1"/>
  <c r="W106" i="6"/>
  <c r="W109" i="6" s="1"/>
  <c r="W116" i="6" s="1"/>
  <c r="AC106" i="6"/>
  <c r="AI106" i="6"/>
  <c r="AO106" i="6"/>
  <c r="AO109" i="6" s="1"/>
  <c r="AO116" i="6" s="1"/>
  <c r="K111" i="6"/>
  <c r="K114" i="6" s="1"/>
  <c r="Q111" i="6"/>
  <c r="Q114" i="6" s="1"/>
  <c r="W111" i="6"/>
  <c r="W114" i="6" s="1"/>
  <c r="AC111" i="6"/>
  <c r="AC114" i="6" s="1"/>
  <c r="AI111" i="6"/>
  <c r="AI114" i="6" s="1"/>
  <c r="AO111" i="6"/>
  <c r="AO114" i="6" s="1"/>
  <c r="H44" i="5"/>
  <c r="H47" i="5" s="1"/>
  <c r="H54" i="5" s="1"/>
  <c r="H8" i="5"/>
  <c r="J44" i="5"/>
  <c r="J47" i="5" s="1"/>
  <c r="J54" i="5" s="1"/>
  <c r="I20" i="5"/>
  <c r="T49" i="5"/>
  <c r="T52" i="5" s="1"/>
  <c r="V49" i="5"/>
  <c r="T14" i="5"/>
  <c r="T44" i="5"/>
  <c r="T47" i="5" s="1"/>
  <c r="T54" i="5" s="1"/>
  <c r="T8" i="5"/>
  <c r="V44" i="5"/>
  <c r="H49" i="5"/>
  <c r="H52" i="5" s="1"/>
  <c r="H14" i="5"/>
  <c r="J49" i="5"/>
  <c r="AF49" i="5"/>
  <c r="AF52" i="5" s="1"/>
  <c r="AF14" i="5"/>
  <c r="AH49" i="5"/>
  <c r="AH52" i="5" s="1"/>
  <c r="U20" i="5"/>
  <c r="AK20" i="5"/>
  <c r="W40" i="5"/>
  <c r="K39" i="5"/>
  <c r="K40" i="5" s="1"/>
  <c r="W39" i="5"/>
  <c r="AI39" i="5"/>
  <c r="AI40" i="5" s="1"/>
  <c r="U40" i="5"/>
  <c r="AK40" i="5"/>
  <c r="N47" i="5"/>
  <c r="N54" i="5" s="1"/>
  <c r="Z47" i="5"/>
  <c r="Z54" i="5" s="1"/>
  <c r="AA55" i="5" s="1"/>
  <c r="AL47" i="5"/>
  <c r="AL54" i="5" s="1"/>
  <c r="J52" i="5"/>
  <c r="V52" i="5"/>
  <c r="K20" i="5"/>
  <c r="Y20" i="5"/>
  <c r="O55" i="5"/>
  <c r="AG8" i="5"/>
  <c r="M49" i="5"/>
  <c r="B21" i="5"/>
  <c r="M20" i="5"/>
  <c r="AC40" i="5"/>
  <c r="T103" i="5"/>
  <c r="T106" i="5" s="1"/>
  <c r="T68" i="5"/>
  <c r="V103" i="5"/>
  <c r="AI68" i="5"/>
  <c r="AK74" i="5"/>
  <c r="V106" i="5"/>
  <c r="V47" i="5"/>
  <c r="V54" i="5" s="1"/>
  <c r="K19" i="5"/>
  <c r="W19" i="5"/>
  <c r="AI19" i="5"/>
  <c r="W20" i="5"/>
  <c r="M47" i="5"/>
  <c r="AK47" i="5"/>
  <c r="V101" i="5"/>
  <c r="V108" i="5" s="1"/>
  <c r="M74" i="5"/>
  <c r="AE49" i="5"/>
  <c r="AC49" i="5"/>
  <c r="AC52" i="5" s="1"/>
  <c r="AQ49" i="5"/>
  <c r="AO49" i="5"/>
  <c r="AO52" i="5" s="1"/>
  <c r="R20" i="5"/>
  <c r="AD20" i="5"/>
  <c r="AP20" i="5"/>
  <c r="K44" i="5"/>
  <c r="K47" i="5" s="1"/>
  <c r="K54" i="5" s="1"/>
  <c r="Q44" i="5"/>
  <c r="Q47" i="5" s="1"/>
  <c r="Q54" i="5" s="1"/>
  <c r="W44" i="5"/>
  <c r="W47" i="5" s="1"/>
  <c r="W54" i="5" s="1"/>
  <c r="AC44" i="5"/>
  <c r="AC47" i="5" s="1"/>
  <c r="AC54" i="5" s="1"/>
  <c r="AI44" i="5"/>
  <c r="AI47" i="5" s="1"/>
  <c r="AI54" i="5" s="1"/>
  <c r="AO44" i="5"/>
  <c r="AO47" i="5" s="1"/>
  <c r="AO54" i="5" s="1"/>
  <c r="K49" i="5"/>
  <c r="K52" i="5" s="1"/>
  <c r="Q49" i="5"/>
  <c r="Q52" i="5" s="1"/>
  <c r="K74" i="5"/>
  <c r="H103" i="5"/>
  <c r="H106" i="5" s="1"/>
  <c r="H68" i="5"/>
  <c r="AK103" i="5"/>
  <c r="AK106" i="5" s="1"/>
  <c r="W94" i="5"/>
  <c r="K93" i="5"/>
  <c r="K94" i="5" s="1"/>
  <c r="W93" i="5"/>
  <c r="AI93" i="5"/>
  <c r="AI94" i="5" s="1"/>
  <c r="Q101" i="5"/>
  <c r="Q108" i="5" s="1"/>
  <c r="AC101" i="5"/>
  <c r="AC108" i="5" s="1"/>
  <c r="AO101" i="5"/>
  <c r="AO108" i="5" s="1"/>
  <c r="V98" i="5"/>
  <c r="O20" i="5"/>
  <c r="AA20" i="5"/>
  <c r="AM20" i="5"/>
  <c r="M44" i="5"/>
  <c r="Y44" i="5"/>
  <c r="Y47" i="5" s="1"/>
  <c r="Y54" i="5" s="1"/>
  <c r="X55" i="5" s="1"/>
  <c r="AK44" i="5"/>
  <c r="M52" i="5"/>
  <c r="S52" i="5"/>
  <c r="S54" i="5" s="1"/>
  <c r="Y52" i="5"/>
  <c r="AE52" i="5"/>
  <c r="AE54" i="5" s="1"/>
  <c r="AD55" i="5" s="1"/>
  <c r="AK52" i="5"/>
  <c r="AQ52" i="5"/>
  <c r="AQ54" i="5" s="1"/>
  <c r="AN49" i="5"/>
  <c r="AN52" i="5" s="1"/>
  <c r="AN54" i="5" s="1"/>
  <c r="AM55" i="5" s="1"/>
  <c r="I62" i="5"/>
  <c r="Y62" i="5"/>
  <c r="M101" i="5"/>
  <c r="S101" i="5"/>
  <c r="S108" i="5" s="1"/>
  <c r="R109" i="5" s="1"/>
  <c r="AE101" i="5"/>
  <c r="AK101" i="5"/>
  <c r="AQ101" i="5"/>
  <c r="AQ108" i="5" s="1"/>
  <c r="AP109" i="5" s="1"/>
  <c r="S106" i="5"/>
  <c r="Y106" i="5"/>
  <c r="AE106" i="5"/>
  <c r="AQ106" i="5"/>
  <c r="AF98" i="5"/>
  <c r="AF62" i="5"/>
  <c r="AF74" i="5" s="1"/>
  <c r="Y49" i="5"/>
  <c r="W49" i="5"/>
  <c r="W52" i="5" s="1"/>
  <c r="AK49" i="5"/>
  <c r="AI49" i="5"/>
  <c r="AI52" i="5" s="1"/>
  <c r="K73" i="5"/>
  <c r="W73" i="5"/>
  <c r="AI73" i="5"/>
  <c r="T98" i="5"/>
  <c r="T101" i="5" s="1"/>
  <c r="T108" i="5" s="1"/>
  <c r="T62" i="5"/>
  <c r="T74" i="5" s="1"/>
  <c r="AI74" i="5"/>
  <c r="M103" i="5"/>
  <c r="M106" i="5" s="1"/>
  <c r="AF103" i="5"/>
  <c r="AF106" i="5" s="1"/>
  <c r="AF68" i="5"/>
  <c r="AF101" i="5"/>
  <c r="AH98" i="5"/>
  <c r="AH101" i="5" s="1"/>
  <c r="AH108" i="5" s="1"/>
  <c r="J103" i="5"/>
  <c r="J106" i="5" s="1"/>
  <c r="AH103" i="5"/>
  <c r="AH106" i="5" s="1"/>
  <c r="L74" i="5"/>
  <c r="X74" i="5"/>
  <c r="AJ74" i="5"/>
  <c r="N98" i="5"/>
  <c r="N101" i="5" s="1"/>
  <c r="N108" i="5" s="1"/>
  <c r="O109" i="5" s="1"/>
  <c r="Z98" i="5"/>
  <c r="Z101" i="5" s="1"/>
  <c r="Z108" i="5" s="1"/>
  <c r="AA109" i="5" s="1"/>
  <c r="AL98" i="5"/>
  <c r="AL101" i="5" s="1"/>
  <c r="AL108" i="5" s="1"/>
  <c r="AM109" i="5" s="1"/>
  <c r="N103" i="5"/>
  <c r="N106" i="5" s="1"/>
  <c r="Z103" i="5"/>
  <c r="Z106" i="5" s="1"/>
  <c r="AL103" i="5"/>
  <c r="AL106" i="5" s="1"/>
  <c r="N62" i="5"/>
  <c r="N74" i="5" s="1"/>
  <c r="Z62" i="5"/>
  <c r="Z74" i="5" s="1"/>
  <c r="AL62" i="5"/>
  <c r="AL74" i="5" s="1"/>
  <c r="R74" i="5"/>
  <c r="AD74" i="5"/>
  <c r="AP74" i="5"/>
  <c r="K98" i="5"/>
  <c r="K101" i="5" s="1"/>
  <c r="K108" i="5" s="1"/>
  <c r="Q98" i="5"/>
  <c r="W98" i="5"/>
  <c r="W101" i="5" s="1"/>
  <c r="W108" i="5" s="1"/>
  <c r="AC98" i="5"/>
  <c r="AI98" i="5"/>
  <c r="AI101" i="5" s="1"/>
  <c r="AI108" i="5" s="1"/>
  <c r="AO98" i="5"/>
  <c r="K103" i="5"/>
  <c r="K106" i="5" s="1"/>
  <c r="Q103" i="5"/>
  <c r="Q106" i="5" s="1"/>
  <c r="W103" i="5"/>
  <c r="W106" i="5" s="1"/>
  <c r="AC103" i="5"/>
  <c r="AC106" i="5" s="1"/>
  <c r="AI103" i="5"/>
  <c r="AI106" i="5" s="1"/>
  <c r="AO103" i="5"/>
  <c r="AO106" i="5" s="1"/>
  <c r="AF20" i="4"/>
  <c r="M58" i="4"/>
  <c r="AK58" i="4"/>
  <c r="T20" i="4"/>
  <c r="AQ53" i="4"/>
  <c r="Q8" i="4"/>
  <c r="Q20" i="4" s="1"/>
  <c r="AC8" i="4"/>
  <c r="AC20" i="4" s="1"/>
  <c r="AO8" i="4"/>
  <c r="AO20" i="4" s="1"/>
  <c r="T55" i="4"/>
  <c r="T58" i="4" s="1"/>
  <c r="AF58" i="4"/>
  <c r="AF55" i="4"/>
  <c r="I20" i="4"/>
  <c r="M20" i="4"/>
  <c r="U20" i="4"/>
  <c r="Y20" i="4"/>
  <c r="AG20" i="4"/>
  <c r="AK20" i="4"/>
  <c r="J50" i="4"/>
  <c r="J53" i="4" s="1"/>
  <c r="J60" i="4" s="1"/>
  <c r="P50" i="4"/>
  <c r="V50" i="4"/>
  <c r="AB50" i="4"/>
  <c r="AH50" i="4"/>
  <c r="AH53" i="4" s="1"/>
  <c r="AH60" i="4" s="1"/>
  <c r="AG61" i="4" s="1"/>
  <c r="AN50" i="4"/>
  <c r="P53" i="4"/>
  <c r="V53" i="4"/>
  <c r="AB53" i="4"/>
  <c r="AB60" i="4" s="1"/>
  <c r="AN53" i="4"/>
  <c r="AN60" i="4" s="1"/>
  <c r="J55" i="4"/>
  <c r="J58" i="4" s="1"/>
  <c r="P55" i="4"/>
  <c r="P58" i="4" s="1"/>
  <c r="M110" i="4"/>
  <c r="AA80" i="4"/>
  <c r="Z68" i="4"/>
  <c r="Z80" i="4" s="1"/>
  <c r="AB110" i="4"/>
  <c r="Z110" i="4"/>
  <c r="Z113" i="4" s="1"/>
  <c r="Z120" i="4" s="1"/>
  <c r="AK113" i="4"/>
  <c r="AQ113" i="4"/>
  <c r="AQ80" i="4"/>
  <c r="AO68" i="4"/>
  <c r="AO80" i="4" s="1"/>
  <c r="N8" i="4"/>
  <c r="N20" i="4" s="1"/>
  <c r="Z8" i="4"/>
  <c r="AL8" i="4"/>
  <c r="Z14" i="4"/>
  <c r="AC58" i="4"/>
  <c r="AC55" i="4"/>
  <c r="AL14" i="4"/>
  <c r="AO55" i="4"/>
  <c r="AO58" i="4" s="1"/>
  <c r="J20" i="4"/>
  <c r="R20" i="4"/>
  <c r="V20" i="4"/>
  <c r="AD20" i="4"/>
  <c r="AH20" i="4"/>
  <c r="AP20" i="4"/>
  <c r="K50" i="4"/>
  <c r="K53" i="4" s="1"/>
  <c r="K60" i="4" s="1"/>
  <c r="Q50" i="4"/>
  <c r="Q53" i="4" s="1"/>
  <c r="W50" i="4"/>
  <c r="AC50" i="4"/>
  <c r="AI50" i="4"/>
  <c r="AI53" i="4" s="1"/>
  <c r="AO50" i="4"/>
  <c r="AO53" i="4" s="1"/>
  <c r="AO60" i="4" s="1"/>
  <c r="W53" i="4"/>
  <c r="AC53" i="4"/>
  <c r="AC60" i="4" s="1"/>
  <c r="K55" i="4"/>
  <c r="Q55" i="4"/>
  <c r="Q58" i="4" s="1"/>
  <c r="J110" i="4"/>
  <c r="I80" i="4"/>
  <c r="H110" i="4"/>
  <c r="H113" i="4" s="1"/>
  <c r="H120" i="4" s="1"/>
  <c r="H68" i="4"/>
  <c r="M113" i="4"/>
  <c r="M120" i="4" s="1"/>
  <c r="M80" i="4"/>
  <c r="S110" i="4"/>
  <c r="AB113" i="4"/>
  <c r="AM80" i="4"/>
  <c r="AL68" i="4"/>
  <c r="AL80" i="4" s="1"/>
  <c r="AN110" i="4"/>
  <c r="AN113" i="4" s="1"/>
  <c r="AN120" i="4" s="1"/>
  <c r="AL110" i="4"/>
  <c r="AL113" i="4" s="1"/>
  <c r="AL120" i="4" s="1"/>
  <c r="J118" i="4"/>
  <c r="V118" i="4"/>
  <c r="AH118" i="4"/>
  <c r="Z55" i="4"/>
  <c r="Z58" i="4" s="1"/>
  <c r="AL58" i="4"/>
  <c r="AL55" i="4"/>
  <c r="O20" i="4"/>
  <c r="S20" i="4"/>
  <c r="AA20" i="4"/>
  <c r="AE20" i="4"/>
  <c r="AM20" i="4"/>
  <c r="AQ20" i="4"/>
  <c r="M50" i="4"/>
  <c r="M53" i="4" s="1"/>
  <c r="M60" i="4" s="1"/>
  <c r="Y50" i="4"/>
  <c r="Y53" i="4" s="1"/>
  <c r="Y60" i="4" s="1"/>
  <c r="AK50" i="4"/>
  <c r="AK53" i="4" s="1"/>
  <c r="AK60" i="4" s="1"/>
  <c r="S55" i="4"/>
  <c r="S58" i="4" s="1"/>
  <c r="S60" i="4" s="1"/>
  <c r="AE55" i="4"/>
  <c r="AE58" i="4" s="1"/>
  <c r="AE60" i="4" s="1"/>
  <c r="AD61" i="4" s="1"/>
  <c r="AQ55" i="4"/>
  <c r="AQ58" i="4" s="1"/>
  <c r="O80" i="4"/>
  <c r="N68" i="4"/>
  <c r="N80" i="4" s="1"/>
  <c r="P110" i="4"/>
  <c r="P113" i="4" s="1"/>
  <c r="N110" i="4"/>
  <c r="N113" i="4" s="1"/>
  <c r="N120" i="4" s="1"/>
  <c r="S113" i="4"/>
  <c r="S120" i="4" s="1"/>
  <c r="S80" i="4"/>
  <c r="K58" i="4"/>
  <c r="W58" i="4"/>
  <c r="W55" i="4"/>
  <c r="AI55" i="4"/>
  <c r="AI58" i="4" s="1"/>
  <c r="H50" i="4"/>
  <c r="H53" i="4" s="1"/>
  <c r="N50" i="4"/>
  <c r="N53" i="4" s="1"/>
  <c r="T50" i="4"/>
  <c r="T53" i="4" s="1"/>
  <c r="T60" i="4" s="1"/>
  <c r="Z50" i="4"/>
  <c r="Z53" i="4" s="1"/>
  <c r="Z60" i="4" s="1"/>
  <c r="AF50" i="4"/>
  <c r="AF53" i="4" s="1"/>
  <c r="AF60" i="4" s="1"/>
  <c r="AL50" i="4"/>
  <c r="AL53" i="4" s="1"/>
  <c r="AL60" i="4" s="1"/>
  <c r="H55" i="4"/>
  <c r="H58" i="4" s="1"/>
  <c r="N55" i="4"/>
  <c r="N58" i="4" s="1"/>
  <c r="V55" i="4"/>
  <c r="V58" i="4" s="1"/>
  <c r="AH55" i="4"/>
  <c r="AH58" i="4" s="1"/>
  <c r="Y113" i="4"/>
  <c r="AE113" i="4"/>
  <c r="AE80" i="4"/>
  <c r="AC68" i="4"/>
  <c r="AC80" i="4" s="1"/>
  <c r="Y118" i="4"/>
  <c r="AE118" i="4"/>
  <c r="AK118" i="4"/>
  <c r="AQ118" i="4"/>
  <c r="T68" i="4"/>
  <c r="T80" i="4" s="1"/>
  <c r="AF68" i="4"/>
  <c r="AF80" i="4" s="1"/>
  <c r="H74" i="4"/>
  <c r="T74" i="4"/>
  <c r="AF74" i="4"/>
  <c r="L80" i="4"/>
  <c r="P80" i="4"/>
  <c r="X80" i="4"/>
  <c r="AB80" i="4"/>
  <c r="AJ80" i="4"/>
  <c r="AN80" i="4"/>
  <c r="T110" i="4"/>
  <c r="AF110" i="4"/>
  <c r="T113" i="4"/>
  <c r="AF113" i="4"/>
  <c r="H115" i="4"/>
  <c r="N115" i="4"/>
  <c r="T115" i="4"/>
  <c r="T118" i="4" s="1"/>
  <c r="Z115" i="4"/>
  <c r="Z118" i="4" s="1"/>
  <c r="AF115" i="4"/>
  <c r="AL115" i="4"/>
  <c r="H118" i="4"/>
  <c r="N118" i="4"/>
  <c r="AF118" i="4"/>
  <c r="AL118" i="4"/>
  <c r="U80" i="4"/>
  <c r="Y80" i="4"/>
  <c r="AG80" i="4"/>
  <c r="AK80" i="4"/>
  <c r="J113" i="4"/>
  <c r="J120" i="4" s="1"/>
  <c r="V113" i="4"/>
  <c r="V120" i="4" s="1"/>
  <c r="AH113" i="4"/>
  <c r="AH120" i="4" s="1"/>
  <c r="P115" i="4"/>
  <c r="P118" i="4" s="1"/>
  <c r="AB115" i="4"/>
  <c r="AB118" i="4" s="1"/>
  <c r="AN115" i="4"/>
  <c r="AN118" i="4" s="1"/>
  <c r="R80" i="4"/>
  <c r="AD80" i="4"/>
  <c r="AP80" i="4"/>
  <c r="K110" i="4"/>
  <c r="Q110" i="4"/>
  <c r="Q113" i="4" s="1"/>
  <c r="W110" i="4"/>
  <c r="W113" i="4" s="1"/>
  <c r="AC110" i="4"/>
  <c r="AI110" i="4"/>
  <c r="AO110" i="4"/>
  <c r="AO113" i="4" s="1"/>
  <c r="K113" i="4"/>
  <c r="AC113" i="4"/>
  <c r="AI113" i="4"/>
  <c r="K115" i="4"/>
  <c r="Q115" i="4"/>
  <c r="Q118" i="4" s="1"/>
  <c r="W115" i="4"/>
  <c r="W118" i="4" s="1"/>
  <c r="AC115" i="4"/>
  <c r="AI115" i="4"/>
  <c r="AO115" i="4"/>
  <c r="AO118" i="4" s="1"/>
  <c r="K118" i="4"/>
  <c r="AC118" i="4"/>
  <c r="AI118" i="4"/>
  <c r="Q43" i="19" l="1"/>
  <c r="AN43" i="19"/>
  <c r="T43" i="19"/>
  <c r="H43" i="19"/>
  <c r="BR43" i="19"/>
  <c r="BF43" i="19"/>
  <c r="AT43" i="19"/>
  <c r="AH43" i="19"/>
  <c r="V43" i="19"/>
  <c r="J43" i="19"/>
  <c r="AO43" i="19"/>
  <c r="BA24" i="19"/>
  <c r="AO24" i="19"/>
  <c r="AC24" i="19"/>
  <c r="Q24" i="19"/>
  <c r="AZ43" i="19"/>
  <c r="W43" i="19"/>
  <c r="N43" i="19"/>
  <c r="K43" i="19"/>
  <c r="BI43" i="19"/>
  <c r="AW43" i="19"/>
  <c r="AK43" i="19"/>
  <c r="M43" i="19"/>
  <c r="AB43" i="19"/>
  <c r="BS24" i="19"/>
  <c r="BG24" i="19"/>
  <c r="AU24" i="19"/>
  <c r="AI24" i="19"/>
  <c r="W24" i="19"/>
  <c r="K24" i="19"/>
  <c r="BV43" i="19"/>
  <c r="BJ43" i="19"/>
  <c r="CA43" i="19"/>
  <c r="BO43" i="19"/>
  <c r="BC43" i="19"/>
  <c r="AE43" i="19"/>
  <c r="S43" i="19"/>
  <c r="BG43" i="19"/>
  <c r="Z43" i="19"/>
  <c r="AU43" i="19"/>
  <c r="AL43" i="19"/>
  <c r="AI43" i="19"/>
  <c r="CA55" i="18"/>
  <c r="BO55" i="18"/>
  <c r="AO55" i="18"/>
  <c r="AU55" i="18"/>
  <c r="BC55" i="18"/>
  <c r="K55" i="18"/>
  <c r="AE55" i="18"/>
  <c r="BS55" i="18"/>
  <c r="W55" i="18"/>
  <c r="BD55" i="18"/>
  <c r="AF55" i="18"/>
  <c r="H55" i="18"/>
  <c r="BG55" i="18"/>
  <c r="AI55" i="18"/>
  <c r="BY55" i="18"/>
  <c r="AC55" i="18"/>
  <c r="BP55" i="18"/>
  <c r="BV24" i="18"/>
  <c r="BA55" i="18"/>
  <c r="AH55" i="18"/>
  <c r="Z24" i="18"/>
  <c r="BR55" i="18"/>
  <c r="BJ24" i="18"/>
  <c r="N24" i="18"/>
  <c r="BU48" i="17"/>
  <c r="AW48" i="17"/>
  <c r="BI48" i="17"/>
  <c r="M48" i="17"/>
  <c r="Y48" i="17"/>
  <c r="BM48" i="17"/>
  <c r="BX48" i="17"/>
  <c r="AZ48" i="17"/>
  <c r="AN48" i="17"/>
  <c r="AB48" i="17"/>
  <c r="P48" i="17"/>
  <c r="Q48" i="17"/>
  <c r="BL48" i="17"/>
  <c r="CA48" i="17"/>
  <c r="BO48" i="17"/>
  <c r="BC48" i="17"/>
  <c r="AQ48" i="17"/>
  <c r="S48" i="17"/>
  <c r="BY48" i="17"/>
  <c r="AO48" i="17"/>
  <c r="AF53" i="16"/>
  <c r="BA53" i="16"/>
  <c r="BP53" i="16"/>
  <c r="BY53" i="16"/>
  <c r="BM53" i="16"/>
  <c r="V53" i="16"/>
  <c r="AR53" i="16"/>
  <c r="AH53" i="16"/>
  <c r="T45" i="16"/>
  <c r="T47" i="16" s="1"/>
  <c r="T53" i="16" s="1"/>
  <c r="J45" i="16"/>
  <c r="J47" i="16" s="1"/>
  <c r="J53" i="16" s="1"/>
  <c r="BS53" i="16"/>
  <c r="CA53" i="16"/>
  <c r="BO53" i="16"/>
  <c r="BC53" i="16"/>
  <c r="AQ53" i="16"/>
  <c r="AE53" i="16"/>
  <c r="S53" i="16"/>
  <c r="AO53" i="16"/>
  <c r="H45" i="16"/>
  <c r="H47" i="16" s="1"/>
  <c r="H53" i="16" s="1"/>
  <c r="BR53" i="16"/>
  <c r="BF53" i="16"/>
  <c r="AC53" i="16"/>
  <c r="BD53" i="16"/>
  <c r="V24" i="16"/>
  <c r="AT53" i="16"/>
  <c r="V39" i="15"/>
  <c r="BS39" i="15"/>
  <c r="AI39" i="15"/>
  <c r="W39" i="15"/>
  <c r="K39" i="15"/>
  <c r="BM39" i="15"/>
  <c r="BC39" i="15"/>
  <c r="S39" i="15"/>
  <c r="BI39" i="15"/>
  <c r="AK39" i="15"/>
  <c r="M39" i="15"/>
  <c r="AE39" i="15"/>
  <c r="BY39" i="15"/>
  <c r="AO39" i="15"/>
  <c r="AH39" i="15"/>
  <c r="BP39" i="15"/>
  <c r="AR39" i="15"/>
  <c r="T39" i="15"/>
  <c r="BO39" i="15"/>
  <c r="AQ39" i="15"/>
  <c r="BA39" i="15"/>
  <c r="Q39" i="15"/>
  <c r="J39" i="15"/>
  <c r="BD39" i="15"/>
  <c r="AF39" i="15"/>
  <c r="H39" i="15"/>
  <c r="N49" i="13"/>
  <c r="AI49" i="13"/>
  <c r="AJ50" i="13" s="1"/>
  <c r="AO98" i="13"/>
  <c r="Q98" i="13"/>
  <c r="X50" i="13"/>
  <c r="AI98" i="13"/>
  <c r="AJ99" i="13" s="1"/>
  <c r="K98" i="13"/>
  <c r="AN49" i="13"/>
  <c r="AM50" i="13" s="1"/>
  <c r="Q49" i="13"/>
  <c r="AA50" i="13"/>
  <c r="W98" i="13"/>
  <c r="AI20" i="13"/>
  <c r="Y98" i="13"/>
  <c r="X99" i="13" s="1"/>
  <c r="W49" i="13"/>
  <c r="AP99" i="13"/>
  <c r="R99" i="13"/>
  <c r="P49" i="13"/>
  <c r="O50" i="13" s="1"/>
  <c r="S49" i="13"/>
  <c r="H49" i="13"/>
  <c r="I99" i="13"/>
  <c r="L99" i="13"/>
  <c r="AN98" i="13"/>
  <c r="AM99" i="13" s="1"/>
  <c r="T69" i="13"/>
  <c r="AH49" i="13"/>
  <c r="AG50" i="13" s="1"/>
  <c r="J49" i="13"/>
  <c r="AE49" i="13"/>
  <c r="AD50" i="13" s="1"/>
  <c r="AB98" i="13"/>
  <c r="AA99" i="13" s="1"/>
  <c r="AE98" i="13"/>
  <c r="AD99" i="13" s="1"/>
  <c r="K20" i="13"/>
  <c r="E22" i="13"/>
  <c r="B22" i="13"/>
  <c r="AO20" i="13"/>
  <c r="AC98" i="13"/>
  <c r="AF98" i="13"/>
  <c r="AG99" i="13" s="1"/>
  <c r="T98" i="13"/>
  <c r="U99" i="13" s="1"/>
  <c r="AC49" i="13"/>
  <c r="V49" i="13"/>
  <c r="T49" i="13"/>
  <c r="AP50" i="13"/>
  <c r="P69" i="12"/>
  <c r="O70" i="12" s="1"/>
  <c r="AI138" i="12"/>
  <c r="K138" i="12"/>
  <c r="AF138" i="12"/>
  <c r="H138" i="12"/>
  <c r="AC69" i="12"/>
  <c r="Z69" i="12"/>
  <c r="AA70" i="12" s="1"/>
  <c r="AK69" i="12"/>
  <c r="AJ70" i="12" s="1"/>
  <c r="S69" i="12"/>
  <c r="R70" i="12" s="1"/>
  <c r="B28" i="12"/>
  <c r="Y69" i="12"/>
  <c r="AN138" i="12"/>
  <c r="W69" i="12"/>
  <c r="AD70" i="12"/>
  <c r="T138" i="12"/>
  <c r="Y138" i="12"/>
  <c r="AO69" i="12"/>
  <c r="AL69" i="12"/>
  <c r="N69" i="12"/>
  <c r="AQ69" i="12"/>
  <c r="AP70" i="12" s="1"/>
  <c r="AC138" i="12"/>
  <c r="T69" i="12"/>
  <c r="U70" i="12" s="1"/>
  <c r="AN69" i="12"/>
  <c r="AB138" i="12"/>
  <c r="N138" i="12"/>
  <c r="AF69" i="12"/>
  <c r="AG70" i="12" s="1"/>
  <c r="H69" i="12"/>
  <c r="I70" i="12" s="1"/>
  <c r="B27" i="12"/>
  <c r="Q124" i="11"/>
  <c r="AD63" i="11"/>
  <c r="AO124" i="11"/>
  <c r="AF124" i="11"/>
  <c r="H124" i="11"/>
  <c r="AG125" i="11"/>
  <c r="I125" i="11"/>
  <c r="U63" i="11"/>
  <c r="R63" i="11"/>
  <c r="Z124" i="11"/>
  <c r="L63" i="11"/>
  <c r="AN62" i="11"/>
  <c r="AM63" i="11" s="1"/>
  <c r="X63" i="11"/>
  <c r="AP63" i="11"/>
  <c r="J62" i="11"/>
  <c r="I63" i="11" s="1"/>
  <c r="T124" i="11"/>
  <c r="U125" i="11"/>
  <c r="AA125" i="11"/>
  <c r="AA63" i="11"/>
  <c r="AK62" i="11"/>
  <c r="AJ63" i="11" s="1"/>
  <c r="AG63" i="11"/>
  <c r="AL124" i="11"/>
  <c r="N124" i="11"/>
  <c r="O125" i="11" s="1"/>
  <c r="AD125" i="11"/>
  <c r="S124" i="11"/>
  <c r="R125" i="11" s="1"/>
  <c r="AM125" i="11"/>
  <c r="K124" i="11"/>
  <c r="L125" i="11" s="1"/>
  <c r="Y124" i="11"/>
  <c r="X125" i="11" s="1"/>
  <c r="AQ124" i="11"/>
  <c r="AP125" i="11" s="1"/>
  <c r="P62" i="11"/>
  <c r="O63" i="11" s="1"/>
  <c r="K94" i="8"/>
  <c r="AP48" i="8"/>
  <c r="Q47" i="8"/>
  <c r="R48" i="8" s="1"/>
  <c r="AC94" i="8"/>
  <c r="AA48" i="8"/>
  <c r="AI94" i="8"/>
  <c r="AJ95" i="8" s="1"/>
  <c r="AO94" i="8"/>
  <c r="U95" i="8"/>
  <c r="I95" i="8"/>
  <c r="M94" i="8"/>
  <c r="AH47" i="8"/>
  <c r="AG48" i="8" s="1"/>
  <c r="AE94" i="8"/>
  <c r="AD95" i="8" s="1"/>
  <c r="Q94" i="8"/>
  <c r="R95" i="8" s="1"/>
  <c r="AF67" i="8"/>
  <c r="N67" i="8"/>
  <c r="AL94" i="8"/>
  <c r="AM95" i="8" s="1"/>
  <c r="AB94" i="8"/>
  <c r="AA95" i="8" s="1"/>
  <c r="H67" i="8"/>
  <c r="AQ94" i="8"/>
  <c r="AP95" i="8" s="1"/>
  <c r="V47" i="8"/>
  <c r="Y94" i="8"/>
  <c r="X95" i="8" s="1"/>
  <c r="T20" i="8"/>
  <c r="W94" i="8"/>
  <c r="AF94" i="8"/>
  <c r="AG95" i="8" s="1"/>
  <c r="AO47" i="8"/>
  <c r="J47" i="8"/>
  <c r="I48" i="8" s="1"/>
  <c r="T67" i="8"/>
  <c r="T47" i="8"/>
  <c r="W47" i="8"/>
  <c r="X48" i="8" s="1"/>
  <c r="B22" i="8"/>
  <c r="AC20" i="8"/>
  <c r="P94" i="8"/>
  <c r="O95" i="8" s="1"/>
  <c r="AL47" i="8"/>
  <c r="AM48" i="8" s="1"/>
  <c r="N47" i="8"/>
  <c r="O48" i="8" s="1"/>
  <c r="B29" i="7"/>
  <c r="AI26" i="7"/>
  <c r="M89" i="7"/>
  <c r="K81" i="7"/>
  <c r="K89" i="7" s="1"/>
  <c r="N26" i="7"/>
  <c r="H11" i="7"/>
  <c r="H27" i="7" s="1"/>
  <c r="I27" i="7"/>
  <c r="B30" i="7" s="1"/>
  <c r="Q10" i="7"/>
  <c r="Q26" i="7" s="1"/>
  <c r="S26" i="7"/>
  <c r="E29" i="7" s="1"/>
  <c r="AF89" i="7"/>
  <c r="AH118" i="7"/>
  <c r="AF118" i="7"/>
  <c r="AF73" i="7"/>
  <c r="AE58" i="6"/>
  <c r="AD59" i="6" s="1"/>
  <c r="AQ116" i="6"/>
  <c r="AP117" i="6" s="1"/>
  <c r="S116" i="6"/>
  <c r="R117" i="6" s="1"/>
  <c r="AG117" i="6"/>
  <c r="J116" i="6"/>
  <c r="I117" i="6" s="1"/>
  <c r="N20" i="6"/>
  <c r="N116" i="6"/>
  <c r="Q20" i="6"/>
  <c r="AI58" i="6"/>
  <c r="AJ59" i="6" s="1"/>
  <c r="AB58" i="6"/>
  <c r="AA59" i="6" s="1"/>
  <c r="AO78" i="6"/>
  <c r="M116" i="6"/>
  <c r="AB116" i="6"/>
  <c r="AA117" i="6" s="1"/>
  <c r="B22" i="6"/>
  <c r="AC20" i="6"/>
  <c r="V58" i="6"/>
  <c r="U59" i="6" s="1"/>
  <c r="AI116" i="6"/>
  <c r="AJ117" i="6" s="1"/>
  <c r="K116" i="6"/>
  <c r="U117" i="6"/>
  <c r="S58" i="6"/>
  <c r="R59" i="6" s="1"/>
  <c r="W58" i="6"/>
  <c r="X59" i="6" s="1"/>
  <c r="AN58" i="6"/>
  <c r="AM59" i="6" s="1"/>
  <c r="P58" i="6"/>
  <c r="O59" i="6" s="1"/>
  <c r="Q78" i="6"/>
  <c r="X117" i="6"/>
  <c r="AC116" i="6"/>
  <c r="AD117" i="6" s="1"/>
  <c r="AN116" i="6"/>
  <c r="AM117" i="6" s="1"/>
  <c r="P116" i="6"/>
  <c r="O117" i="6" s="1"/>
  <c r="E22" i="6"/>
  <c r="AH58" i="6"/>
  <c r="AG59" i="6" s="1"/>
  <c r="J58" i="6"/>
  <c r="I59" i="6" s="1"/>
  <c r="AP55" i="5"/>
  <c r="R55" i="5"/>
  <c r="I55" i="5"/>
  <c r="W62" i="5"/>
  <c r="W74" i="5" s="1"/>
  <c r="Y74" i="5"/>
  <c r="AK54" i="5"/>
  <c r="AJ55" i="5" s="1"/>
  <c r="H98" i="5"/>
  <c r="H101" i="5" s="1"/>
  <c r="H108" i="5" s="1"/>
  <c r="H62" i="5"/>
  <c r="H74" i="5" s="1"/>
  <c r="J98" i="5"/>
  <c r="J101" i="5" s="1"/>
  <c r="J108" i="5" s="1"/>
  <c r="I109" i="5" s="1"/>
  <c r="I74" i="5"/>
  <c r="AF44" i="5"/>
  <c r="AF47" i="5" s="1"/>
  <c r="AF54" i="5" s="1"/>
  <c r="AF8" i="5"/>
  <c r="AF20" i="5" s="1"/>
  <c r="AH44" i="5"/>
  <c r="AH47" i="5" s="1"/>
  <c r="AH54" i="5" s="1"/>
  <c r="AG55" i="5" s="1"/>
  <c r="AG20" i="5"/>
  <c r="B22" i="5" s="1"/>
  <c r="U55" i="5"/>
  <c r="AK108" i="5"/>
  <c r="AJ109" i="5" s="1"/>
  <c r="M108" i="5"/>
  <c r="L109" i="5" s="1"/>
  <c r="Y98" i="5"/>
  <c r="Y101" i="5" s="1"/>
  <c r="Y108" i="5" s="1"/>
  <c r="X109" i="5" s="1"/>
  <c r="T20" i="5"/>
  <c r="H20" i="5"/>
  <c r="AF108" i="5"/>
  <c r="AG109" i="5" s="1"/>
  <c r="AE108" i="5"/>
  <c r="AD109" i="5" s="1"/>
  <c r="U109" i="5"/>
  <c r="M54" i="5"/>
  <c r="L55" i="5" s="1"/>
  <c r="W120" i="4"/>
  <c r="AM121" i="4"/>
  <c r="AO120" i="4"/>
  <c r="Q120" i="4"/>
  <c r="N60" i="4"/>
  <c r="X61" i="4"/>
  <c r="H60" i="4"/>
  <c r="P120" i="4"/>
  <c r="O121" i="4" s="1"/>
  <c r="L61" i="4"/>
  <c r="Q60" i="4"/>
  <c r="R61" i="4" s="1"/>
  <c r="I61" i="4"/>
  <c r="AI60" i="4"/>
  <c r="AJ61" i="4" s="1"/>
  <c r="AC120" i="4"/>
  <c r="I121" i="4"/>
  <c r="AB120" i="4"/>
  <c r="AA121" i="4" s="1"/>
  <c r="H80" i="4"/>
  <c r="E22" i="4"/>
  <c r="AL20" i="4"/>
  <c r="B22" i="4"/>
  <c r="AI120" i="4"/>
  <c r="K120" i="4"/>
  <c r="AF120" i="4"/>
  <c r="Z20" i="4"/>
  <c r="AQ120" i="4"/>
  <c r="AP121" i="4" s="1"/>
  <c r="AA61" i="4"/>
  <c r="AQ60" i="4"/>
  <c r="AP61" i="4" s="1"/>
  <c r="AG121" i="4"/>
  <c r="T120" i="4"/>
  <c r="U121" i="4" s="1"/>
  <c r="AE120" i="4"/>
  <c r="AD121" i="4" s="1"/>
  <c r="R121" i="4"/>
  <c r="W60" i="4"/>
  <c r="AK120" i="4"/>
  <c r="AJ121" i="4" s="1"/>
  <c r="V60" i="4"/>
  <c r="U61" i="4" s="1"/>
  <c r="Y120" i="4"/>
  <c r="X121" i="4" s="1"/>
  <c r="L121" i="4"/>
  <c r="AM61" i="4"/>
  <c r="P60" i="4"/>
  <c r="U50" i="13" l="1"/>
  <c r="I50" i="13"/>
  <c r="R50" i="13"/>
  <c r="AM70" i="12"/>
  <c r="X70" i="12"/>
  <c r="U48" i="8"/>
  <c r="L95" i="8"/>
  <c r="E30" i="7"/>
  <c r="L117" i="6"/>
  <c r="E22" i="5"/>
  <c r="O61" i="4"/>
</calcChain>
</file>

<file path=xl/sharedStrings.xml><?xml version="1.0" encoding="utf-8"?>
<sst xmlns="http://schemas.openxmlformats.org/spreadsheetml/2006/main" count="9565" uniqueCount="428">
  <si>
    <t>Ведомость контрольного замера по ПС: 110/10 кВ «Самарово»</t>
  </si>
  <si>
    <t>Дата:</t>
  </si>
  <si>
    <t>Замер по трансформаторам</t>
  </si>
  <si>
    <t>1 час.</t>
  </si>
  <si>
    <t>2 час.</t>
  </si>
  <si>
    <t>3 час.</t>
  </si>
  <si>
    <t>4 час.</t>
  </si>
  <si>
    <t>5 час.</t>
  </si>
  <si>
    <t>6 час.</t>
  </si>
  <si>
    <t>7 час.</t>
  </si>
  <si>
    <t>8 час.</t>
  </si>
  <si>
    <t>9 час.</t>
  </si>
  <si>
    <t>10 час.</t>
  </si>
  <si>
    <t>11 час.</t>
  </si>
  <si>
    <t>12 час.</t>
  </si>
  <si>
    <t>Диспет. 
наимен.</t>
  </si>
  <si>
    <t xml:space="preserve"> S ном, 
МВА</t>
  </si>
  <si>
    <t>Ток</t>
  </si>
  <si>
    <t>Pнагр.</t>
  </si>
  <si>
    <t>Qнагр.</t>
  </si>
  <si>
    <t>А</t>
  </si>
  <si>
    <t>МВт</t>
  </si>
  <si>
    <t>Мвар</t>
  </si>
  <si>
    <t>1Т</t>
  </si>
  <si>
    <t>Нагрузка</t>
  </si>
  <si>
    <t>110 кВ</t>
  </si>
  <si>
    <t>10 кВ</t>
  </si>
  <si>
    <t xml:space="preserve">РПН </t>
  </si>
  <si>
    <t>Напряж.</t>
  </si>
  <si>
    <t>ПБВ</t>
  </si>
  <si>
    <t>-</t>
  </si>
  <si>
    <t xml:space="preserve">2Т </t>
  </si>
  <si>
    <t>Всего</t>
  </si>
  <si>
    <t>cosФ(110)=</t>
  </si>
  <si>
    <t>tgФ(110)=</t>
  </si>
  <si>
    <t>cosФ(10)=</t>
  </si>
  <si>
    <t>tgФ(10)=</t>
  </si>
  <si>
    <t>Замер по</t>
  </si>
  <si>
    <t>Уст.ЧАПВ</t>
  </si>
  <si>
    <t>Уст.АЧР</t>
  </si>
  <si>
    <t>ВЛ- 10 кВ</t>
  </si>
  <si>
    <t>герц</t>
  </si>
  <si>
    <t>сек</t>
  </si>
  <si>
    <t>яч. №3</t>
  </si>
  <si>
    <t>ф."РП-32-1"</t>
  </si>
  <si>
    <t>яч. №5</t>
  </si>
  <si>
    <t>ф."ТП-306-1"</t>
  </si>
  <si>
    <t>яч. №13</t>
  </si>
  <si>
    <t>ф."Авангард-1"</t>
  </si>
  <si>
    <t>яч. №17</t>
  </si>
  <si>
    <t>ф."ТП-311-1"</t>
  </si>
  <si>
    <t>яч. №23</t>
  </si>
  <si>
    <t>ф."РП-31-1"</t>
  </si>
  <si>
    <t>яч. №25</t>
  </si>
  <si>
    <t>ф."РП-30-1"</t>
  </si>
  <si>
    <t>яч. №7</t>
  </si>
  <si>
    <t>ф."РП-32 резерв-1"</t>
  </si>
  <si>
    <t>яч. №4</t>
  </si>
  <si>
    <t>ф."ТП-306-2"</t>
  </si>
  <si>
    <t>яч. №6</t>
  </si>
  <si>
    <t>ф."Авангард-2"</t>
  </si>
  <si>
    <t>яч. №16</t>
  </si>
  <si>
    <t>ф."ТП-311-2"</t>
  </si>
  <si>
    <t>яч. №18</t>
  </si>
  <si>
    <t>ф."РП-30-2"</t>
  </si>
  <si>
    <t>яч. №24</t>
  </si>
  <si>
    <t>ф."РП-31-2"</t>
  </si>
  <si>
    <t>яч. №26</t>
  </si>
  <si>
    <t>ф."РП-32-2"</t>
  </si>
  <si>
    <t>яч. №8</t>
  </si>
  <si>
    <t>ф."РП-32 резерв-2"</t>
  </si>
  <si>
    <t>яч. №21</t>
  </si>
  <si>
    <t>ф."РП-34 Иртыш-1"</t>
  </si>
  <si>
    <t>яч. №22</t>
  </si>
  <si>
    <t>ф."РП-34 Иртыш-2"</t>
  </si>
  <si>
    <t>ТСН-1</t>
  </si>
  <si>
    <t>ТСН-2</t>
  </si>
  <si>
    <t>Итого по отх.ВЛ от 1С-10 кВ</t>
  </si>
  <si>
    <t>Итого по отх.ВЛ от 2С-10 кВ</t>
  </si>
  <si>
    <t>Итого по ВЛ-10 кВ</t>
  </si>
  <si>
    <t>РАСЧЕТ ПОТЕРЬ  В ТРАНСФОРМАТОРАХ</t>
  </si>
  <si>
    <t>Потери пост.</t>
  </si>
  <si>
    <t xml:space="preserve">  Px.x+j    Qx.x.</t>
  </si>
  <si>
    <t>+j</t>
  </si>
  <si>
    <t>Потери перем.</t>
  </si>
  <si>
    <t xml:space="preserve">  Рпер+j  Qпер.</t>
  </si>
  <si>
    <t>Рхх=</t>
  </si>
  <si>
    <t>Qхх=</t>
  </si>
  <si>
    <t>Ркз(10)=</t>
  </si>
  <si>
    <t>Uкз%(10)=</t>
  </si>
  <si>
    <t>Полная нагрузка с потерями</t>
  </si>
  <si>
    <t>2Т</t>
  </si>
  <si>
    <t>Суммарная нагрузка</t>
  </si>
  <si>
    <t xml:space="preserve">ПС с потерями </t>
  </si>
  <si>
    <t>S p</t>
  </si>
  <si>
    <t>средневзв тангенс</t>
  </si>
  <si>
    <t>время московское</t>
  </si>
  <si>
    <t>13 час.</t>
  </si>
  <si>
    <t>14 час.</t>
  </si>
  <si>
    <t>15 час.</t>
  </si>
  <si>
    <t>16 час.</t>
  </si>
  <si>
    <t>17 час.</t>
  </si>
  <si>
    <t>18 час.</t>
  </si>
  <si>
    <t>19 час.</t>
  </si>
  <si>
    <t>20 час.</t>
  </si>
  <si>
    <t>21 час.</t>
  </si>
  <si>
    <t>22 час.</t>
  </si>
  <si>
    <t>23 час.</t>
  </si>
  <si>
    <t>24 час.</t>
  </si>
  <si>
    <t>Ведомость контрольного замера по ПС: 110/10 кВ «Западная»</t>
  </si>
  <si>
    <t>ф."РП-16-1"</t>
  </si>
  <si>
    <t>яч. №11</t>
  </si>
  <si>
    <t>ф."ТП-404-1"</t>
  </si>
  <si>
    <t>ф."РП-41-1"</t>
  </si>
  <si>
    <t>яч. №15</t>
  </si>
  <si>
    <t>ф."РП-40-1"</t>
  </si>
  <si>
    <t>ф."ТП-405-1"</t>
  </si>
  <si>
    <t>ф."РП-40-2"</t>
  </si>
  <si>
    <t>ф."РП-16-2"</t>
  </si>
  <si>
    <t>яч. №10</t>
  </si>
  <si>
    <t>ф."РП-41-2"</t>
  </si>
  <si>
    <t>яч. №12</t>
  </si>
  <si>
    <t>ф."ТП-404-2"</t>
  </si>
  <si>
    <t>яч. №14</t>
  </si>
  <si>
    <t>ф."ТП-405-2"</t>
  </si>
  <si>
    <t>Ведомость контрольного замера по ПС: 110/10 кВ «Авангард»</t>
  </si>
  <si>
    <t>ф."Рыбозавод-1"</t>
  </si>
  <si>
    <t>ф."Рыбозавод-2"</t>
  </si>
  <si>
    <t>ф."РП-22-1"</t>
  </si>
  <si>
    <t>ф."РП-22-2"</t>
  </si>
  <si>
    <t>ф."Самарово-1"</t>
  </si>
  <si>
    <t>ф."Самарово-2"</t>
  </si>
  <si>
    <t>ф."РП-23-1"</t>
  </si>
  <si>
    <t>ф."РП-23-2"</t>
  </si>
  <si>
    <t>ф."РП-20-1"</t>
  </si>
  <si>
    <t>ф."РП-20-2"</t>
  </si>
  <si>
    <t>яч. №19</t>
  </si>
  <si>
    <t>ф."РП-25-1"</t>
  </si>
  <si>
    <t>яч. №20</t>
  </si>
  <si>
    <t>ф."РП-25-2"</t>
  </si>
  <si>
    <t>ф."ТП-205-1"</t>
  </si>
  <si>
    <t>ф."ТП-205-2"</t>
  </si>
  <si>
    <t>Ведомость контрольного замера по ПС: 110/35/10 кВ «ГИБДД»</t>
  </si>
  <si>
    <t>35 кВ</t>
  </si>
  <si>
    <t>cosФ(35)=</t>
  </si>
  <si>
    <t>tgФ(35)=</t>
  </si>
  <si>
    <t>ВЛ- 35 кВ</t>
  </si>
  <si>
    <t>ф."Резерв-1"</t>
  </si>
  <si>
    <t>ф."Резерв-2"</t>
  </si>
  <si>
    <t>ф."Шапша-1"</t>
  </si>
  <si>
    <t>ф."Шапша-2"</t>
  </si>
  <si>
    <t>ф."Ярки-1"</t>
  </si>
  <si>
    <t>ф."Ярки-2"</t>
  </si>
  <si>
    <t>Итого по отх.ВЛ от 1С-35 кВ</t>
  </si>
  <si>
    <t>Итого по отх.ВЛ от 2С-35 кВ</t>
  </si>
  <si>
    <t>Итого по ВЛ-35 кВ</t>
  </si>
  <si>
    <t>ЗРУ-10 кВ</t>
  </si>
  <si>
    <t>Ркз(110)=</t>
  </si>
  <si>
    <t>Ркз(35)=</t>
  </si>
  <si>
    <t>Uкз%(110)=</t>
  </si>
  <si>
    <t>Uкз%(35)=</t>
  </si>
  <si>
    <t>Ведомость контрольного замера по ПС: 35/10 кВ «Ярки»</t>
  </si>
  <si>
    <t>яч. №9</t>
  </si>
  <si>
    <t>ф."Коттеджный поселок"</t>
  </si>
  <si>
    <t>Типовой бланк</t>
  </si>
  <si>
    <t>Приложение 2</t>
  </si>
  <si>
    <t>Ведомость контрольного замера по п/ст:</t>
  </si>
  <si>
    <t>Югра</t>
  </si>
  <si>
    <t>час.</t>
  </si>
  <si>
    <t>Диспет.</t>
  </si>
  <si>
    <t xml:space="preserve"> Sном</t>
  </si>
  <si>
    <t>наимен.</t>
  </si>
  <si>
    <t>МВА</t>
  </si>
  <si>
    <t>МВАр</t>
  </si>
  <si>
    <t>220кВ</t>
  </si>
  <si>
    <t>110кВ</t>
  </si>
  <si>
    <t>10кВ</t>
  </si>
  <si>
    <t>1АТ</t>
  </si>
  <si>
    <t>11</t>
  </si>
  <si>
    <t>2АТ</t>
  </si>
  <si>
    <t>Итого</t>
  </si>
  <si>
    <t>ВЛ- 220  кВ</t>
  </si>
  <si>
    <t>Росляковская-1</t>
  </si>
  <si>
    <t>Росляковская-2</t>
  </si>
  <si>
    <t>Итого по ВЛ-220 кВ</t>
  </si>
  <si>
    <t>ВЛ- 110 кВ</t>
  </si>
  <si>
    <t>Фоминская-1</t>
  </si>
  <si>
    <t>Фоминская-2</t>
  </si>
  <si>
    <t>Самарово-1</t>
  </si>
  <si>
    <t>Самарово-2</t>
  </si>
  <si>
    <t>ГИБДД-1</t>
  </si>
  <si>
    <t>ГИБДД-2</t>
  </si>
  <si>
    <t>Луговская-1</t>
  </si>
  <si>
    <t>Луговская-2</t>
  </si>
  <si>
    <t>Итого по отх.ВЛ от 1С-110 кВ</t>
  </si>
  <si>
    <t>Итого по отх.ВЛ от 2С-110 кВ</t>
  </si>
  <si>
    <t>Итого по ВЛ-110 кВ</t>
  </si>
  <si>
    <r>
      <t>Р</t>
    </r>
    <r>
      <rPr>
        <sz val="7"/>
        <rFont val="Arial Cyr"/>
        <charset val="204"/>
      </rPr>
      <t>хх</t>
    </r>
    <r>
      <rPr>
        <sz val="8"/>
        <rFont val="Arial Cyr"/>
        <family val="2"/>
        <charset val="204"/>
      </rPr>
      <t>=</t>
    </r>
  </si>
  <si>
    <r>
      <t>Q</t>
    </r>
    <r>
      <rPr>
        <sz val="7"/>
        <rFont val="Arial Cyr"/>
        <charset val="204"/>
      </rPr>
      <t>хх</t>
    </r>
    <r>
      <rPr>
        <sz val="9"/>
        <rFont val="Arial Cyr"/>
        <family val="2"/>
        <charset val="204"/>
      </rPr>
      <t>=</t>
    </r>
  </si>
  <si>
    <t>Ркз(220)=</t>
  </si>
  <si>
    <t>Uкз%(220)=</t>
  </si>
  <si>
    <t xml:space="preserve">  время московское</t>
  </si>
  <si>
    <t>Ведомость контрольного замера по ПС: 110/10/6 кВ «Пионерная-2»</t>
  </si>
  <si>
    <t>6 кВ</t>
  </si>
  <si>
    <t>6,3</t>
  </si>
  <si>
    <t>6,2</t>
  </si>
  <si>
    <t>cosФ(6)=</t>
  </si>
  <si>
    <t>tgФ(6)=</t>
  </si>
  <si>
    <t>яч. №37</t>
  </si>
  <si>
    <t>ф."РП-104 яч.7"</t>
  </si>
  <si>
    <t>яч. №39</t>
  </si>
  <si>
    <t>ф."ТП-220 яч.1"</t>
  </si>
  <si>
    <t>яч. №47</t>
  </si>
  <si>
    <t>ф."ТП-150 яч.2"</t>
  </si>
  <si>
    <t>яч. №59</t>
  </si>
  <si>
    <t>ф."ТП-200 яч.8"</t>
  </si>
  <si>
    <t>яч. №61</t>
  </si>
  <si>
    <t>ф."ТП-219 яч.5"</t>
  </si>
  <si>
    <t>яч. №42</t>
  </si>
  <si>
    <t>ф."ТП-220 яч.2"</t>
  </si>
  <si>
    <t>яч. №48</t>
  </si>
  <si>
    <t>ф."ТП-200 яч.7"</t>
  </si>
  <si>
    <t>яч. №54</t>
  </si>
  <si>
    <t>ф."ТП-219 яч.6"</t>
  </si>
  <si>
    <t>яч. №56</t>
  </si>
  <si>
    <t>ф."ТП-150 яч.14"</t>
  </si>
  <si>
    <t>яч. №58</t>
  </si>
  <si>
    <t>ф."РП-104 яч.19"</t>
  </si>
  <si>
    <t>ВЛ- 6 кВ</t>
  </si>
  <si>
    <t>ф."ТП-218 яч.6"</t>
  </si>
  <si>
    <t>ф."РП-101 яч.4"</t>
  </si>
  <si>
    <t>ф."ТП-525 яч.3"</t>
  </si>
  <si>
    <t>ф."ТП-216 яч.3"</t>
  </si>
  <si>
    <t>ф."ТП-211 яч.4"</t>
  </si>
  <si>
    <t>ф."ТП-ИОЦ яч.2"</t>
  </si>
  <si>
    <t>ф."КТПН-600 яч.1"</t>
  </si>
  <si>
    <t>ф."ТП-217 яч.2"</t>
  </si>
  <si>
    <t>ф."РП-128 ср.цепь"</t>
  </si>
  <si>
    <t>ф."РП-142 яч.10"</t>
  </si>
  <si>
    <t>яч. №27</t>
  </si>
  <si>
    <t>ф."РП-100 яч.5"</t>
  </si>
  <si>
    <t>яч. №29</t>
  </si>
  <si>
    <t>ф."РП-113 яч.19"</t>
  </si>
  <si>
    <t>ф."ТП-ИОЦ яч.6"</t>
  </si>
  <si>
    <t>ф."РП-101 яч.1"</t>
  </si>
  <si>
    <t>ф."КТПН Нефт.-2"</t>
  </si>
  <si>
    <t>ф."ТП-216 яч.6"</t>
  </si>
  <si>
    <t>ф."РП-113 яч.20"</t>
  </si>
  <si>
    <t>ф."ТП-525 яч.7"</t>
  </si>
  <si>
    <t>ф."РП-100 яч.4"</t>
  </si>
  <si>
    <t>ф."ТП-212 яч.2"</t>
  </si>
  <si>
    <t>яч. №28</t>
  </si>
  <si>
    <t>ф."ТП-217 яч.1"</t>
  </si>
  <si>
    <t>яч. №30</t>
  </si>
  <si>
    <t>ф."оп.№1-КоС(л.ц.)"</t>
  </si>
  <si>
    <t>яч. №32</t>
  </si>
  <si>
    <t>ф."ТП-УЭЗИС яч.5"</t>
  </si>
  <si>
    <t>яч. №34</t>
  </si>
  <si>
    <t>ф."ТП-218 яч.5"</t>
  </si>
  <si>
    <t>Итого по отх.ВЛ от 1С-6 кВ</t>
  </si>
  <si>
    <t>Итого по отх.ВЛ от 2С-6 кВ</t>
  </si>
  <si>
    <t>Итого по ВЛ-6 кВ</t>
  </si>
  <si>
    <t>Ркз(6)=</t>
  </si>
  <si>
    <t>Uкз%(6)=</t>
  </si>
  <si>
    <t>Ведомость контрольного замера по ПС: 110/6/6 кВ «Евра»</t>
  </si>
  <si>
    <t>6 кВ (1 с.ш.)</t>
  </si>
  <si>
    <t>6 кВ (3 с.ш.)</t>
  </si>
  <si>
    <t>6 кВ (2 с.ш.)</t>
  </si>
  <si>
    <t>6 кВ (4 с.ш.)</t>
  </si>
  <si>
    <t>6 кВ (1,3 с.ш.)</t>
  </si>
  <si>
    <t>6 кВ (2,4 с.ш.)</t>
  </si>
  <si>
    <t>яч.5</t>
  </si>
  <si>
    <t>ф."Южный-1"</t>
  </si>
  <si>
    <t>яч.7</t>
  </si>
  <si>
    <t>ф."Северный-1"</t>
  </si>
  <si>
    <t>яч.9</t>
  </si>
  <si>
    <t>ф."Юбилейный-1"</t>
  </si>
  <si>
    <t>яч.19</t>
  </si>
  <si>
    <t>ф."КОС-1"</t>
  </si>
  <si>
    <t>яч.21</t>
  </si>
  <si>
    <t>ф."Северный-3"</t>
  </si>
  <si>
    <t>яч.23</t>
  </si>
  <si>
    <t>ф."Юбилейный-3"</t>
  </si>
  <si>
    <t>яч.4</t>
  </si>
  <si>
    <t>ф."Северный-2"</t>
  </si>
  <si>
    <t>яч.6</t>
  </si>
  <si>
    <t>ф."Юбилейный-2"</t>
  </si>
  <si>
    <t>яч.8</t>
  </si>
  <si>
    <t>ф."КОС-2"</t>
  </si>
  <si>
    <t>яч.16</t>
  </si>
  <si>
    <t>ф."Северный-4"</t>
  </si>
  <si>
    <t>яч.18</t>
  </si>
  <si>
    <t>ф."Южный-2"</t>
  </si>
  <si>
    <t>яч.20</t>
  </si>
  <si>
    <t>ф."АЗС"</t>
  </si>
  <si>
    <t>Итого по отх.ВЛ от 3С-10 кВ</t>
  </si>
  <si>
    <t>Итого по отх.ВЛ от 4С-10 кВ</t>
  </si>
  <si>
    <t>Ведомость контрольного замера по ПС: 110/35/10 кВ «ЮМАС»</t>
  </si>
  <si>
    <t>ВЛ-35 кВ</t>
  </si>
  <si>
    <t>ф."ВЛ Ямки"</t>
  </si>
  <si>
    <t>ф."ВЛ ЛПК"</t>
  </si>
  <si>
    <t>ф."Паркет"</t>
  </si>
  <si>
    <t>ф."Луговой"</t>
  </si>
  <si>
    <t>ф."Вокзал"</t>
  </si>
  <si>
    <t>яч.11</t>
  </si>
  <si>
    <t>ф."Листвиничный"</t>
  </si>
  <si>
    <t>яч.15</t>
  </si>
  <si>
    <t>ф."Поселковый-1"</t>
  </si>
  <si>
    <t>яч.17</t>
  </si>
  <si>
    <t>ф."РП№3-1"</t>
  </si>
  <si>
    <t>ф."Станция"</t>
  </si>
  <si>
    <t>ф."Леуши"</t>
  </si>
  <si>
    <t>ф."Промплощадка"</t>
  </si>
  <si>
    <t>ф."Поселковый-2"</t>
  </si>
  <si>
    <t>ф."РП№3-2"</t>
  </si>
  <si>
    <t>Ведомость контрольного замера по ПС: 110/10 кВ «МДФ»</t>
  </si>
  <si>
    <t>ф."Мортка-1"</t>
  </si>
  <si>
    <t>ф."Завод-1"</t>
  </si>
  <si>
    <t>ф."Микрорайон"</t>
  </si>
  <si>
    <t>ф."Мортка-2"</t>
  </si>
  <si>
    <t>ф."Завод-2"</t>
  </si>
  <si>
    <t>00</t>
  </si>
  <si>
    <t>1ТСН</t>
  </si>
  <si>
    <t>ВЛ-6 кВ</t>
  </si>
  <si>
    <t>ВЛ-6 отх</t>
  </si>
  <si>
    <t xml:space="preserve">  Px.x+j  Qx.x.</t>
  </si>
  <si>
    <t xml:space="preserve">  Рпер+j  Qпер</t>
  </si>
  <si>
    <t>Ркз=</t>
  </si>
  <si>
    <t>счетчики</t>
  </si>
  <si>
    <t>F</t>
  </si>
  <si>
    <t>сos</t>
  </si>
  <si>
    <t>tg</t>
  </si>
  <si>
    <t>Р</t>
  </si>
  <si>
    <t>Q</t>
  </si>
  <si>
    <t>РПН</t>
  </si>
  <si>
    <t>2ТСН</t>
  </si>
  <si>
    <t>Итого без ТСН</t>
  </si>
  <si>
    <t>1Т  cosф=</t>
  </si>
  <si>
    <t>tgф=</t>
  </si>
  <si>
    <t>2Т  cosф=</t>
  </si>
  <si>
    <t>ВЛ-10кВ</t>
  </si>
  <si>
    <t>РММ яч. № 5</t>
  </si>
  <si>
    <t>Поселок яч. № 6</t>
  </si>
  <si>
    <t xml:space="preserve">   Pкз =</t>
  </si>
  <si>
    <t>Uкз%=</t>
  </si>
  <si>
    <t>Pх</t>
  </si>
  <si>
    <t>Qх</t>
  </si>
  <si>
    <t>Sном</t>
  </si>
  <si>
    <t xml:space="preserve">110 кВ </t>
  </si>
  <si>
    <t>Ввод 1,3</t>
  </si>
  <si>
    <t>Ввод 2,4</t>
  </si>
  <si>
    <t>cosФ1=</t>
  </si>
  <si>
    <t>tgФ1=</t>
  </si>
  <si>
    <t>cosФ2=</t>
  </si>
  <si>
    <t>tgФ2=</t>
  </si>
  <si>
    <t>ВЛ 110 кВ</t>
  </si>
  <si>
    <t>1С-10</t>
  </si>
  <si>
    <t>ЦОК-1 яч.№13</t>
  </si>
  <si>
    <t>БПТОиК-1 яч.№15</t>
  </si>
  <si>
    <t>РИТЭК-1 яч.№17</t>
  </si>
  <si>
    <t>ПТПС яч.№19</t>
  </si>
  <si>
    <t>Поселок-1 яч.№3</t>
  </si>
  <si>
    <t>Поселок-3 яч.№5</t>
  </si>
  <si>
    <t>2С-10</t>
  </si>
  <si>
    <t>Ж/д яч.№14</t>
  </si>
  <si>
    <t>БПТОиК-2 яч.№16</t>
  </si>
  <si>
    <t>РИТЭК-2 яч.№18</t>
  </si>
  <si>
    <t>ЦОК-2 яч.№20</t>
  </si>
  <si>
    <t>Поселок-2 яч.№4</t>
  </si>
  <si>
    <t>Поселок 4 яч.№6</t>
  </si>
  <si>
    <t>сетчики</t>
  </si>
  <si>
    <t>cosф=</t>
  </si>
  <si>
    <t>Водозабор яч.№3</t>
  </si>
  <si>
    <t>Центр яч.№5</t>
  </si>
  <si>
    <t>Половинка яч.№11</t>
  </si>
  <si>
    <t>Кормужиханка яч.№4</t>
  </si>
  <si>
    <t>Пождепо яч.№6</t>
  </si>
  <si>
    <t>Электростанция яч.№8</t>
  </si>
  <si>
    <t>Сахалин яч.№16</t>
  </si>
  <si>
    <t>1т</t>
  </si>
  <si>
    <t>2т</t>
  </si>
  <si>
    <t>1Т cosФ=</t>
  </si>
  <si>
    <t>tgФ=</t>
  </si>
  <si>
    <t>2Т cosФ=</t>
  </si>
  <si>
    <t>РП-17-1 яч.№13</t>
  </si>
  <si>
    <t>Транзит-1 яч.№15</t>
  </si>
  <si>
    <t>Таежный яч.№17</t>
  </si>
  <si>
    <t>ЛХК-1 яч.№19</t>
  </si>
  <si>
    <t>ТРК-1 яч.№25</t>
  </si>
  <si>
    <t>РП-7-1 яч.№27</t>
  </si>
  <si>
    <t>РП-6-1 яч.№3</t>
  </si>
  <si>
    <t>Транзит-2 яч.№10</t>
  </si>
  <si>
    <t>ЛХК-2 яч.№16</t>
  </si>
  <si>
    <t>Финский компл. яч.№18</t>
  </si>
  <si>
    <t>Центральный яч.№24</t>
  </si>
  <si>
    <t>ТРК-2 яч.№26</t>
  </si>
  <si>
    <t>РП-17-2 яч.№4</t>
  </si>
  <si>
    <t>РП-6-2 яч.№8</t>
  </si>
  <si>
    <t>10.5</t>
  </si>
  <si>
    <t>1Т cosф=</t>
  </si>
  <si>
    <t>2Т cosф=</t>
  </si>
  <si>
    <t>Поселок яч.№3</t>
  </si>
  <si>
    <t>ЛЗУ яч.№4</t>
  </si>
  <si>
    <t>Быстрый яч.№16</t>
  </si>
  <si>
    <t>Диспет.       наим.</t>
  </si>
  <si>
    <t xml:space="preserve"> Sном, МВА</t>
  </si>
  <si>
    <t>Наименование замера</t>
  </si>
  <si>
    <t>Ток ,      А</t>
  </si>
  <si>
    <t>Pнагр, МВт</t>
  </si>
  <si>
    <t>Qнагр, Мвар</t>
  </si>
  <si>
    <t>Напряжение</t>
  </si>
  <si>
    <t xml:space="preserve"> 6 кВ</t>
  </si>
  <si>
    <t>Замер по ЛЭП</t>
  </si>
  <si>
    <t>Присоединение</t>
  </si>
  <si>
    <t>яч.1</t>
  </si>
  <si>
    <t>ф."3"</t>
  </si>
  <si>
    <t>яч.13</t>
  </si>
  <si>
    <t>ф."6"</t>
  </si>
  <si>
    <t>яч.2</t>
  </si>
  <si>
    <t>ф."КПП-2"</t>
  </si>
  <si>
    <t>ф."1"</t>
  </si>
  <si>
    <t>ф."5"</t>
  </si>
  <si>
    <t>яч.27</t>
  </si>
  <si>
    <t>ф."КПП-1"</t>
  </si>
  <si>
    <t>яч.22</t>
  </si>
  <si>
    <t>ф."4"</t>
  </si>
  <si>
    <t>яч.24</t>
  </si>
  <si>
    <t>ф."7"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</si>
</sst>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_р_._-;\-* #,##0.00_р_._-;_-* &quot;-&quot;??_р_._-;_-@_-"/>
    <numFmt numFmtId="164" formatCode="0.000"/>
    <numFmt numFmtId="165" formatCode="0.0"/>
    <numFmt numFmtId="166" formatCode="#,##0_ ;\-#,##0\ "/>
    <numFmt numFmtId="167" formatCode="#,##0.000_ ;\-#,##0.000\ "/>
    <numFmt numFmtId="168" formatCode="#,##0.00_ ;\-#,##0.00\ "/>
    <numFmt numFmtId="169" formatCode="_-* #,##0.0_р_._-;\-* #,##0.0_р_._-;_-* &quot;-&quot;??_р_._-;_-@_-"/>
    <numFmt numFmtId="170" formatCode="_-* #,##0.000_р_._-;\-* #,##0.000_р_._-;_-* &quot;-&quot;??_р_._-;_-@_-"/>
    <numFmt numFmtId="171" formatCode="0.0000"/>
    <numFmt numFmtId="172" formatCode="0.000000"/>
    <numFmt numFmtId="173" formatCode="0.00000"/>
    <numFmt numFmtId="174" formatCode="0.0000000"/>
    <numFmt numFmtId="175" formatCode="_-* #,##0.000_р_._-;\-* #,##0.000_р_._-;_-* &quot;-&quot;???_р_._-;_-@_-"/>
  </numFmts>
  <fonts count="4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20"/>
      <name val="Times New Roman"/>
      <family val="1"/>
      <charset val="204"/>
    </font>
    <font>
      <sz val="13"/>
      <name val="Times New Roman"/>
      <family val="1"/>
      <charset val="204"/>
    </font>
    <font>
      <b/>
      <i/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sz val="20"/>
      <name val="Times New Roman"/>
      <family val="1"/>
      <charset val="204"/>
    </font>
    <font>
      <sz val="22"/>
      <name val="Times New Roman"/>
      <family val="1"/>
      <charset val="204"/>
    </font>
    <font>
      <b/>
      <sz val="22"/>
      <name val="Times New Roman"/>
      <family val="1"/>
      <charset val="204"/>
    </font>
    <font>
      <sz val="10"/>
      <name val="Arial"/>
      <family val="2"/>
      <charset val="204"/>
    </font>
    <font>
      <sz val="13"/>
      <color theme="1"/>
      <name val="Times New Roman"/>
      <family val="1"/>
      <charset val="204"/>
    </font>
    <font>
      <sz val="10"/>
      <name val="Arial Cyr"/>
    </font>
    <font>
      <sz val="13"/>
      <color indexed="12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sz val="13"/>
      <color rgb="FFFF0000"/>
      <name val="Times New Roman"/>
      <family val="1"/>
      <charset val="204"/>
    </font>
    <font>
      <sz val="10"/>
      <color rgb="FFFF0000"/>
      <name val="Arial Cyr"/>
      <charset val="204"/>
    </font>
    <font>
      <sz val="10"/>
      <color theme="1"/>
      <name val="Arial Cyr"/>
      <charset val="204"/>
    </font>
    <font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Arial Cyr"/>
      <family val="2"/>
      <charset val="204"/>
    </font>
    <font>
      <sz val="14"/>
      <name val="Times New Roman"/>
      <family val="1"/>
      <charset val="204"/>
    </font>
    <font>
      <sz val="12"/>
      <name val="Arial Cyr"/>
      <family val="2"/>
      <charset val="204"/>
    </font>
    <font>
      <sz val="14"/>
      <name val="Arial Cyr"/>
      <family val="2"/>
      <charset val="204"/>
    </font>
    <font>
      <sz val="11"/>
      <name val="Arial Cyr"/>
      <family val="2"/>
      <charset val="204"/>
    </font>
    <font>
      <sz val="8"/>
      <name val="Arial Cyr"/>
      <family val="2"/>
      <charset val="204"/>
    </font>
    <font>
      <b/>
      <i/>
      <sz val="12"/>
      <name val="Arial Cyr"/>
      <family val="2"/>
      <charset val="204"/>
    </font>
    <font>
      <b/>
      <sz val="14"/>
      <name val="Arial Cyr"/>
      <family val="2"/>
      <charset val="204"/>
    </font>
    <font>
      <b/>
      <sz val="10"/>
      <name val="Arial Cyr"/>
      <family val="2"/>
      <charset val="204"/>
    </font>
    <font>
      <b/>
      <sz val="8"/>
      <name val="Arial Cyr"/>
      <family val="2"/>
      <charset val="204"/>
    </font>
    <font>
      <sz val="7"/>
      <name val="Arial Cyr"/>
      <charset val="204"/>
    </font>
    <font>
      <b/>
      <sz val="10"/>
      <name val="Arial Cyr"/>
      <charset val="204"/>
    </font>
    <font>
      <sz val="9"/>
      <name val="Arial Cyr"/>
      <family val="2"/>
      <charset val="204"/>
    </font>
    <font>
      <sz val="8"/>
      <name val="Arial Cyr"/>
      <charset val="204"/>
    </font>
    <font>
      <sz val="7"/>
      <name val="Arial Cyr"/>
      <family val="2"/>
      <charset val="204"/>
    </font>
    <font>
      <b/>
      <sz val="9"/>
      <name val="Arial Cyr"/>
      <family val="2"/>
      <charset val="204"/>
    </font>
    <font>
      <b/>
      <sz val="11"/>
      <name val="Arial Cyr"/>
      <family val="2"/>
      <charset val="204"/>
    </font>
    <font>
      <sz val="10"/>
      <color indexed="12"/>
      <name val="Arial Cyr"/>
      <charset val="204"/>
    </font>
    <font>
      <b/>
      <sz val="11"/>
      <color indexed="10"/>
      <name val="Arial Cyr"/>
      <charset val="204"/>
    </font>
    <font>
      <b/>
      <sz val="15"/>
      <name val="Times New Roman"/>
      <family val="1"/>
      <charset val="204"/>
    </font>
    <font>
      <sz val="15"/>
      <name val="Times New Roman"/>
      <family val="1"/>
      <charset val="204"/>
    </font>
    <font>
      <sz val="10"/>
      <color indexed="8"/>
      <name val="Courier"/>
      <family val="3"/>
      <charset val="204"/>
    </font>
    <font>
      <sz val="11"/>
      <name val="Times New Roman"/>
      <family val="1"/>
      <charset val="204"/>
    </font>
    <font>
      <sz val="13"/>
      <color indexed="8"/>
      <name val="Times New Roman"/>
      <family val="1"/>
      <charset val="204"/>
    </font>
    <font>
      <b/>
      <sz val="1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10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</borders>
  <cellStyleXfs count="28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0" fillId="0" borderId="0"/>
    <xf numFmtId="0" fontId="10" fillId="0" borderId="0"/>
    <xf numFmtId="0" fontId="10" fillId="0" borderId="0"/>
    <xf numFmtId="0" fontId="18" fillId="0" borderId="0"/>
    <xf numFmtId="0" fontId="18" fillId="0" borderId="0"/>
    <xf numFmtId="0" fontId="1" fillId="0" borderId="0"/>
    <xf numFmtId="0" fontId="10" fillId="0" borderId="0"/>
    <xf numFmtId="0" fontId="10" fillId="0" borderId="0"/>
    <xf numFmtId="9" fontId="2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0" fillId="0" borderId="0"/>
  </cellStyleXfs>
  <cellXfs count="1690">
    <xf numFmtId="0" fontId="0" fillId="0" borderId="0" xfId="0"/>
    <xf numFmtId="0" fontId="3" fillId="0" borderId="0" xfId="1" applyFont="1" applyFill="1" applyBorder="1" applyAlignment="1">
      <alignment horizontal="center"/>
    </xf>
    <xf numFmtId="0" fontId="4" fillId="0" borderId="0" xfId="1" applyFont="1" applyFill="1"/>
    <xf numFmtId="0" fontId="4" fillId="0" borderId="0" xfId="1" applyFont="1" applyFill="1" applyBorder="1"/>
    <xf numFmtId="0" fontId="4" fillId="0" borderId="0" xfId="2" applyFont="1" applyFill="1" applyBorder="1"/>
    <xf numFmtId="0" fontId="5" fillId="0" borderId="0" xfId="1" applyFont="1" applyFill="1" applyBorder="1"/>
    <xf numFmtId="0" fontId="6" fillId="0" borderId="0" xfId="1" applyFont="1" applyFill="1" applyBorder="1" applyAlignment="1"/>
    <xf numFmtId="0" fontId="4" fillId="0" borderId="0" xfId="1" applyFont="1" applyFill="1" applyBorder="1" applyAlignment="1">
      <alignment horizontal="left"/>
    </xf>
    <xf numFmtId="0" fontId="7" fillId="0" borderId="0" xfId="1" applyFont="1" applyFill="1" applyAlignment="1">
      <alignment horizontal="right"/>
    </xf>
    <xf numFmtId="14" fontId="3" fillId="0" borderId="1" xfId="3" applyNumberFormat="1" applyFont="1" applyFill="1" applyBorder="1" applyAlignment="1" applyProtection="1">
      <alignment horizontal="center"/>
      <protection locked="0"/>
    </xf>
    <xf numFmtId="0" fontId="8" fillId="0" borderId="0" xfId="1" applyFont="1" applyFill="1" applyBorder="1"/>
    <xf numFmtId="14" fontId="9" fillId="0" borderId="0" xfId="3" applyNumberFormat="1" applyFont="1" applyFill="1" applyBorder="1" applyAlignment="1" applyProtection="1">
      <alignment horizontal="center"/>
      <protection locked="0"/>
    </xf>
    <xf numFmtId="0" fontId="4" fillId="0" borderId="0" xfId="3" applyFont="1" applyFill="1" applyBorder="1"/>
    <xf numFmtId="0" fontId="4" fillId="0" borderId="0" xfId="3" applyFont="1" applyFill="1"/>
    <xf numFmtId="164" fontId="4" fillId="0" borderId="0" xfId="1" applyNumberFormat="1" applyFont="1" applyFill="1"/>
    <xf numFmtId="14" fontId="6" fillId="0" borderId="0" xfId="3" applyNumberFormat="1" applyFont="1" applyFill="1" applyBorder="1" applyAlignment="1" applyProtection="1">
      <alignment horizontal="center"/>
      <protection locked="0"/>
    </xf>
    <xf numFmtId="0" fontId="6" fillId="0" borderId="2" xfId="3" applyFont="1" applyFill="1" applyBorder="1" applyAlignment="1">
      <alignment horizontal="center"/>
    </xf>
    <xf numFmtId="0" fontId="6" fillId="0" borderId="3" xfId="3" applyFont="1" applyFill="1" applyBorder="1" applyAlignment="1">
      <alignment horizontal="center"/>
    </xf>
    <xf numFmtId="0" fontId="6" fillId="0" borderId="4" xfId="3" applyFont="1" applyFill="1" applyBorder="1" applyAlignment="1">
      <alignment horizontal="center"/>
    </xf>
    <xf numFmtId="1" fontId="6" fillId="0" borderId="2" xfId="4" applyNumberFormat="1" applyFont="1" applyFill="1" applyBorder="1" applyAlignment="1">
      <alignment horizontal="center"/>
    </xf>
    <xf numFmtId="1" fontId="6" fillId="0" borderId="3" xfId="4" applyNumberFormat="1" applyFont="1" applyFill="1" applyBorder="1" applyAlignment="1">
      <alignment horizontal="center"/>
    </xf>
    <xf numFmtId="1" fontId="6" fillId="0" borderId="4" xfId="4" applyNumberFormat="1" applyFont="1" applyFill="1" applyBorder="1" applyAlignment="1">
      <alignment horizontal="center"/>
    </xf>
    <xf numFmtId="0" fontId="6" fillId="0" borderId="5" xfId="3" applyFont="1" applyFill="1" applyBorder="1" applyAlignment="1">
      <alignment horizontal="center" wrapText="1"/>
    </xf>
    <xf numFmtId="0" fontId="6" fillId="0" borderId="6" xfId="3" applyFont="1" applyFill="1" applyBorder="1" applyAlignment="1">
      <alignment horizontal="center"/>
    </xf>
    <xf numFmtId="0" fontId="6" fillId="0" borderId="7" xfId="3" applyFont="1" applyFill="1" applyBorder="1" applyAlignment="1">
      <alignment horizontal="center" wrapText="1"/>
    </xf>
    <xf numFmtId="0" fontId="4" fillId="0" borderId="5" xfId="3" applyFont="1" applyFill="1" applyBorder="1" applyAlignment="1">
      <alignment horizontal="center"/>
    </xf>
    <xf numFmtId="0" fontId="4" fillId="0" borderId="8" xfId="3" applyFont="1" applyFill="1" applyBorder="1" applyAlignment="1">
      <alignment horizontal="center"/>
    </xf>
    <xf numFmtId="0" fontId="4" fillId="0" borderId="6" xfId="3" applyFont="1" applyFill="1" applyBorder="1" applyAlignment="1">
      <alignment horizontal="center"/>
    </xf>
    <xf numFmtId="0" fontId="6" fillId="0" borderId="9" xfId="3" applyFont="1" applyFill="1" applyBorder="1" applyAlignment="1">
      <alignment horizontal="center"/>
    </xf>
    <xf numFmtId="0" fontId="6" fillId="0" borderId="10" xfId="3" applyFont="1" applyFill="1" applyBorder="1" applyAlignment="1">
      <alignment horizontal="center"/>
    </xf>
    <xf numFmtId="0" fontId="6" fillId="0" borderId="11" xfId="3" applyFont="1" applyFill="1" applyBorder="1" applyAlignment="1">
      <alignment horizontal="center"/>
    </xf>
    <xf numFmtId="0" fontId="6" fillId="0" borderId="12" xfId="3" applyFont="1" applyFill="1" applyBorder="1" applyAlignment="1">
      <alignment horizontal="center"/>
    </xf>
    <xf numFmtId="0" fontId="6" fillId="0" borderId="13" xfId="3" applyFont="1" applyFill="1" applyBorder="1" applyAlignment="1">
      <alignment horizontal="center"/>
    </xf>
    <xf numFmtId="0" fontId="6" fillId="0" borderId="14" xfId="3" applyFont="1" applyFill="1" applyBorder="1" applyAlignment="1">
      <alignment horizontal="center"/>
    </xf>
    <xf numFmtId="0" fontId="4" fillId="0" borderId="12" xfId="3" applyFont="1" applyFill="1" applyBorder="1" applyAlignment="1">
      <alignment horizontal="center"/>
    </xf>
    <xf numFmtId="0" fontId="4" fillId="0" borderId="15" xfId="3" applyFont="1" applyFill="1" applyBorder="1" applyAlignment="1">
      <alignment horizontal="center"/>
    </xf>
    <xf numFmtId="0" fontId="4" fillId="0" borderId="13" xfId="3" applyFont="1" applyFill="1" applyBorder="1" applyAlignment="1">
      <alignment horizontal="center"/>
    </xf>
    <xf numFmtId="0" fontId="4" fillId="0" borderId="16" xfId="3" applyFont="1" applyFill="1" applyBorder="1" applyAlignment="1">
      <alignment horizontal="center"/>
    </xf>
    <xf numFmtId="0" fontId="4" fillId="0" borderId="17" xfId="3" applyFont="1" applyFill="1" applyBorder="1" applyAlignment="1">
      <alignment horizontal="center"/>
    </xf>
    <xf numFmtId="0" fontId="4" fillId="0" borderId="18" xfId="3" applyFont="1" applyFill="1" applyBorder="1" applyAlignment="1">
      <alignment horizontal="center"/>
    </xf>
    <xf numFmtId="0" fontId="4" fillId="0" borderId="19" xfId="3" applyFont="1" applyFill="1" applyBorder="1" applyAlignment="1">
      <alignment horizontal="center"/>
    </xf>
    <xf numFmtId="0" fontId="4" fillId="0" borderId="20" xfId="3" applyFont="1" applyFill="1" applyBorder="1" applyAlignment="1">
      <alignment horizontal="center"/>
    </xf>
    <xf numFmtId="0" fontId="4" fillId="0" borderId="21" xfId="3" applyFont="1" applyFill="1" applyBorder="1" applyAlignment="1">
      <alignment horizontal="center"/>
    </xf>
    <xf numFmtId="0" fontId="4" fillId="0" borderId="5" xfId="1" applyFont="1" applyFill="1" applyBorder="1" applyAlignment="1">
      <alignment horizontal="center" vertical="center" wrapText="1"/>
    </xf>
    <xf numFmtId="0" fontId="4" fillId="0" borderId="6" xfId="1" applyFont="1" applyFill="1" applyBorder="1" applyAlignment="1">
      <alignment horizontal="center" vertical="center"/>
    </xf>
    <xf numFmtId="0" fontId="4" fillId="0" borderId="7" xfId="1" applyFont="1" applyFill="1" applyBorder="1" applyAlignment="1">
      <alignment horizontal="center" vertical="center"/>
    </xf>
    <xf numFmtId="0" fontId="4" fillId="0" borderId="5" xfId="3" applyFont="1" applyFill="1" applyBorder="1" applyAlignment="1">
      <alignment horizontal="center" vertical="center"/>
    </xf>
    <xf numFmtId="0" fontId="4" fillId="0" borderId="6" xfId="3" applyFont="1" applyFill="1" applyBorder="1" applyAlignment="1">
      <alignment horizontal="center" vertical="center"/>
    </xf>
    <xf numFmtId="0" fontId="4" fillId="0" borderId="22" xfId="1" applyFont="1" applyFill="1" applyBorder="1" applyAlignment="1">
      <alignment horizontal="left"/>
    </xf>
    <xf numFmtId="0" fontId="4" fillId="0" borderId="23" xfId="1" applyFont="1" applyFill="1" applyBorder="1" applyAlignment="1">
      <alignment horizontal="left"/>
    </xf>
    <xf numFmtId="1" fontId="4" fillId="0" borderId="9" xfId="1" applyNumberFormat="1" applyFont="1" applyFill="1" applyBorder="1" applyAlignment="1">
      <alignment horizontal="center"/>
    </xf>
    <xf numFmtId="164" fontId="4" fillId="0" borderId="10" xfId="5" applyNumberFormat="1" applyFont="1" applyFill="1" applyBorder="1" applyAlignment="1" applyProtection="1">
      <alignment horizontal="center"/>
      <protection locked="0"/>
    </xf>
    <xf numFmtId="164" fontId="4" fillId="0" borderId="11" xfId="5" applyNumberFormat="1" applyFont="1" applyFill="1" applyBorder="1" applyAlignment="1">
      <alignment horizontal="center"/>
    </xf>
    <xf numFmtId="2" fontId="4" fillId="0" borderId="0" xfId="1" applyNumberFormat="1" applyFont="1" applyFill="1"/>
    <xf numFmtId="0" fontId="4" fillId="0" borderId="24" xfId="1" applyFont="1" applyFill="1" applyBorder="1" applyAlignment="1">
      <alignment horizontal="center" vertical="center"/>
    </xf>
    <xf numFmtId="0" fontId="4" fillId="0" borderId="25" xfId="1" applyFont="1" applyFill="1" applyBorder="1" applyAlignment="1">
      <alignment horizontal="center" vertical="center"/>
    </xf>
    <xf numFmtId="0" fontId="4" fillId="0" borderId="26" xfId="1" applyFont="1" applyFill="1" applyBorder="1" applyAlignment="1">
      <alignment horizontal="center" vertical="center"/>
    </xf>
    <xf numFmtId="0" fontId="4" fillId="0" borderId="12" xfId="3" applyFont="1" applyFill="1" applyBorder="1" applyAlignment="1">
      <alignment horizontal="center" vertical="center"/>
    </xf>
    <xf numFmtId="0" fontId="4" fillId="0" borderId="13" xfId="3" applyFont="1" applyFill="1" applyBorder="1" applyAlignment="1">
      <alignment horizontal="center" vertical="center"/>
    </xf>
    <xf numFmtId="0" fontId="4" fillId="0" borderId="27" xfId="3" applyFont="1" applyFill="1" applyBorder="1" applyAlignment="1">
      <alignment horizontal="left"/>
    </xf>
    <xf numFmtId="0" fontId="4" fillId="0" borderId="28" xfId="3" applyFont="1" applyFill="1" applyBorder="1" applyAlignment="1">
      <alignment horizontal="left"/>
    </xf>
    <xf numFmtId="1" fontId="4" fillId="0" borderId="19" xfId="1" applyNumberFormat="1" applyFont="1" applyFill="1" applyBorder="1" applyAlignment="1">
      <alignment horizontal="center"/>
    </xf>
    <xf numFmtId="164" fontId="4" fillId="0" borderId="20" xfId="5" applyNumberFormat="1" applyFont="1" applyFill="1" applyBorder="1" applyAlignment="1" applyProtection="1">
      <alignment horizontal="center"/>
      <protection locked="0"/>
    </xf>
    <xf numFmtId="164" fontId="4" fillId="0" borderId="21" xfId="5" applyNumberFormat="1" applyFont="1" applyFill="1" applyBorder="1" applyAlignment="1">
      <alignment horizontal="center"/>
    </xf>
    <xf numFmtId="0" fontId="4" fillId="0" borderId="2" xfId="1" applyFont="1" applyFill="1" applyBorder="1" applyAlignment="1">
      <alignment horizontal="left"/>
    </xf>
    <xf numFmtId="0" fontId="4" fillId="0" borderId="3" xfId="1" applyFont="1" applyFill="1" applyBorder="1" applyAlignment="1">
      <alignment horizontal="left"/>
    </xf>
    <xf numFmtId="0" fontId="4" fillId="0" borderId="4" xfId="1" applyFont="1" applyFill="1" applyBorder="1" applyAlignment="1">
      <alignment horizontal="left"/>
    </xf>
    <xf numFmtId="0" fontId="4" fillId="0" borderId="24" xfId="2" applyNumberFormat="1" applyFont="1" applyFill="1" applyBorder="1" applyAlignment="1" applyProtection="1">
      <alignment horizontal="center"/>
      <protection locked="0"/>
    </xf>
    <xf numFmtId="0" fontId="4" fillId="0" borderId="0" xfId="2" applyNumberFormat="1" applyFont="1" applyFill="1" applyBorder="1" applyAlignment="1" applyProtection="1">
      <alignment horizontal="center"/>
      <protection locked="0"/>
    </xf>
    <xf numFmtId="0" fontId="4" fillId="0" borderId="25" xfId="2" applyNumberFormat="1" applyFont="1" applyFill="1" applyBorder="1" applyAlignment="1" applyProtection="1">
      <alignment horizontal="center"/>
      <protection locked="0"/>
    </xf>
    <xf numFmtId="0" fontId="4" fillId="0" borderId="2" xfId="2" applyNumberFormat="1" applyFont="1" applyFill="1" applyBorder="1" applyAlignment="1" applyProtection="1">
      <alignment horizontal="center"/>
      <protection locked="0"/>
    </xf>
    <xf numFmtId="0" fontId="4" fillId="0" borderId="3" xfId="2" applyNumberFormat="1" applyFont="1" applyFill="1" applyBorder="1" applyAlignment="1" applyProtection="1">
      <alignment horizontal="center"/>
      <protection locked="0"/>
    </xf>
    <xf numFmtId="0" fontId="4" fillId="0" borderId="4" xfId="2" applyNumberFormat="1" applyFont="1" applyFill="1" applyBorder="1" applyAlignment="1" applyProtection="1">
      <alignment horizontal="center"/>
      <protection locked="0"/>
    </xf>
    <xf numFmtId="0" fontId="4" fillId="2" borderId="0" xfId="1" applyFont="1" applyFill="1"/>
    <xf numFmtId="0" fontId="4" fillId="0" borderId="5" xfId="1" applyFont="1" applyFill="1" applyBorder="1" applyAlignment="1">
      <alignment horizontal="center" vertical="center"/>
    </xf>
    <xf numFmtId="0" fontId="4" fillId="0" borderId="29" xfId="1" applyFont="1" applyFill="1" applyBorder="1" applyAlignment="1">
      <alignment horizontal="left"/>
    </xf>
    <xf numFmtId="2" fontId="4" fillId="0" borderId="9" xfId="1" applyNumberFormat="1" applyFont="1" applyFill="1" applyBorder="1" applyAlignment="1">
      <alignment horizontal="center"/>
    </xf>
    <xf numFmtId="2" fontId="4" fillId="0" borderId="10" xfId="1" applyNumberFormat="1" applyFont="1" applyFill="1" applyBorder="1" applyAlignment="1">
      <alignment horizontal="center"/>
    </xf>
    <xf numFmtId="2" fontId="4" fillId="0" borderId="11" xfId="1" applyNumberFormat="1" applyFont="1" applyFill="1" applyBorder="1" applyAlignment="1">
      <alignment horizontal="center"/>
    </xf>
    <xf numFmtId="0" fontId="4" fillId="0" borderId="12" xfId="1" applyFont="1" applyFill="1" applyBorder="1" applyAlignment="1">
      <alignment horizontal="center" vertical="center"/>
    </xf>
    <xf numFmtId="0" fontId="4" fillId="0" borderId="13" xfId="1" applyFont="1" applyFill="1" applyBorder="1" applyAlignment="1">
      <alignment horizontal="center" vertical="center"/>
    </xf>
    <xf numFmtId="0" fontId="4" fillId="0" borderId="30" xfId="3" applyFont="1" applyFill="1" applyBorder="1" applyAlignment="1">
      <alignment horizontal="left"/>
    </xf>
    <xf numFmtId="2" fontId="4" fillId="0" borderId="19" xfId="1" applyNumberFormat="1" applyFont="1" applyFill="1" applyBorder="1" applyAlignment="1">
      <alignment horizontal="center"/>
    </xf>
    <xf numFmtId="2" fontId="4" fillId="0" borderId="20" xfId="1" applyNumberFormat="1" applyFont="1" applyFill="1" applyBorder="1" applyAlignment="1">
      <alignment horizontal="center"/>
    </xf>
    <xf numFmtId="2" fontId="4" fillId="0" borderId="21" xfId="1" applyNumberFormat="1" applyFont="1" applyFill="1" applyBorder="1" applyAlignment="1">
      <alignment horizontal="center"/>
    </xf>
    <xf numFmtId="0" fontId="4" fillId="0" borderId="14" xfId="1" applyFont="1" applyFill="1" applyBorder="1" applyAlignment="1">
      <alignment horizontal="center" vertical="center"/>
    </xf>
    <xf numFmtId="2" fontId="4" fillId="0" borderId="10" xfId="3" applyNumberFormat="1" applyFont="1" applyFill="1" applyBorder="1" applyAlignment="1">
      <alignment horizontal="center"/>
    </xf>
    <xf numFmtId="2" fontId="4" fillId="0" borderId="11" xfId="3" applyNumberFormat="1" applyFont="1" applyFill="1" applyBorder="1" applyAlignment="1">
      <alignment horizontal="center"/>
    </xf>
    <xf numFmtId="0" fontId="4" fillId="0" borderId="12" xfId="2" applyNumberFormat="1" applyFont="1" applyFill="1" applyBorder="1" applyAlignment="1" applyProtection="1">
      <alignment horizontal="center"/>
      <protection locked="0"/>
    </xf>
    <xf numFmtId="0" fontId="4" fillId="0" borderId="15" xfId="2" applyNumberFormat="1" applyFont="1" applyFill="1" applyBorder="1" applyAlignment="1" applyProtection="1">
      <alignment horizontal="center"/>
      <protection locked="0"/>
    </xf>
    <xf numFmtId="0" fontId="4" fillId="0" borderId="13" xfId="2" applyNumberFormat="1" applyFont="1" applyFill="1" applyBorder="1" applyAlignment="1" applyProtection="1">
      <alignment horizontal="center"/>
      <protection locked="0"/>
    </xf>
    <xf numFmtId="0" fontId="4" fillId="0" borderId="8" xfId="1" applyFont="1" applyFill="1" applyBorder="1" applyAlignment="1">
      <alignment horizontal="center" vertical="center"/>
    </xf>
    <xf numFmtId="0" fontId="4" fillId="0" borderId="5" xfId="1" applyFont="1" applyFill="1" applyBorder="1" applyAlignment="1">
      <alignment horizontal="center"/>
    </xf>
    <xf numFmtId="0" fontId="4" fillId="0" borderId="6" xfId="1" applyFont="1" applyFill="1" applyBorder="1" applyAlignment="1">
      <alignment horizontal="center"/>
    </xf>
    <xf numFmtId="164" fontId="4" fillId="0" borderId="10" xfId="1" applyNumberFormat="1" applyFont="1" applyFill="1" applyBorder="1" applyAlignment="1">
      <alignment horizontal="center"/>
    </xf>
    <xf numFmtId="164" fontId="4" fillId="0" borderId="11" xfId="1" applyNumberFormat="1" applyFont="1" applyFill="1" applyBorder="1" applyAlignment="1">
      <alignment horizontal="center"/>
    </xf>
    <xf numFmtId="0" fontId="4" fillId="0" borderId="15" xfId="1" applyFont="1" applyFill="1" applyBorder="1" applyAlignment="1">
      <alignment horizontal="center" vertical="center"/>
    </xf>
    <xf numFmtId="0" fontId="4" fillId="0" borderId="12" xfId="1" applyFont="1" applyFill="1" applyBorder="1" applyAlignment="1">
      <alignment horizontal="center"/>
    </xf>
    <xf numFmtId="0" fontId="4" fillId="0" borderId="13" xfId="1" applyFont="1" applyFill="1" applyBorder="1" applyAlignment="1">
      <alignment horizontal="center"/>
    </xf>
    <xf numFmtId="164" fontId="4" fillId="0" borderId="20" xfId="1" applyNumberFormat="1" applyFont="1" applyFill="1" applyBorder="1" applyAlignment="1">
      <alignment horizontal="center"/>
    </xf>
    <xf numFmtId="164" fontId="11" fillId="0" borderId="21" xfId="1" applyNumberFormat="1" applyFont="1" applyFill="1" applyBorder="1" applyAlignment="1">
      <alignment horizontal="center"/>
    </xf>
    <xf numFmtId="0" fontId="4" fillId="0" borderId="5" xfId="1" applyFont="1" applyFill="1" applyBorder="1" applyAlignment="1">
      <alignment horizontal="left"/>
    </xf>
    <xf numFmtId="2" fontId="4" fillId="0" borderId="8" xfId="1" applyNumberFormat="1" applyFont="1" applyFill="1" applyBorder="1" applyAlignment="1">
      <alignment horizontal="left"/>
    </xf>
    <xf numFmtId="2" fontId="4" fillId="0" borderId="6" xfId="1" applyNumberFormat="1" applyFont="1" applyFill="1" applyBorder="1" applyAlignment="1">
      <alignment horizontal="left"/>
    </xf>
    <xf numFmtId="2" fontId="4" fillId="0" borderId="0" xfId="1" applyNumberFormat="1" applyFont="1" applyFill="1" applyBorder="1" applyAlignment="1">
      <alignment horizontal="center"/>
    </xf>
    <xf numFmtId="0" fontId="4" fillId="0" borderId="25" xfId="1" applyFont="1" applyFill="1" applyBorder="1"/>
    <xf numFmtId="0" fontId="4" fillId="0" borderId="12" xfId="1" applyFont="1" applyFill="1" applyBorder="1" applyAlignment="1">
      <alignment horizontal="left"/>
    </xf>
    <xf numFmtId="2" fontId="4" fillId="0" borderId="15" xfId="1" applyNumberFormat="1" applyFont="1" applyFill="1" applyBorder="1" applyAlignment="1">
      <alignment horizontal="left"/>
    </xf>
    <xf numFmtId="2" fontId="4" fillId="0" borderId="13" xfId="1" applyNumberFormat="1" applyFont="1" applyFill="1" applyBorder="1" applyAlignment="1">
      <alignment horizontal="left"/>
    </xf>
    <xf numFmtId="0" fontId="4" fillId="0" borderId="15" xfId="1" applyFont="1" applyFill="1" applyBorder="1" applyAlignment="1">
      <alignment horizontal="left"/>
    </xf>
    <xf numFmtId="2" fontId="4" fillId="0" borderId="15" xfId="1" applyNumberFormat="1" applyFont="1" applyFill="1" applyBorder="1" applyAlignment="1">
      <alignment horizontal="center"/>
    </xf>
    <xf numFmtId="0" fontId="4" fillId="0" borderId="13" xfId="1" applyFont="1" applyFill="1" applyBorder="1"/>
    <xf numFmtId="0" fontId="4" fillId="0" borderId="15" xfId="1" applyFont="1" applyFill="1" applyBorder="1"/>
    <xf numFmtId="0" fontId="6" fillId="0" borderId="0" xfId="1" applyFont="1" applyFill="1" applyBorder="1"/>
    <xf numFmtId="0" fontId="6" fillId="0" borderId="0" xfId="1" applyFont="1" applyFill="1" applyBorder="1" applyAlignment="1">
      <alignment horizontal="center"/>
    </xf>
    <xf numFmtId="2" fontId="4" fillId="0" borderId="0" xfId="1" applyNumberFormat="1" applyFont="1" applyFill="1" applyBorder="1"/>
    <xf numFmtId="1" fontId="4" fillId="0" borderId="0" xfId="1" applyNumberFormat="1" applyFont="1" applyFill="1" applyBorder="1"/>
    <xf numFmtId="1" fontId="4" fillId="0" borderId="0" xfId="1" applyNumberFormat="1" applyFont="1" applyFill="1" applyBorder="1" applyProtection="1">
      <protection locked="0"/>
    </xf>
    <xf numFmtId="0" fontId="6" fillId="0" borderId="5" xfId="1" applyFont="1" applyFill="1" applyBorder="1" applyAlignment="1">
      <alignment horizontal="left"/>
    </xf>
    <xf numFmtId="0" fontId="6" fillId="0" borderId="8" xfId="1" applyFont="1" applyFill="1" applyBorder="1" applyAlignment="1">
      <alignment horizontal="left"/>
    </xf>
    <xf numFmtId="1" fontId="6" fillId="0" borderId="5" xfId="4" applyNumberFormat="1" applyFont="1" applyFill="1" applyBorder="1" applyAlignment="1">
      <alignment horizontal="center" vertical="center"/>
    </xf>
    <xf numFmtId="1" fontId="6" fillId="0" borderId="8" xfId="4" applyNumberFormat="1" applyFont="1" applyFill="1" applyBorder="1" applyAlignment="1">
      <alignment horizontal="center" vertical="center"/>
    </xf>
    <xf numFmtId="1" fontId="6" fillId="0" borderId="6" xfId="4" applyNumberFormat="1" applyFont="1" applyFill="1" applyBorder="1" applyAlignment="1">
      <alignment horizontal="center" vertical="center"/>
    </xf>
    <xf numFmtId="0" fontId="6" fillId="0" borderId="12" xfId="1" applyFont="1" applyFill="1" applyBorder="1" applyAlignment="1">
      <alignment horizontal="left"/>
    </xf>
    <xf numFmtId="0" fontId="6" fillId="0" borderId="15" xfId="1" applyFont="1" applyFill="1" applyBorder="1" applyAlignment="1">
      <alignment horizontal="left"/>
    </xf>
    <xf numFmtId="2" fontId="6" fillId="0" borderId="19" xfId="1" applyNumberFormat="1" applyFont="1" applyFill="1" applyBorder="1"/>
    <xf numFmtId="1" fontId="6" fillId="0" borderId="20" xfId="1" applyNumberFormat="1" applyFont="1" applyFill="1" applyBorder="1"/>
    <xf numFmtId="2" fontId="6" fillId="0" borderId="20" xfId="1" applyNumberFormat="1" applyFont="1" applyFill="1" applyBorder="1"/>
    <xf numFmtId="1" fontId="6" fillId="0" borderId="21" xfId="1" applyNumberFormat="1" applyFont="1" applyFill="1" applyBorder="1"/>
    <xf numFmtId="1" fontId="6" fillId="0" borderId="24" xfId="4" applyNumberFormat="1" applyFont="1" applyFill="1" applyBorder="1" applyAlignment="1">
      <alignment horizontal="center" vertical="center"/>
    </xf>
    <xf numFmtId="1" fontId="6" fillId="0" borderId="0" xfId="4" applyNumberFormat="1" applyFont="1" applyFill="1" applyBorder="1" applyAlignment="1">
      <alignment horizontal="center" vertical="center"/>
    </xf>
    <xf numFmtId="1" fontId="6" fillId="0" borderId="25" xfId="4" applyNumberFormat="1" applyFont="1" applyFill="1" applyBorder="1" applyAlignment="1">
      <alignment horizontal="center" vertical="center"/>
    </xf>
    <xf numFmtId="1" fontId="6" fillId="0" borderId="12" xfId="4" applyNumberFormat="1" applyFont="1" applyFill="1" applyBorder="1" applyAlignment="1">
      <alignment horizontal="center" vertical="center"/>
    </xf>
    <xf numFmtId="1" fontId="6" fillId="0" borderId="15" xfId="4" applyNumberFormat="1" applyFont="1" applyFill="1" applyBorder="1" applyAlignment="1">
      <alignment horizontal="center" vertical="center"/>
    </xf>
    <xf numFmtId="1" fontId="6" fillId="0" borderId="13" xfId="4" applyNumberFormat="1" applyFont="1" applyFill="1" applyBorder="1" applyAlignment="1">
      <alignment horizontal="center" vertical="center"/>
    </xf>
    <xf numFmtId="0" fontId="4" fillId="0" borderId="9" xfId="1" applyFont="1" applyFill="1" applyBorder="1" applyAlignment="1">
      <alignment horizontal="left"/>
    </xf>
    <xf numFmtId="49" fontId="4" fillId="0" borderId="31" xfId="6" applyNumberFormat="1" applyFont="1" applyFill="1" applyBorder="1" applyAlignment="1"/>
    <xf numFmtId="49" fontId="4" fillId="0" borderId="29" xfId="6" applyNumberFormat="1" applyFont="1" applyFill="1" applyBorder="1" applyAlignment="1"/>
    <xf numFmtId="165" fontId="4" fillId="0" borderId="32" xfId="1" applyNumberFormat="1" applyFont="1" applyFill="1" applyBorder="1"/>
    <xf numFmtId="1" fontId="4" fillId="0" borderId="33" xfId="1" applyNumberFormat="1" applyFont="1" applyFill="1" applyBorder="1"/>
    <xf numFmtId="165" fontId="4" fillId="0" borderId="33" xfId="1" applyNumberFormat="1" applyFont="1" applyFill="1" applyBorder="1"/>
    <xf numFmtId="165" fontId="4" fillId="0" borderId="34" xfId="1" applyNumberFormat="1" applyFont="1" applyFill="1" applyBorder="1"/>
    <xf numFmtId="1" fontId="4" fillId="0" borderId="9" xfId="1" applyNumberFormat="1" applyFont="1" applyFill="1" applyBorder="1" applyAlignment="1">
      <alignment horizontal="center" vertical="center"/>
    </xf>
    <xf numFmtId="164" fontId="4" fillId="0" borderId="10" xfId="1" applyNumberFormat="1" applyFont="1" applyFill="1" applyBorder="1" applyAlignment="1">
      <alignment horizontal="center" vertical="center"/>
    </xf>
    <xf numFmtId="164" fontId="4" fillId="0" borderId="11" xfId="1" applyNumberFormat="1" applyFont="1" applyFill="1" applyBorder="1" applyAlignment="1">
      <alignment horizontal="center" vertical="center"/>
    </xf>
    <xf numFmtId="0" fontId="4" fillId="0" borderId="35" xfId="1" applyFont="1" applyFill="1" applyBorder="1" applyAlignment="1">
      <alignment horizontal="left"/>
    </xf>
    <xf numFmtId="0" fontId="4" fillId="0" borderId="36" xfId="6" applyFont="1" applyFill="1" applyBorder="1" applyAlignment="1"/>
    <xf numFmtId="0" fontId="4" fillId="0" borderId="37" xfId="6" applyFont="1" applyFill="1" applyBorder="1" applyAlignment="1"/>
    <xf numFmtId="165" fontId="4" fillId="0" borderId="35" xfId="1" applyNumberFormat="1" applyFont="1" applyFill="1" applyBorder="1"/>
    <xf numFmtId="1" fontId="4" fillId="0" borderId="38" xfId="1" applyNumberFormat="1" applyFont="1" applyFill="1" applyBorder="1"/>
    <xf numFmtId="165" fontId="4" fillId="0" borderId="38" xfId="1" applyNumberFormat="1" applyFont="1" applyFill="1" applyBorder="1"/>
    <xf numFmtId="165" fontId="4" fillId="0" borderId="36" xfId="1" applyNumberFormat="1" applyFont="1" applyFill="1" applyBorder="1"/>
    <xf numFmtId="1" fontId="4" fillId="0" borderId="35" xfId="1" applyNumberFormat="1" applyFont="1" applyFill="1" applyBorder="1" applyAlignment="1">
      <alignment horizontal="center" vertical="center"/>
    </xf>
    <xf numFmtId="164" fontId="4" fillId="0" borderId="38" xfId="1" applyNumberFormat="1" applyFont="1" applyFill="1" applyBorder="1" applyAlignment="1">
      <alignment horizontal="center" vertical="center"/>
    </xf>
    <xf numFmtId="164" fontId="4" fillId="0" borderId="39" xfId="1" applyNumberFormat="1" applyFont="1" applyFill="1" applyBorder="1" applyAlignment="1">
      <alignment horizontal="center" vertical="center"/>
    </xf>
    <xf numFmtId="43" fontId="4" fillId="0" borderId="35" xfId="7" applyFont="1" applyFill="1" applyBorder="1" applyAlignment="1">
      <alignment horizontal="center" vertical="center"/>
    </xf>
    <xf numFmtId="43" fontId="4" fillId="0" borderId="38" xfId="7" applyFont="1" applyFill="1" applyBorder="1" applyAlignment="1">
      <alignment horizontal="center" vertical="center"/>
    </xf>
    <xf numFmtId="43" fontId="4" fillId="0" borderId="39" xfId="7" applyFont="1" applyFill="1" applyBorder="1" applyAlignment="1">
      <alignment horizontal="center" vertical="center"/>
    </xf>
    <xf numFmtId="164" fontId="4" fillId="0" borderId="39" xfId="7" applyNumberFormat="1" applyFont="1" applyFill="1" applyBorder="1" applyAlignment="1">
      <alignment horizontal="center" vertical="center"/>
    </xf>
    <xf numFmtId="1" fontId="4" fillId="0" borderId="35" xfId="7" applyNumberFormat="1" applyFont="1" applyFill="1" applyBorder="1" applyAlignment="1">
      <alignment horizontal="center" vertical="center"/>
    </xf>
    <xf numFmtId="164" fontId="4" fillId="0" borderId="38" xfId="7" applyNumberFormat="1" applyFont="1" applyFill="1" applyBorder="1" applyAlignment="1">
      <alignment horizontal="center" vertical="center"/>
    </xf>
    <xf numFmtId="0" fontId="4" fillId="0" borderId="16" xfId="1" applyFont="1" applyFill="1" applyBorder="1" applyAlignment="1">
      <alignment horizontal="left"/>
    </xf>
    <xf numFmtId="165" fontId="4" fillId="0" borderId="16" xfId="1" applyNumberFormat="1" applyFont="1" applyFill="1" applyBorder="1"/>
    <xf numFmtId="1" fontId="4" fillId="0" borderId="17" xfId="1" applyNumberFormat="1" applyFont="1" applyFill="1" applyBorder="1"/>
    <xf numFmtId="165" fontId="4" fillId="0" borderId="17" xfId="1" applyNumberFormat="1" applyFont="1" applyFill="1" applyBorder="1"/>
    <xf numFmtId="165" fontId="4" fillId="0" borderId="40" xfId="1" applyNumberFormat="1" applyFont="1" applyFill="1" applyBorder="1"/>
    <xf numFmtId="1" fontId="4" fillId="0" borderId="16" xfId="1" applyNumberFormat="1" applyFont="1" applyFill="1" applyBorder="1" applyAlignment="1">
      <alignment horizontal="center" vertical="center"/>
    </xf>
    <xf numFmtId="164" fontId="4" fillId="0" borderId="17" xfId="1" applyNumberFormat="1" applyFont="1" applyFill="1" applyBorder="1" applyAlignment="1">
      <alignment horizontal="center" vertical="center"/>
    </xf>
    <xf numFmtId="164" fontId="4" fillId="0" borderId="18" xfId="7" applyNumberFormat="1" applyFont="1" applyFill="1" applyBorder="1" applyAlignment="1">
      <alignment horizontal="center" vertical="center"/>
    </xf>
    <xf numFmtId="0" fontId="4" fillId="0" borderId="19" xfId="1" applyFont="1" applyFill="1" applyBorder="1" applyAlignment="1">
      <alignment horizontal="left"/>
    </xf>
    <xf numFmtId="0" fontId="4" fillId="0" borderId="41" xfId="6" applyFont="1" applyFill="1" applyBorder="1" applyAlignment="1"/>
    <xf numFmtId="0" fontId="4" fillId="0" borderId="30" xfId="6" applyFont="1" applyFill="1" applyBorder="1" applyAlignment="1"/>
    <xf numFmtId="2" fontId="4" fillId="0" borderId="16" xfId="1" applyNumberFormat="1" applyFont="1" applyFill="1" applyBorder="1"/>
    <xf numFmtId="2" fontId="4" fillId="0" borderId="17" xfId="1" applyNumberFormat="1" applyFont="1" applyFill="1" applyBorder="1"/>
    <xf numFmtId="1" fontId="4" fillId="0" borderId="40" xfId="1" applyNumberFormat="1" applyFont="1" applyFill="1" applyBorder="1"/>
    <xf numFmtId="164" fontId="4" fillId="0" borderId="18" xfId="1" applyNumberFormat="1" applyFont="1" applyFill="1" applyBorder="1" applyAlignment="1">
      <alignment horizontal="center" vertical="center"/>
    </xf>
    <xf numFmtId="0" fontId="4" fillId="0" borderId="9" xfId="1" applyFont="1" applyFill="1" applyBorder="1" applyAlignment="1">
      <alignment horizontal="left"/>
    </xf>
    <xf numFmtId="0" fontId="4" fillId="0" borderId="10" xfId="1" applyFont="1" applyFill="1" applyBorder="1" applyAlignment="1">
      <alignment horizontal="left"/>
    </xf>
    <xf numFmtId="0" fontId="4" fillId="0" borderId="11" xfId="1" applyFont="1" applyFill="1" applyBorder="1" applyAlignment="1">
      <alignment horizontal="left"/>
    </xf>
    <xf numFmtId="0" fontId="4" fillId="0" borderId="19" xfId="1" applyFont="1" applyFill="1" applyBorder="1" applyAlignment="1">
      <alignment horizontal="left"/>
    </xf>
    <xf numFmtId="0" fontId="4" fillId="0" borderId="20" xfId="1" applyFont="1" applyFill="1" applyBorder="1" applyAlignment="1">
      <alignment horizontal="left"/>
    </xf>
    <xf numFmtId="0" fontId="4" fillId="0" borderId="21" xfId="1" applyFont="1" applyFill="1" applyBorder="1" applyAlignment="1">
      <alignment horizontal="left"/>
    </xf>
    <xf numFmtId="1" fontId="4" fillId="0" borderId="19" xfId="1" applyNumberFormat="1" applyFont="1" applyFill="1" applyBorder="1" applyAlignment="1">
      <alignment horizontal="center" vertical="center"/>
    </xf>
    <xf numFmtId="164" fontId="4" fillId="0" borderId="20" xfId="1" applyNumberFormat="1" applyFont="1" applyFill="1" applyBorder="1" applyAlignment="1">
      <alignment horizontal="center" vertical="center"/>
    </xf>
    <xf numFmtId="164" fontId="4" fillId="0" borderId="21" xfId="1" applyNumberFormat="1" applyFont="1" applyFill="1" applyBorder="1" applyAlignment="1">
      <alignment horizontal="center" vertical="center"/>
    </xf>
    <xf numFmtId="0" fontId="4" fillId="0" borderId="12" xfId="1" applyFont="1" applyFill="1" applyBorder="1" applyAlignment="1">
      <alignment horizontal="left"/>
    </xf>
    <xf numFmtId="0" fontId="4" fillId="0" borderId="15" xfId="1" applyFont="1" applyFill="1" applyBorder="1" applyAlignment="1">
      <alignment horizontal="left"/>
    </xf>
    <xf numFmtId="1" fontId="4" fillId="0" borderId="42" xfId="1" applyNumberFormat="1" applyFont="1" applyFill="1" applyBorder="1" applyAlignment="1">
      <alignment horizontal="center" vertical="center"/>
    </xf>
    <xf numFmtId="164" fontId="4" fillId="0" borderId="43" xfId="1" applyNumberFormat="1" applyFont="1" applyFill="1" applyBorder="1" applyAlignment="1">
      <alignment horizontal="center" vertical="center"/>
    </xf>
    <xf numFmtId="164" fontId="4" fillId="0" borderId="44" xfId="1" applyNumberFormat="1" applyFont="1" applyFill="1" applyBorder="1" applyAlignment="1">
      <alignment horizontal="center" vertical="center"/>
    </xf>
    <xf numFmtId="0" fontId="4" fillId="0" borderId="0" xfId="8" applyFont="1" applyFill="1" applyBorder="1"/>
    <xf numFmtId="0" fontId="6" fillId="0" borderId="0" xfId="1" applyFont="1" applyFill="1" applyBorder="1" applyAlignment="1">
      <alignment horizontal="left"/>
    </xf>
    <xf numFmtId="0" fontId="6" fillId="0" borderId="0" xfId="1" applyFont="1" applyFill="1" applyBorder="1" applyAlignment="1">
      <alignment horizontal="centerContinuous"/>
    </xf>
    <xf numFmtId="2" fontId="4" fillId="0" borderId="0" xfId="1" applyNumberFormat="1" applyFont="1" applyFill="1" applyBorder="1" applyAlignment="1">
      <alignment horizontal="centerContinuous"/>
    </xf>
    <xf numFmtId="0" fontId="4" fillId="0" borderId="0" xfId="1" applyFont="1" applyFill="1" applyBorder="1" applyAlignment="1">
      <alignment horizontal="centerContinuous"/>
    </xf>
    <xf numFmtId="0" fontId="4" fillId="0" borderId="22" xfId="1" applyFont="1" applyFill="1" applyBorder="1"/>
    <xf numFmtId="0" fontId="4" fillId="0" borderId="23" xfId="1" applyFont="1" applyFill="1" applyBorder="1"/>
    <xf numFmtId="0" fontId="4" fillId="0" borderId="29" xfId="1" applyFont="1" applyFill="1" applyBorder="1"/>
    <xf numFmtId="164" fontId="4" fillId="0" borderId="45" xfId="1" applyNumberFormat="1" applyFont="1" applyFill="1" applyBorder="1" applyAlignment="1">
      <alignment horizontal="right"/>
    </xf>
    <xf numFmtId="49" fontId="4" fillId="0" borderId="46" xfId="1" applyNumberFormat="1" applyFont="1" applyFill="1" applyBorder="1" applyAlignment="1">
      <alignment horizontal="center"/>
    </xf>
    <xf numFmtId="164" fontId="4" fillId="0" borderId="47" xfId="1" applyNumberFormat="1" applyFont="1" applyFill="1" applyBorder="1" applyAlignment="1">
      <alignment horizontal="left"/>
    </xf>
    <xf numFmtId="0" fontId="4" fillId="0" borderId="48" xfId="1" applyFont="1" applyFill="1" applyBorder="1"/>
    <xf numFmtId="0" fontId="4" fillId="0" borderId="49" xfId="1" applyFont="1" applyFill="1" applyBorder="1"/>
    <xf numFmtId="0" fontId="4" fillId="0" borderId="37" xfId="1" applyFont="1" applyFill="1" applyBorder="1"/>
    <xf numFmtId="164" fontId="4" fillId="0" borderId="12" xfId="1" applyNumberFormat="1" applyFont="1" applyFill="1" applyBorder="1" applyAlignment="1">
      <alignment horizontal="right"/>
    </xf>
    <xf numFmtId="49" fontId="4" fillId="0" borderId="15" xfId="1" applyNumberFormat="1" applyFont="1" applyFill="1" applyBorder="1" applyAlignment="1">
      <alignment horizontal="center"/>
    </xf>
    <xf numFmtId="164" fontId="4" fillId="0" borderId="13" xfId="1" applyNumberFormat="1" applyFont="1" applyFill="1" applyBorder="1" applyAlignment="1">
      <alignment horizontal="left"/>
    </xf>
    <xf numFmtId="2" fontId="4" fillId="0" borderId="50" xfId="1" applyNumberFormat="1" applyFont="1" applyFill="1" applyBorder="1" applyAlignment="1">
      <alignment horizontal="right"/>
    </xf>
    <xf numFmtId="0" fontId="4" fillId="0" borderId="51" xfId="1" applyFont="1" applyFill="1" applyBorder="1" applyAlignment="1">
      <alignment horizontal="left"/>
    </xf>
    <xf numFmtId="0" fontId="4" fillId="0" borderId="51" xfId="1" applyFont="1" applyFill="1" applyBorder="1"/>
    <xf numFmtId="0" fontId="4" fillId="0" borderId="51" xfId="1" applyFont="1" applyFill="1" applyBorder="1" applyAlignment="1">
      <alignment horizontal="right"/>
    </xf>
    <xf numFmtId="165" fontId="4" fillId="0" borderId="51" xfId="1" applyNumberFormat="1" applyFont="1" applyFill="1" applyBorder="1" applyAlignment="1">
      <alignment horizontal="left"/>
    </xf>
    <xf numFmtId="0" fontId="4" fillId="0" borderId="5" xfId="1" applyFont="1" applyFill="1" applyBorder="1"/>
    <xf numFmtId="0" fontId="4" fillId="0" borderId="8" xfId="1" applyFont="1" applyFill="1" applyBorder="1"/>
    <xf numFmtId="0" fontId="4" fillId="0" borderId="6" xfId="1" applyFont="1" applyFill="1" applyBorder="1" applyAlignment="1">
      <alignment horizontal="left"/>
    </xf>
    <xf numFmtId="0" fontId="4" fillId="0" borderId="8" xfId="1" applyFont="1" applyFill="1" applyBorder="1" applyAlignment="1">
      <alignment horizontal="center"/>
    </xf>
    <xf numFmtId="2" fontId="4" fillId="0" borderId="15" xfId="1" applyNumberFormat="1" applyFont="1" applyFill="1" applyBorder="1" applyAlignment="1">
      <alignment horizontal="right"/>
    </xf>
    <xf numFmtId="0" fontId="4" fillId="0" borderId="12" xfId="1" applyFont="1" applyFill="1" applyBorder="1" applyAlignment="1">
      <alignment horizontal="right"/>
    </xf>
    <xf numFmtId="0" fontId="4" fillId="0" borderId="15" xfId="1" applyFont="1" applyFill="1" applyBorder="1" applyAlignment="1">
      <alignment horizontal="right"/>
    </xf>
    <xf numFmtId="0" fontId="4" fillId="0" borderId="13" xfId="1" applyFont="1" applyFill="1" applyBorder="1" applyAlignment="1">
      <alignment horizontal="left"/>
    </xf>
    <xf numFmtId="0" fontId="4" fillId="0" borderId="15" xfId="1" applyFont="1" applyFill="1" applyBorder="1" applyAlignment="1">
      <alignment horizontal="center"/>
    </xf>
    <xf numFmtId="0" fontId="4" fillId="0" borderId="2" xfId="1" applyFont="1" applyFill="1" applyBorder="1" applyAlignment="1" applyProtection="1">
      <alignment horizontal="center"/>
      <protection locked="0"/>
    </xf>
    <xf numFmtId="0" fontId="4" fillId="0" borderId="3" xfId="1" applyFont="1" applyFill="1" applyBorder="1" applyAlignment="1" applyProtection="1">
      <alignment horizontal="center"/>
      <protection locked="0"/>
    </xf>
    <xf numFmtId="0" fontId="4" fillId="0" borderId="4" xfId="1" applyFont="1" applyFill="1" applyBorder="1" applyAlignment="1" applyProtection="1">
      <alignment horizontal="center"/>
      <protection locked="0"/>
    </xf>
    <xf numFmtId="2" fontId="6" fillId="0" borderId="5" xfId="1" applyNumberFormat="1" applyFont="1" applyFill="1" applyBorder="1" applyAlignment="1">
      <alignment horizontal="right"/>
    </xf>
    <xf numFmtId="49" fontId="6" fillId="0" borderId="8" xfId="1" applyNumberFormat="1" applyFont="1" applyFill="1" applyBorder="1" applyAlignment="1">
      <alignment horizontal="center"/>
    </xf>
    <xf numFmtId="2" fontId="6" fillId="0" borderId="6" xfId="1" applyNumberFormat="1" applyFont="1" applyFill="1" applyBorder="1" applyAlignment="1">
      <alignment horizontal="left"/>
    </xf>
    <xf numFmtId="0" fontId="4" fillId="0" borderId="1" xfId="1" applyFont="1" applyFill="1" applyBorder="1"/>
    <xf numFmtId="0" fontId="4" fillId="0" borderId="51" xfId="7" applyNumberFormat="1" applyFont="1" applyFill="1" applyBorder="1" applyAlignment="1">
      <alignment horizontal="left"/>
    </xf>
    <xf numFmtId="0" fontId="4" fillId="0" borderId="51" xfId="1" applyNumberFormat="1" applyFont="1" applyFill="1" applyBorder="1" applyAlignment="1">
      <alignment horizontal="left"/>
    </xf>
    <xf numFmtId="164" fontId="4" fillId="0" borderId="6" xfId="1" applyNumberFormat="1" applyFont="1" applyFill="1" applyBorder="1" applyAlignment="1">
      <alignment horizontal="left"/>
    </xf>
    <xf numFmtId="164" fontId="4" fillId="0" borderId="5" xfId="1" applyNumberFormat="1" applyFont="1" applyFill="1" applyBorder="1" applyAlignment="1">
      <alignment horizontal="center"/>
    </xf>
    <xf numFmtId="164" fontId="4" fillId="0" borderId="8" xfId="1" applyNumberFormat="1" applyFont="1" applyFill="1" applyBorder="1" applyAlignment="1">
      <alignment horizontal="center"/>
    </xf>
    <xf numFmtId="164" fontId="4" fillId="0" borderId="6" xfId="1" applyNumberFormat="1" applyFont="1" applyFill="1" applyBorder="1" applyAlignment="1">
      <alignment horizontal="center"/>
    </xf>
    <xf numFmtId="0" fontId="4" fillId="0" borderId="24" xfId="1" applyFont="1" applyFill="1" applyBorder="1" applyAlignment="1">
      <alignment horizontal="left"/>
    </xf>
    <xf numFmtId="0" fontId="4" fillId="0" borderId="0" xfId="1" applyNumberFormat="1" applyFont="1" applyFill="1" applyBorder="1" applyAlignment="1">
      <alignment horizontal="left"/>
    </xf>
    <xf numFmtId="164" fontId="4" fillId="0" borderId="12" xfId="1" applyNumberFormat="1" applyFont="1" applyFill="1" applyBorder="1" applyAlignment="1">
      <alignment horizontal="center"/>
    </xf>
    <xf numFmtId="164" fontId="4" fillId="0" borderId="15" xfId="1" applyNumberFormat="1" applyFont="1" applyFill="1" applyBorder="1" applyAlignment="1">
      <alignment horizontal="center"/>
    </xf>
    <xf numFmtId="164" fontId="4" fillId="0" borderId="13" xfId="1" applyNumberFormat="1" applyFont="1" applyFill="1" applyBorder="1" applyAlignment="1">
      <alignment horizontal="center"/>
    </xf>
    <xf numFmtId="2" fontId="6" fillId="0" borderId="2" xfId="1" applyNumberFormat="1" applyFont="1" applyFill="1" applyBorder="1" applyAlignment="1">
      <alignment horizontal="right"/>
    </xf>
    <xf numFmtId="49" fontId="6" fillId="0" borderId="3" xfId="1" applyNumberFormat="1" applyFont="1" applyFill="1" applyBorder="1" applyAlignment="1">
      <alignment horizontal="center"/>
    </xf>
    <xf numFmtId="2" fontId="6" fillId="0" borderId="4" xfId="1" applyNumberFormat="1" applyFont="1" applyFill="1" applyBorder="1" applyAlignment="1">
      <alignment horizontal="left"/>
    </xf>
    <xf numFmtId="0" fontId="13" fillId="0" borderId="0" xfId="5" applyFont="1" applyFill="1"/>
    <xf numFmtId="2" fontId="13" fillId="0" borderId="0" xfId="5" applyNumberFormat="1" applyFont="1" applyFill="1"/>
    <xf numFmtId="0" fontId="6" fillId="0" borderId="6" xfId="1" applyFont="1" applyFill="1" applyBorder="1" applyAlignment="1">
      <alignment horizontal="left"/>
    </xf>
    <xf numFmtId="0" fontId="4" fillId="0" borderId="5" xfId="1" applyFont="1" applyFill="1" applyBorder="1" applyAlignment="1">
      <alignment horizontal="right"/>
    </xf>
    <xf numFmtId="1" fontId="4" fillId="0" borderId="8" xfId="1" applyNumberFormat="1" applyFont="1" applyFill="1" applyBorder="1" applyAlignment="1"/>
    <xf numFmtId="0" fontId="6" fillId="0" borderId="12" xfId="1" applyFont="1" applyFill="1" applyBorder="1"/>
    <xf numFmtId="0" fontId="6" fillId="0" borderId="15" xfId="1" applyFont="1" applyFill="1" applyBorder="1"/>
    <xf numFmtId="0" fontId="6" fillId="0" borderId="15" xfId="1" applyFont="1" applyFill="1" applyBorder="1" applyAlignment="1">
      <alignment horizontal="center"/>
    </xf>
    <xf numFmtId="2" fontId="6" fillId="0" borderId="12" xfId="1" applyNumberFormat="1" applyFont="1" applyFill="1" applyBorder="1" applyAlignment="1">
      <alignment horizontal="right"/>
    </xf>
    <xf numFmtId="2" fontId="6" fillId="0" borderId="15" xfId="1" applyNumberFormat="1" applyFont="1" applyFill="1" applyBorder="1" applyAlignment="1">
      <alignment horizontal="center"/>
    </xf>
    <xf numFmtId="2" fontId="6" fillId="0" borderId="13" xfId="1" applyNumberFormat="1" applyFont="1" applyFill="1" applyBorder="1" applyAlignment="1">
      <alignment horizontal="left"/>
    </xf>
    <xf numFmtId="0" fontId="14" fillId="0" borderId="0" xfId="9" applyFont="1" applyFill="1" applyAlignment="1"/>
    <xf numFmtId="165" fontId="13" fillId="0" borderId="0" xfId="5" applyNumberFormat="1" applyFont="1" applyFill="1" applyAlignment="1">
      <alignment horizontal="center"/>
    </xf>
    <xf numFmtId="0" fontId="15" fillId="0" borderId="0" xfId="1" applyFont="1" applyFill="1"/>
    <xf numFmtId="0" fontId="15" fillId="0" borderId="0" xfId="5" applyFont="1" applyFill="1"/>
    <xf numFmtId="2" fontId="15" fillId="0" borderId="0" xfId="5" applyNumberFormat="1" applyFont="1" applyFill="1"/>
    <xf numFmtId="0" fontId="16" fillId="0" borderId="0" xfId="1" applyFont="1" applyFill="1"/>
    <xf numFmtId="2" fontId="17" fillId="0" borderId="0" xfId="1" applyNumberFormat="1" applyFont="1" applyFill="1"/>
    <xf numFmtId="0" fontId="2" fillId="0" borderId="0" xfId="10"/>
    <xf numFmtId="0" fontId="2" fillId="0" borderId="0" xfId="1" applyFill="1"/>
    <xf numFmtId="0" fontId="4" fillId="0" borderId="5" xfId="2" applyNumberFormat="1" applyFont="1" applyFill="1" applyBorder="1" applyAlignment="1" applyProtection="1">
      <alignment horizontal="center"/>
      <protection locked="0"/>
    </xf>
    <xf numFmtId="0" fontId="4" fillId="0" borderId="8" xfId="2" applyNumberFormat="1" applyFont="1" applyFill="1" applyBorder="1" applyAlignment="1" applyProtection="1">
      <alignment horizontal="center"/>
      <protection locked="0"/>
    </xf>
    <xf numFmtId="0" fontId="4" fillId="0" borderId="6" xfId="2" applyNumberFormat="1" applyFont="1" applyFill="1" applyBorder="1" applyAlignment="1" applyProtection="1">
      <alignment horizontal="center"/>
      <protection locked="0"/>
    </xf>
    <xf numFmtId="0" fontId="2" fillId="2" borderId="0" xfId="10" applyFill="1"/>
    <xf numFmtId="0" fontId="4" fillId="0" borderId="24" xfId="1" applyFont="1" applyFill="1" applyBorder="1"/>
    <xf numFmtId="0" fontId="4" fillId="0" borderId="12" xfId="1" applyFont="1" applyFill="1" applyBorder="1"/>
    <xf numFmtId="164" fontId="2" fillId="0" borderId="0" xfId="1" applyNumberFormat="1" applyFill="1"/>
    <xf numFmtId="164" fontId="4" fillId="0" borderId="0" xfId="1" applyNumberFormat="1" applyFont="1" applyFill="1" applyBorder="1"/>
    <xf numFmtId="164" fontId="4" fillId="0" borderId="10" xfId="3" applyNumberFormat="1" applyFont="1" applyFill="1" applyBorder="1" applyAlignment="1">
      <alignment horizontal="center"/>
    </xf>
    <xf numFmtId="164" fontId="4" fillId="0" borderId="11" xfId="3" applyNumberFormat="1" applyFont="1" applyFill="1" applyBorder="1" applyAlignment="1">
      <alignment horizontal="center"/>
    </xf>
    <xf numFmtId="2" fontId="4" fillId="0" borderId="9" xfId="1" applyNumberFormat="1" applyFont="1" applyFill="1" applyBorder="1" applyAlignment="1">
      <alignment horizontal="center"/>
    </xf>
    <xf numFmtId="2" fontId="4" fillId="0" borderId="10" xfId="1" applyNumberFormat="1" applyFont="1" applyFill="1" applyBorder="1" applyAlignment="1">
      <alignment horizontal="center"/>
    </xf>
    <xf numFmtId="2" fontId="4" fillId="0" borderId="11" xfId="1" applyNumberFormat="1" applyFont="1" applyFill="1" applyBorder="1" applyAlignment="1">
      <alignment horizontal="center"/>
    </xf>
    <xf numFmtId="2" fontId="4" fillId="0" borderId="20" xfId="1" applyNumberFormat="1" applyFont="1" applyFill="1" applyBorder="1" applyAlignment="1">
      <alignment horizontal="center"/>
    </xf>
    <xf numFmtId="2" fontId="11" fillId="0" borderId="21" xfId="1" applyNumberFormat="1" applyFont="1" applyFill="1" applyBorder="1" applyAlignment="1">
      <alignment horizontal="center"/>
    </xf>
    <xf numFmtId="2" fontId="4" fillId="0" borderId="38" xfId="1" applyNumberFormat="1" applyFont="1" applyFill="1" applyBorder="1" applyAlignment="1">
      <alignment horizontal="center" vertical="center"/>
    </xf>
    <xf numFmtId="2" fontId="4" fillId="0" borderId="39" xfId="1" applyNumberFormat="1" applyFont="1" applyFill="1" applyBorder="1" applyAlignment="1">
      <alignment horizontal="center" vertical="center"/>
    </xf>
    <xf numFmtId="2" fontId="4" fillId="0" borderId="17" xfId="1" applyNumberFormat="1" applyFont="1" applyFill="1" applyBorder="1" applyAlignment="1">
      <alignment horizontal="center" vertical="center"/>
    </xf>
    <xf numFmtId="2" fontId="4" fillId="0" borderId="18" xfId="1" applyNumberFormat="1" applyFont="1" applyFill="1" applyBorder="1" applyAlignment="1">
      <alignment horizontal="center" vertical="center"/>
    </xf>
    <xf numFmtId="2" fontId="4" fillId="0" borderId="10" xfId="1" applyNumberFormat="1" applyFont="1" applyFill="1" applyBorder="1" applyAlignment="1">
      <alignment horizontal="center" vertical="center"/>
    </xf>
    <xf numFmtId="2" fontId="4" fillId="0" borderId="11" xfId="1" applyNumberFormat="1" applyFont="1" applyFill="1" applyBorder="1" applyAlignment="1">
      <alignment horizontal="center" vertical="center"/>
    </xf>
    <xf numFmtId="2" fontId="4" fillId="0" borderId="20" xfId="1" applyNumberFormat="1" applyFont="1" applyFill="1" applyBorder="1" applyAlignment="1">
      <alignment horizontal="center" vertical="center"/>
    </xf>
    <xf numFmtId="2" fontId="4" fillId="0" borderId="21" xfId="1" applyNumberFormat="1" applyFont="1" applyFill="1" applyBorder="1" applyAlignment="1">
      <alignment horizontal="center" vertical="center"/>
    </xf>
    <xf numFmtId="2" fontId="4" fillId="0" borderId="43" xfId="1" applyNumberFormat="1" applyFont="1" applyFill="1" applyBorder="1" applyAlignment="1">
      <alignment horizontal="center" vertical="center"/>
    </xf>
    <xf numFmtId="2" fontId="4" fillId="0" borderId="44" xfId="1" applyNumberFormat="1" applyFont="1" applyFill="1" applyBorder="1" applyAlignment="1">
      <alignment horizontal="center" vertical="center"/>
    </xf>
    <xf numFmtId="0" fontId="2" fillId="0" borderId="0" xfId="12"/>
    <xf numFmtId="0" fontId="2" fillId="2" borderId="0" xfId="12" applyFill="1"/>
    <xf numFmtId="14" fontId="4" fillId="0" borderId="0" xfId="1" applyNumberFormat="1" applyFont="1" applyFill="1" applyBorder="1"/>
    <xf numFmtId="43" fontId="4" fillId="0" borderId="9" xfId="7" applyFont="1" applyFill="1" applyBorder="1" applyAlignment="1">
      <alignment horizontal="center"/>
    </xf>
    <xf numFmtId="43" fontId="4" fillId="0" borderId="10" xfId="7" applyFont="1" applyFill="1" applyBorder="1" applyAlignment="1">
      <alignment horizontal="center"/>
    </xf>
    <xf numFmtId="43" fontId="4" fillId="0" borderId="11" xfId="7" applyFont="1" applyFill="1" applyBorder="1" applyAlignment="1">
      <alignment horizontal="center"/>
    </xf>
    <xf numFmtId="43" fontId="4" fillId="0" borderId="8" xfId="7" applyFont="1" applyFill="1" applyBorder="1" applyAlignment="1">
      <alignment horizontal="center"/>
    </xf>
    <xf numFmtId="43" fontId="4" fillId="0" borderId="0" xfId="7" applyFont="1" applyFill="1" applyBorder="1" applyAlignment="1">
      <alignment horizontal="center"/>
    </xf>
    <xf numFmtId="164" fontId="4" fillId="0" borderId="31" xfId="1" applyNumberFormat="1" applyFont="1" applyFill="1" applyBorder="1" applyAlignment="1">
      <alignment horizontal="center" vertical="center"/>
    </xf>
    <xf numFmtId="43" fontId="4" fillId="0" borderId="11" xfId="7" applyFont="1" applyFill="1" applyBorder="1" applyAlignment="1">
      <alignment horizontal="center" vertical="center"/>
    </xf>
    <xf numFmtId="1" fontId="4" fillId="0" borderId="52" xfId="1" applyNumberFormat="1" applyFont="1" applyFill="1" applyBorder="1" applyAlignment="1">
      <alignment horizontal="center" vertical="center"/>
    </xf>
    <xf numFmtId="164" fontId="4" fillId="0" borderId="36" xfId="1" applyNumberFormat="1" applyFont="1" applyFill="1" applyBorder="1" applyAlignment="1">
      <alignment horizontal="center" vertical="center"/>
    </xf>
    <xf numFmtId="1" fontId="4" fillId="0" borderId="53" xfId="1" applyNumberFormat="1" applyFont="1" applyFill="1" applyBorder="1" applyAlignment="1">
      <alignment horizontal="center" vertical="center"/>
    </xf>
    <xf numFmtId="43" fontId="4" fillId="0" borderId="36" xfId="7" applyFont="1" applyFill="1" applyBorder="1" applyAlignment="1">
      <alignment horizontal="center" vertical="center"/>
    </xf>
    <xf numFmtId="43" fontId="4" fillId="0" borderId="53" xfId="7" applyFont="1" applyFill="1" applyBorder="1" applyAlignment="1">
      <alignment horizontal="center" vertical="center"/>
    </xf>
    <xf numFmtId="164" fontId="4" fillId="0" borderId="40" xfId="1" applyNumberFormat="1" applyFont="1" applyFill="1" applyBorder="1" applyAlignment="1">
      <alignment horizontal="center" vertical="center"/>
    </xf>
    <xf numFmtId="43" fontId="4" fillId="0" borderId="31" xfId="7" applyFont="1" applyFill="1" applyBorder="1" applyAlignment="1">
      <alignment horizontal="center" vertical="center"/>
    </xf>
    <xf numFmtId="0" fontId="2" fillId="2" borderId="0" xfId="1" applyFill="1"/>
    <xf numFmtId="1" fontId="4" fillId="0" borderId="0" xfId="1" applyNumberFormat="1" applyFont="1" applyFill="1" applyBorder="1" applyAlignment="1">
      <alignment horizontal="right"/>
    </xf>
    <xf numFmtId="165" fontId="4" fillId="0" borderId="0" xfId="3" applyNumberFormat="1" applyFont="1" applyFill="1" applyBorder="1"/>
    <xf numFmtId="0" fontId="21" fillId="0" borderId="0" xfId="2" applyFont="1" applyFill="1" applyAlignment="1">
      <alignment horizontal="right"/>
    </xf>
    <xf numFmtId="0" fontId="7" fillId="0" borderId="0" xfId="2" applyFont="1" applyFill="1" applyAlignment="1">
      <alignment horizontal="right"/>
    </xf>
    <xf numFmtId="2" fontId="4" fillId="0" borderId="0" xfId="19" applyNumberFormat="1" applyFont="1" applyFill="1" applyBorder="1" applyProtection="1">
      <protection locked="0"/>
    </xf>
    <xf numFmtId="2" fontId="4" fillId="0" borderId="0" xfId="19" applyNumberFormat="1" applyFont="1" applyFill="1" applyBorder="1"/>
    <xf numFmtId="0" fontId="4" fillId="0" borderId="24" xfId="1" applyFont="1" applyFill="1" applyBorder="1" applyAlignment="1">
      <alignment horizontal="center" vertical="center" wrapText="1"/>
    </xf>
    <xf numFmtId="0" fontId="4" fillId="0" borderId="24" xfId="3" applyFont="1" applyFill="1" applyBorder="1" applyAlignment="1">
      <alignment horizontal="center" vertical="center"/>
    </xf>
    <xf numFmtId="0" fontId="4" fillId="0" borderId="25" xfId="3" applyFont="1" applyFill="1" applyBorder="1" applyAlignment="1">
      <alignment horizontal="center" vertical="center"/>
    </xf>
    <xf numFmtId="0" fontId="4" fillId="0" borderId="48" xfId="1" applyFont="1" applyFill="1" applyBorder="1" applyAlignment="1">
      <alignment horizontal="left"/>
    </xf>
    <xf numFmtId="0" fontId="4" fillId="0" borderId="37" xfId="1" applyFont="1" applyFill="1" applyBorder="1" applyAlignment="1">
      <alignment horizontal="left"/>
    </xf>
    <xf numFmtId="1" fontId="4" fillId="0" borderId="54" xfId="1" applyNumberFormat="1" applyFont="1" applyFill="1" applyBorder="1" applyAlignment="1">
      <alignment horizontal="center"/>
    </xf>
    <xf numFmtId="164" fontId="4" fillId="0" borderId="55" xfId="3" applyNumberFormat="1" applyFont="1" applyFill="1" applyBorder="1" applyAlignment="1">
      <alignment horizontal="center"/>
    </xf>
    <xf numFmtId="164" fontId="4" fillId="0" borderId="56" xfId="3" applyNumberFormat="1" applyFont="1" applyFill="1" applyBorder="1" applyAlignment="1">
      <alignment horizontal="center"/>
    </xf>
    <xf numFmtId="0" fontId="4" fillId="0" borderId="8" xfId="1" applyFont="1" applyFill="1" applyBorder="1" applyAlignment="1">
      <alignment horizontal="left"/>
    </xf>
    <xf numFmtId="0" fontId="4" fillId="0" borderId="6" xfId="1" applyFont="1" applyFill="1" applyBorder="1" applyAlignment="1">
      <alignment horizontal="left"/>
    </xf>
    <xf numFmtId="0" fontId="4" fillId="0" borderId="57" xfId="12" applyNumberFormat="1" applyFont="1" applyFill="1" applyBorder="1" applyAlignment="1">
      <alignment horizontal="center"/>
    </xf>
    <xf numFmtId="0" fontId="4" fillId="0" borderId="1" xfId="12" applyNumberFormat="1" applyFont="1" applyFill="1" applyBorder="1" applyAlignment="1">
      <alignment horizontal="center"/>
    </xf>
    <xf numFmtId="0" fontId="4" fillId="0" borderId="58" xfId="12" applyNumberFormat="1" applyFont="1" applyFill="1" applyBorder="1" applyAlignment="1">
      <alignment horizontal="center"/>
    </xf>
    <xf numFmtId="0" fontId="4" fillId="0" borderId="31" xfId="1" applyFont="1" applyFill="1" applyBorder="1" applyAlignment="1">
      <alignment horizontal="left"/>
    </xf>
    <xf numFmtId="0" fontId="4" fillId="0" borderId="0" xfId="1" applyFont="1" applyFill="1" applyBorder="1" applyAlignment="1">
      <alignment horizontal="center" vertical="center"/>
    </xf>
    <xf numFmtId="0" fontId="4" fillId="0" borderId="35" xfId="1" applyFont="1" applyFill="1" applyBorder="1" applyAlignment="1">
      <alignment horizontal="left"/>
    </xf>
    <xf numFmtId="0" fontId="4" fillId="0" borderId="36" xfId="1" applyFont="1" applyFill="1" applyBorder="1" applyAlignment="1">
      <alignment horizontal="left"/>
    </xf>
    <xf numFmtId="2" fontId="4" fillId="0" borderId="35" xfId="1" applyNumberFormat="1" applyFont="1" applyFill="1" applyBorder="1" applyAlignment="1">
      <alignment horizontal="center"/>
    </xf>
    <xf numFmtId="2" fontId="4" fillId="0" borderId="38" xfId="1" applyNumberFormat="1" applyFont="1" applyFill="1" applyBorder="1" applyAlignment="1">
      <alignment horizontal="center"/>
    </xf>
    <xf numFmtId="2" fontId="4" fillId="0" borderId="39" xfId="1" applyNumberFormat="1" applyFont="1" applyFill="1" applyBorder="1" applyAlignment="1">
      <alignment horizontal="center"/>
    </xf>
    <xf numFmtId="0" fontId="4" fillId="0" borderId="19" xfId="3" applyFont="1" applyFill="1" applyBorder="1" applyAlignment="1">
      <alignment horizontal="left"/>
    </xf>
    <xf numFmtId="0" fontId="4" fillId="0" borderId="41" xfId="3" applyFont="1" applyFill="1" applyBorder="1" applyAlignment="1">
      <alignment horizontal="left"/>
    </xf>
    <xf numFmtId="0" fontId="4" fillId="0" borderId="13" xfId="1" applyFont="1" applyFill="1" applyBorder="1" applyAlignment="1">
      <alignment horizontal="left"/>
    </xf>
    <xf numFmtId="2" fontId="4" fillId="0" borderId="27" xfId="1" applyNumberFormat="1" applyFont="1" applyFill="1" applyBorder="1" applyAlignment="1">
      <alignment horizontal="center"/>
    </xf>
    <xf numFmtId="2" fontId="4" fillId="0" borderId="28" xfId="1" applyNumberFormat="1" applyFont="1" applyFill="1" applyBorder="1" applyAlignment="1">
      <alignment horizontal="center"/>
    </xf>
    <xf numFmtId="2" fontId="4" fillId="0" borderId="30" xfId="1" applyNumberFormat="1" applyFont="1" applyFill="1" applyBorder="1" applyAlignment="1">
      <alignment horizontal="center"/>
    </xf>
    <xf numFmtId="0" fontId="4" fillId="0" borderId="24" xfId="1" applyFont="1" applyFill="1" applyBorder="1" applyAlignment="1">
      <alignment horizontal="center"/>
    </xf>
    <xf numFmtId="0" fontId="4" fillId="0" borderId="25" xfId="1" applyFont="1" applyFill="1" applyBorder="1" applyAlignment="1">
      <alignment horizontal="center"/>
    </xf>
    <xf numFmtId="164" fontId="4" fillId="0" borderId="55" xfId="1" applyNumberFormat="1" applyFont="1" applyFill="1" applyBorder="1" applyAlignment="1">
      <alignment horizontal="center"/>
    </xf>
    <xf numFmtId="164" fontId="4" fillId="0" borderId="56" xfId="1" applyNumberFormat="1" applyFont="1" applyFill="1" applyBorder="1" applyAlignment="1">
      <alignment horizontal="center"/>
    </xf>
    <xf numFmtId="2" fontId="4" fillId="0" borderId="0" xfId="1" applyNumberFormat="1" applyFont="1" applyFill="1" applyBorder="1" applyAlignment="1">
      <alignment horizontal="left"/>
    </xf>
    <xf numFmtId="2" fontId="4" fillId="0" borderId="25" xfId="1" applyNumberFormat="1" applyFont="1" applyFill="1" applyBorder="1" applyAlignment="1">
      <alignment horizontal="left"/>
    </xf>
    <xf numFmtId="43" fontId="4" fillId="0" borderId="9" xfId="7" applyFont="1" applyFill="1" applyBorder="1" applyAlignment="1">
      <alignment horizontal="center" vertical="center"/>
    </xf>
    <xf numFmtId="43" fontId="4" fillId="0" borderId="10" xfId="7" applyFont="1" applyFill="1" applyBorder="1" applyAlignment="1">
      <alignment horizontal="center" vertical="center"/>
    </xf>
    <xf numFmtId="0" fontId="4" fillId="0" borderId="0" xfId="6" applyFont="1" applyFill="1" applyBorder="1" applyAlignment="1"/>
    <xf numFmtId="165" fontId="4" fillId="0" borderId="0" xfId="1" applyNumberFormat="1" applyFont="1" applyFill="1" applyBorder="1"/>
    <xf numFmtId="1" fontId="4" fillId="0" borderId="0" xfId="1" applyNumberFormat="1" applyFont="1" applyFill="1" applyBorder="1" applyAlignment="1">
      <alignment horizontal="center" vertical="center"/>
    </xf>
    <xf numFmtId="2" fontId="4" fillId="0" borderId="0" xfId="1" applyNumberFormat="1" applyFont="1" applyFill="1" applyBorder="1" applyAlignment="1">
      <alignment horizontal="center" vertical="center"/>
    </xf>
    <xf numFmtId="166" fontId="4" fillId="0" borderId="9" xfId="7" applyNumberFormat="1" applyFont="1" applyFill="1" applyBorder="1" applyAlignment="1">
      <alignment horizontal="center" vertical="center"/>
    </xf>
    <xf numFmtId="167" fontId="4" fillId="0" borderId="10" xfId="7" applyNumberFormat="1" applyFont="1" applyFill="1" applyBorder="1" applyAlignment="1">
      <alignment horizontal="center" vertical="center"/>
    </xf>
    <xf numFmtId="167" fontId="4" fillId="0" borderId="11" xfId="7" applyNumberFormat="1" applyFont="1" applyFill="1" applyBorder="1" applyAlignment="1">
      <alignment horizontal="center" vertical="center"/>
    </xf>
    <xf numFmtId="166" fontId="4" fillId="0" borderId="35" xfId="7" applyNumberFormat="1" applyFont="1" applyFill="1" applyBorder="1" applyAlignment="1">
      <alignment horizontal="center" vertical="center"/>
    </xf>
    <xf numFmtId="167" fontId="4" fillId="0" borderId="38" xfId="7" applyNumberFormat="1" applyFont="1" applyFill="1" applyBorder="1" applyAlignment="1">
      <alignment horizontal="center" vertical="center"/>
    </xf>
    <xf numFmtId="167" fontId="4" fillId="0" borderId="39" xfId="7" applyNumberFormat="1" applyFont="1" applyFill="1" applyBorder="1" applyAlignment="1">
      <alignment horizontal="center" vertical="center"/>
    </xf>
    <xf numFmtId="0" fontId="4" fillId="0" borderId="40" xfId="6" applyFont="1" applyFill="1" applyBorder="1" applyAlignment="1"/>
    <xf numFmtId="0" fontId="4" fillId="0" borderId="59" xfId="6" applyFont="1" applyFill="1" applyBorder="1" applyAlignment="1"/>
    <xf numFmtId="166" fontId="4" fillId="0" borderId="16" xfId="7" applyNumberFormat="1" applyFont="1" applyFill="1" applyBorder="1" applyAlignment="1">
      <alignment horizontal="center" vertical="center"/>
    </xf>
    <xf numFmtId="167" fontId="4" fillId="0" borderId="17" xfId="7" applyNumberFormat="1" applyFont="1" applyFill="1" applyBorder="1" applyAlignment="1">
      <alignment horizontal="center" vertical="center"/>
    </xf>
    <xf numFmtId="167" fontId="4" fillId="0" borderId="18" xfId="7" applyNumberFormat="1" applyFont="1" applyFill="1" applyBorder="1" applyAlignment="1">
      <alignment horizontal="center" vertical="center"/>
    </xf>
    <xf numFmtId="0" fontId="4" fillId="0" borderId="41" xfId="1" applyFont="1" applyFill="1" applyBorder="1" applyAlignment="1">
      <alignment horizontal="left"/>
    </xf>
    <xf numFmtId="0" fontId="4" fillId="0" borderId="5" xfId="1" applyFont="1" applyFill="1" applyBorder="1" applyAlignment="1"/>
    <xf numFmtId="0" fontId="4" fillId="0" borderId="8" xfId="1" applyFont="1" applyFill="1" applyBorder="1" applyAlignment="1"/>
    <xf numFmtId="0" fontId="4" fillId="0" borderId="6" xfId="1" applyFont="1" applyFill="1" applyBorder="1" applyAlignment="1"/>
    <xf numFmtId="0" fontId="4" fillId="0" borderId="12" xfId="1" applyFont="1" applyFill="1" applyBorder="1" applyAlignment="1">
      <alignment horizontal="right"/>
    </xf>
    <xf numFmtId="0" fontId="14" fillId="0" borderId="0" xfId="9" applyFont="1" applyFill="1" applyAlignment="1">
      <alignment horizontal="center"/>
    </xf>
    <xf numFmtId="1" fontId="6" fillId="0" borderId="2" xfId="4" applyNumberFormat="1" applyFont="1" applyFill="1" applyBorder="1" applyAlignment="1">
      <alignment horizontal="center"/>
    </xf>
    <xf numFmtId="1" fontId="6" fillId="0" borderId="3" xfId="4" applyNumberFormat="1" applyFont="1" applyFill="1" applyBorder="1" applyAlignment="1">
      <alignment horizontal="center"/>
    </xf>
    <xf numFmtId="1" fontId="6" fillId="0" borderId="4" xfId="4" applyNumberFormat="1" applyFont="1" applyFill="1" applyBorder="1" applyAlignment="1">
      <alignment horizontal="center"/>
    </xf>
    <xf numFmtId="0" fontId="4" fillId="0" borderId="5" xfId="3" applyFont="1" applyFill="1" applyBorder="1" applyAlignment="1">
      <alignment horizontal="center"/>
    </xf>
    <xf numFmtId="0" fontId="4" fillId="0" borderId="8" xfId="3" applyFont="1" applyFill="1" applyBorder="1" applyAlignment="1">
      <alignment horizontal="center"/>
    </xf>
    <xf numFmtId="0" fontId="4" fillId="0" borderId="6" xfId="3" applyFont="1" applyFill="1" applyBorder="1" applyAlignment="1">
      <alignment horizontal="center"/>
    </xf>
    <xf numFmtId="0" fontId="4" fillId="0" borderId="12" xfId="3" applyFont="1" applyFill="1" applyBorder="1" applyAlignment="1">
      <alignment horizontal="center"/>
    </xf>
    <xf numFmtId="0" fontId="4" fillId="0" borderId="15" xfId="3" applyFont="1" applyFill="1" applyBorder="1" applyAlignment="1">
      <alignment horizontal="center"/>
    </xf>
    <xf numFmtId="0" fontId="4" fillId="0" borderId="13" xfId="3" applyFont="1" applyFill="1" applyBorder="1" applyAlignment="1">
      <alignment horizontal="center"/>
    </xf>
    <xf numFmtId="0" fontId="2" fillId="0" borderId="0" xfId="12" applyFill="1"/>
    <xf numFmtId="166" fontId="4" fillId="0" borderId="19" xfId="7" applyNumberFormat="1" applyFont="1" applyFill="1" applyBorder="1" applyAlignment="1">
      <alignment horizontal="center" vertical="center"/>
    </xf>
    <xf numFmtId="167" fontId="4" fillId="0" borderId="20" xfId="7" applyNumberFormat="1" applyFont="1" applyFill="1" applyBorder="1" applyAlignment="1">
      <alignment horizontal="center" vertical="center"/>
    </xf>
    <xf numFmtId="167" fontId="4" fillId="0" borderId="21" xfId="7" applyNumberFormat="1" applyFont="1" applyFill="1" applyBorder="1" applyAlignment="1">
      <alignment horizontal="center" vertical="center"/>
    </xf>
    <xf numFmtId="43" fontId="4" fillId="0" borderId="17" xfId="7" applyFont="1" applyFill="1" applyBorder="1" applyAlignment="1">
      <alignment horizontal="center" vertical="center"/>
    </xf>
    <xf numFmtId="1" fontId="4" fillId="0" borderId="51" xfId="1" applyNumberFormat="1" applyFont="1" applyFill="1" applyBorder="1" applyAlignment="1">
      <alignment horizontal="left"/>
    </xf>
    <xf numFmtId="0" fontId="22" fillId="0" borderId="0" xfId="12" applyFont="1"/>
    <xf numFmtId="0" fontId="23" fillId="0" borderId="0" xfId="12" applyFont="1"/>
    <xf numFmtId="0" fontId="24" fillId="0" borderId="0" xfId="12" applyFont="1"/>
    <xf numFmtId="0" fontId="25" fillId="0" borderId="0" xfId="12" applyFont="1"/>
    <xf numFmtId="0" fontId="2" fillId="0" borderId="0" xfId="12" applyBorder="1"/>
    <xf numFmtId="0" fontId="22" fillId="0" borderId="0" xfId="12" applyFont="1" applyBorder="1"/>
    <xf numFmtId="0" fontId="26" fillId="0" borderId="0" xfId="12" applyFont="1" applyBorder="1"/>
    <xf numFmtId="0" fontId="27" fillId="0" borderId="15" xfId="12" applyFont="1" applyBorder="1" applyAlignment="1">
      <alignment horizontal="center"/>
    </xf>
    <xf numFmtId="0" fontId="20" fillId="0" borderId="0" xfId="12" applyFont="1"/>
    <xf numFmtId="14" fontId="28" fillId="0" borderId="15" xfId="3" applyNumberFormat="1" applyFont="1" applyFill="1" applyBorder="1" applyAlignment="1" applyProtection="1">
      <alignment horizontal="center"/>
      <protection locked="0"/>
    </xf>
    <xf numFmtId="0" fontId="2" fillId="0" borderId="0" xfId="12" applyFont="1" applyBorder="1"/>
    <xf numFmtId="14" fontId="2" fillId="0" borderId="0" xfId="12" applyNumberFormat="1" applyFont="1" applyBorder="1"/>
    <xf numFmtId="0" fontId="2" fillId="0" borderId="0" xfId="12" applyFont="1"/>
    <xf numFmtId="0" fontId="28" fillId="0" borderId="5" xfId="12" applyFont="1" applyFill="1" applyBorder="1"/>
    <xf numFmtId="0" fontId="28" fillId="0" borderId="8" xfId="12" applyFont="1" applyFill="1" applyBorder="1"/>
    <xf numFmtId="0" fontId="29" fillId="0" borderId="8" xfId="12" applyFont="1" applyFill="1" applyBorder="1" applyAlignment="1">
      <alignment horizontal="centerContinuous"/>
    </xf>
    <xf numFmtId="0" fontId="28" fillId="0" borderId="8" xfId="12" applyFont="1" applyFill="1" applyBorder="1" applyAlignment="1">
      <alignment horizontal="centerContinuous"/>
    </xf>
    <xf numFmtId="0" fontId="2" fillId="0" borderId="6" xfId="12" applyFill="1" applyBorder="1" applyAlignment="1">
      <alignment horizontal="centerContinuous"/>
    </xf>
    <xf numFmtId="0" fontId="2" fillId="0" borderId="5" xfId="4" applyFill="1" applyBorder="1"/>
    <xf numFmtId="1" fontId="28" fillId="0" borderId="8" xfId="4" applyNumberFormat="1" applyFont="1" applyFill="1" applyBorder="1"/>
    <xf numFmtId="0" fontId="28" fillId="0" borderId="6" xfId="4" applyFont="1" applyFill="1" applyBorder="1"/>
    <xf numFmtId="0" fontId="28" fillId="0" borderId="60" xfId="4" applyFont="1" applyFill="1" applyBorder="1"/>
    <xf numFmtId="1" fontId="28" fillId="0" borderId="3" xfId="4" applyNumberFormat="1" applyFont="1" applyFill="1" applyBorder="1" applyProtection="1">
      <protection locked="0"/>
    </xf>
    <xf numFmtId="0" fontId="28" fillId="0" borderId="4" xfId="4" applyFont="1" applyFill="1" applyBorder="1" applyProtection="1">
      <protection locked="0"/>
    </xf>
    <xf numFmtId="0" fontId="28" fillId="0" borderId="2" xfId="4" applyFont="1" applyFill="1" applyBorder="1"/>
    <xf numFmtId="0" fontId="28" fillId="0" borderId="2" xfId="4" applyFont="1" applyFill="1" applyBorder="1" applyProtection="1">
      <protection locked="0"/>
    </xf>
    <xf numFmtId="0" fontId="28" fillId="0" borderId="60" xfId="4" applyFont="1" applyFill="1" applyBorder="1" applyProtection="1">
      <protection locked="0"/>
    </xf>
    <xf numFmtId="0" fontId="28" fillId="0" borderId="4" xfId="4" applyFont="1" applyFill="1" applyBorder="1"/>
    <xf numFmtId="0" fontId="28" fillId="0" borderId="6" xfId="12" applyFont="1" applyFill="1" applyBorder="1"/>
    <xf numFmtId="0" fontId="25" fillId="0" borderId="8" xfId="12" applyFont="1" applyFill="1" applyBorder="1" applyAlignment="1">
      <alignment horizontal="centerContinuous"/>
    </xf>
    <xf numFmtId="0" fontId="2" fillId="0" borderId="8" xfId="12" applyFill="1" applyBorder="1" applyAlignment="1">
      <alignment horizontal="centerContinuous"/>
    </xf>
    <xf numFmtId="0" fontId="28" fillId="0" borderId="9" xfId="2" applyFont="1" applyFill="1" applyBorder="1" applyAlignment="1">
      <alignment horizontal="center"/>
    </xf>
    <xf numFmtId="0" fontId="28" fillId="0" borderId="10" xfId="2" applyFont="1" applyFill="1" applyBorder="1" applyAlignment="1">
      <alignment horizontal="center"/>
    </xf>
    <xf numFmtId="0" fontId="28" fillId="0" borderId="11" xfId="2" applyFont="1" applyFill="1" applyBorder="1" applyAlignment="1">
      <alignment horizontal="center"/>
    </xf>
    <xf numFmtId="0" fontId="28" fillId="0" borderId="22" xfId="2" applyFont="1" applyFill="1" applyBorder="1" applyAlignment="1">
      <alignment horizontal="center"/>
    </xf>
    <xf numFmtId="0" fontId="28" fillId="0" borderId="24" xfId="12" applyFont="1" applyFill="1" applyBorder="1"/>
    <xf numFmtId="0" fontId="28" fillId="0" borderId="25" xfId="12" applyFont="1" applyFill="1" applyBorder="1"/>
    <xf numFmtId="0" fontId="29" fillId="0" borderId="13" xfId="12" applyFont="1" applyFill="1" applyBorder="1" applyAlignment="1">
      <alignment horizontal="center"/>
    </xf>
    <xf numFmtId="0" fontId="2" fillId="0" borderId="0" xfId="12" applyFill="1" applyBorder="1"/>
    <xf numFmtId="0" fontId="2" fillId="0" borderId="15" xfId="12" applyFill="1" applyBorder="1"/>
    <xf numFmtId="0" fontId="25" fillId="0" borderId="42" xfId="2" applyFont="1" applyFill="1" applyBorder="1" applyAlignment="1">
      <alignment horizontal="center"/>
    </xf>
    <xf numFmtId="0" fontId="25" fillId="0" borderId="43" xfId="2" applyFont="1" applyFill="1" applyBorder="1" applyAlignment="1">
      <alignment horizontal="center"/>
    </xf>
    <xf numFmtId="0" fontId="25" fillId="0" borderId="44" xfId="2" applyFont="1" applyFill="1" applyBorder="1" applyAlignment="1">
      <alignment horizontal="center"/>
    </xf>
    <xf numFmtId="0" fontId="29" fillId="0" borderId="0" xfId="12" applyFont="1" applyFill="1" applyBorder="1" applyAlignment="1">
      <alignment horizontal="center"/>
    </xf>
    <xf numFmtId="0" fontId="2" fillId="0" borderId="5" xfId="12" applyFill="1" applyBorder="1"/>
    <xf numFmtId="0" fontId="2" fillId="0" borderId="8" xfId="12" applyFill="1" applyBorder="1"/>
    <xf numFmtId="0" fontId="2" fillId="0" borderId="6" xfId="12" applyFill="1" applyBorder="1"/>
    <xf numFmtId="1" fontId="20" fillId="0" borderId="61" xfId="12" applyNumberFormat="1" applyFont="1" applyFill="1" applyBorder="1" applyAlignment="1">
      <alignment horizontal="right"/>
    </xf>
    <xf numFmtId="165" fontId="2" fillId="0" borderId="62" xfId="12" applyNumberFormat="1" applyFont="1" applyFill="1" applyBorder="1"/>
    <xf numFmtId="165" fontId="2" fillId="0" borderId="63" xfId="12" applyNumberFormat="1" applyFont="1" applyFill="1" applyBorder="1"/>
    <xf numFmtId="1" fontId="2" fillId="0" borderId="61" xfId="12" applyNumberFormat="1" applyFont="1" applyFill="1" applyBorder="1" applyAlignment="1">
      <alignment horizontal="right"/>
    </xf>
    <xf numFmtId="165" fontId="2" fillId="0" borderId="47" xfId="12" applyNumberFormat="1" applyFont="1" applyFill="1" applyBorder="1"/>
    <xf numFmtId="165" fontId="2" fillId="0" borderId="64" xfId="12" applyNumberFormat="1" applyFont="1" applyFill="1" applyBorder="1"/>
    <xf numFmtId="0" fontId="2" fillId="0" borderId="24" xfId="12" applyFill="1" applyBorder="1" applyAlignment="1">
      <alignment textRotation="90"/>
    </xf>
    <xf numFmtId="0" fontId="2" fillId="0" borderId="25" xfId="12" applyFill="1" applyBorder="1"/>
    <xf numFmtId="0" fontId="2" fillId="0" borderId="24" xfId="12" applyFill="1" applyBorder="1"/>
    <xf numFmtId="0" fontId="2" fillId="0" borderId="48" xfId="12" applyFill="1" applyBorder="1" applyAlignment="1">
      <alignment horizontal="left"/>
    </xf>
    <xf numFmtId="0" fontId="2" fillId="0" borderId="37" xfId="12" applyFill="1" applyBorder="1"/>
    <xf numFmtId="1" fontId="2" fillId="0" borderId="65" xfId="12" applyNumberFormat="1" applyFill="1" applyBorder="1" applyAlignment="1">
      <alignment horizontal="right"/>
    </xf>
    <xf numFmtId="165" fontId="2" fillId="0" borderId="66" xfId="12" applyNumberFormat="1" applyFont="1" applyFill="1" applyBorder="1"/>
    <xf numFmtId="1" fontId="2" fillId="0" borderId="65" xfId="12" applyNumberFormat="1" applyFont="1" applyFill="1" applyBorder="1" applyAlignment="1">
      <alignment horizontal="right"/>
    </xf>
    <xf numFmtId="165" fontId="2" fillId="0" borderId="25" xfId="12" applyNumberFormat="1" applyFill="1" applyBorder="1"/>
    <xf numFmtId="0" fontId="2" fillId="0" borderId="48" xfId="12" applyFill="1" applyBorder="1"/>
    <xf numFmtId="0" fontId="2" fillId="0" borderId="24" xfId="12" applyFill="1" applyBorder="1" applyAlignment="1">
      <alignment horizontal="left" textRotation="90"/>
    </xf>
    <xf numFmtId="0" fontId="2" fillId="0" borderId="25" xfId="12" applyFill="1" applyBorder="1" applyAlignment="1">
      <alignment horizontal="left"/>
    </xf>
    <xf numFmtId="0" fontId="2" fillId="0" borderId="0" xfId="12" applyFill="1" applyBorder="1" applyAlignment="1">
      <alignment horizontal="right"/>
    </xf>
    <xf numFmtId="0" fontId="2" fillId="0" borderId="2" xfId="12" applyFill="1" applyBorder="1" applyAlignment="1">
      <alignment horizontal="right"/>
    </xf>
    <xf numFmtId="0" fontId="2" fillId="0" borderId="3" xfId="12" applyFill="1" applyBorder="1" applyAlignment="1">
      <alignment horizontal="right"/>
    </xf>
    <xf numFmtId="0" fontId="2" fillId="0" borderId="4" xfId="12" applyFill="1" applyBorder="1" applyAlignment="1">
      <alignment horizontal="right"/>
    </xf>
    <xf numFmtId="1" fontId="2" fillId="0" borderId="67" xfId="12" applyNumberFormat="1" applyFill="1" applyBorder="1" applyAlignment="1">
      <alignment horizontal="right"/>
    </xf>
    <xf numFmtId="49" fontId="2" fillId="0" borderId="3" xfId="12" applyNumberFormat="1" applyFont="1" applyFill="1" applyBorder="1" applyAlignment="1" applyProtection="1">
      <alignment horizontal="right"/>
      <protection locked="0"/>
    </xf>
    <xf numFmtId="0" fontId="2" fillId="0" borderId="4" xfId="12" applyNumberFormat="1" applyFont="1" applyFill="1" applyBorder="1" applyAlignment="1">
      <alignment horizontal="right"/>
    </xf>
    <xf numFmtId="1" fontId="2" fillId="0" borderId="3" xfId="12" applyNumberFormat="1" applyFont="1" applyFill="1" applyBorder="1" applyAlignment="1">
      <alignment horizontal="right"/>
    </xf>
    <xf numFmtId="1" fontId="2" fillId="0" borderId="2" xfId="12" applyNumberFormat="1" applyFont="1" applyFill="1" applyBorder="1" applyAlignment="1">
      <alignment horizontal="right"/>
    </xf>
    <xf numFmtId="0" fontId="2" fillId="0" borderId="24" xfId="12" applyFont="1" applyFill="1" applyBorder="1" applyAlignment="1">
      <alignment horizontal="left" textRotation="90"/>
    </xf>
    <xf numFmtId="165" fontId="2" fillId="0" borderId="25" xfId="12" applyNumberFormat="1" applyFont="1" applyFill="1" applyBorder="1" applyAlignment="1">
      <alignment horizontal="left"/>
    </xf>
    <xf numFmtId="0" fontId="2" fillId="0" borderId="0" xfId="12" applyFont="1" applyFill="1" applyBorder="1" applyAlignment="1">
      <alignment horizontal="center"/>
    </xf>
    <xf numFmtId="0" fontId="2" fillId="0" borderId="24" xfId="12" applyFont="1" applyFill="1" applyBorder="1"/>
    <xf numFmtId="0" fontId="2" fillId="0" borderId="0" xfId="12" applyFont="1" applyFill="1" applyBorder="1"/>
    <xf numFmtId="0" fontId="2" fillId="0" borderId="22" xfId="12" applyFont="1" applyFill="1" applyBorder="1"/>
    <xf numFmtId="0" fontId="2" fillId="0" borderId="29" xfId="12" applyFont="1" applyFill="1" applyBorder="1"/>
    <xf numFmtId="165" fontId="2" fillId="0" borderId="68" xfId="12" applyNumberFormat="1" applyFont="1" applyFill="1" applyBorder="1" applyAlignment="1" applyProtection="1">
      <alignment horizontal="right"/>
      <protection locked="0"/>
    </xf>
    <xf numFmtId="165" fontId="2" fillId="0" borderId="47" xfId="12" applyNumberFormat="1" applyFont="1" applyFill="1" applyBorder="1" applyAlignment="1">
      <alignment horizontal="right"/>
    </xf>
    <xf numFmtId="0" fontId="2" fillId="0" borderId="24" xfId="12" applyFont="1" applyFill="1" applyBorder="1" applyAlignment="1">
      <alignment horizontal="left"/>
    </xf>
    <xf numFmtId="0" fontId="2" fillId="0" borderId="25" xfId="12" applyFont="1" applyFill="1" applyBorder="1" applyAlignment="1">
      <alignment horizontal="left"/>
    </xf>
    <xf numFmtId="0" fontId="2" fillId="0" borderId="25" xfId="12" applyFont="1" applyFill="1" applyBorder="1"/>
    <xf numFmtId="0" fontId="2" fillId="0" borderId="57" xfId="12" applyFont="1" applyFill="1" applyBorder="1" applyAlignment="1">
      <alignment horizontal="left"/>
    </xf>
    <xf numFmtId="0" fontId="2" fillId="0" borderId="58" xfId="12" applyFont="1" applyFill="1" applyBorder="1"/>
    <xf numFmtId="1" fontId="2" fillId="0" borderId="69" xfId="12" applyNumberFormat="1" applyFont="1" applyFill="1" applyBorder="1" applyAlignment="1">
      <alignment horizontal="right"/>
    </xf>
    <xf numFmtId="165" fontId="2" fillId="0" borderId="66" xfId="12" applyNumberFormat="1" applyFont="1" applyFill="1" applyBorder="1" applyAlignment="1" applyProtection="1">
      <alignment horizontal="right"/>
      <protection locked="0"/>
    </xf>
    <xf numFmtId="165" fontId="2" fillId="0" borderId="64" xfId="12" applyNumberFormat="1" applyFont="1" applyFill="1" applyBorder="1" applyAlignment="1">
      <alignment horizontal="right"/>
    </xf>
    <xf numFmtId="0" fontId="2" fillId="0" borderId="48" xfId="12" applyFont="1" applyFill="1" applyBorder="1"/>
    <xf numFmtId="0" fontId="2" fillId="0" borderId="59" xfId="12" applyFont="1" applyFill="1" applyBorder="1"/>
    <xf numFmtId="165" fontId="2" fillId="0" borderId="70" xfId="12" applyNumberFormat="1" applyFont="1" applyFill="1" applyBorder="1" applyAlignment="1" applyProtection="1">
      <alignment horizontal="right"/>
      <protection locked="0"/>
    </xf>
    <xf numFmtId="0" fontId="2" fillId="0" borderId="12" xfId="12" applyFill="1" applyBorder="1" applyAlignment="1">
      <alignment horizontal="left" textRotation="90"/>
    </xf>
    <xf numFmtId="0" fontId="2" fillId="0" borderId="13" xfId="12" applyFill="1" applyBorder="1" applyAlignment="1">
      <alignment horizontal="left"/>
    </xf>
    <xf numFmtId="0" fontId="2" fillId="0" borderId="13" xfId="12" applyFill="1" applyBorder="1" applyAlignment="1">
      <alignment horizontal="center"/>
    </xf>
    <xf numFmtId="0" fontId="2" fillId="0" borderId="2" xfId="12" applyFill="1" applyBorder="1"/>
    <xf numFmtId="0" fontId="2" fillId="0" borderId="3" xfId="12" applyFill="1" applyBorder="1"/>
    <xf numFmtId="0" fontId="2" fillId="0" borderId="3" xfId="12" applyFill="1" applyBorder="1" applyProtection="1">
      <protection locked="0"/>
    </xf>
    <xf numFmtId="0" fontId="2" fillId="0" borderId="71" xfId="12" applyFont="1" applyFill="1" applyBorder="1" applyProtection="1">
      <protection locked="0"/>
    </xf>
    <xf numFmtId="0" fontId="2" fillId="0" borderId="4" xfId="12" applyFont="1" applyFill="1" applyBorder="1"/>
    <xf numFmtId="1" fontId="2" fillId="0" borderId="67" xfId="12" applyNumberFormat="1" applyFont="1" applyFill="1" applyBorder="1" applyAlignment="1">
      <alignment horizontal="right"/>
    </xf>
    <xf numFmtId="0" fontId="2" fillId="0" borderId="71" xfId="12" applyFont="1" applyFill="1" applyBorder="1"/>
    <xf numFmtId="0" fontId="28" fillId="0" borderId="5" xfId="12" applyFont="1" applyFill="1" applyBorder="1" applyAlignment="1">
      <alignment horizontal="left"/>
    </xf>
    <xf numFmtId="0" fontId="28" fillId="0" borderId="6" xfId="12" applyFont="1" applyFill="1" applyBorder="1" applyAlignment="1">
      <alignment horizontal="left"/>
    </xf>
    <xf numFmtId="0" fontId="2" fillId="0" borderId="0" xfId="12" applyFill="1" applyBorder="1" applyAlignment="1">
      <alignment horizontal="center"/>
    </xf>
    <xf numFmtId="165" fontId="2" fillId="0" borderId="25" xfId="12" applyNumberFormat="1" applyFill="1" applyBorder="1" applyAlignment="1">
      <alignment horizontal="left"/>
    </xf>
    <xf numFmtId="1" fontId="2" fillId="0" borderId="72" xfId="12" applyNumberFormat="1" applyFill="1" applyBorder="1" applyAlignment="1">
      <alignment horizontal="right"/>
    </xf>
    <xf numFmtId="2" fontId="2" fillId="0" borderId="6" xfId="12" applyNumberFormat="1" applyFont="1" applyFill="1" applyBorder="1" applyAlignment="1">
      <alignment horizontal="right"/>
    </xf>
    <xf numFmtId="0" fontId="2" fillId="0" borderId="1" xfId="12" applyFont="1" applyFill="1" applyBorder="1"/>
    <xf numFmtId="0" fontId="2" fillId="0" borderId="73" xfId="12" applyFont="1" applyFill="1" applyBorder="1"/>
    <xf numFmtId="0" fontId="2" fillId="0" borderId="12" xfId="12" applyFill="1" applyBorder="1" applyAlignment="1">
      <alignment textRotation="90"/>
    </xf>
    <xf numFmtId="0" fontId="2" fillId="0" borderId="13" xfId="12" applyFill="1" applyBorder="1"/>
    <xf numFmtId="165" fontId="2" fillId="0" borderId="71" xfId="12" applyNumberFormat="1" applyFill="1" applyBorder="1" applyProtection="1">
      <protection locked="0"/>
    </xf>
    <xf numFmtId="165" fontId="2" fillId="0" borderId="4" xfId="12" applyNumberFormat="1" applyFill="1" applyBorder="1"/>
    <xf numFmtId="0" fontId="2" fillId="0" borderId="71" xfId="12" applyFill="1" applyBorder="1" applyProtection="1">
      <protection locked="0"/>
    </xf>
    <xf numFmtId="0" fontId="2" fillId="0" borderId="4" xfId="12" applyFill="1" applyBorder="1"/>
    <xf numFmtId="0" fontId="2" fillId="0" borderId="71" xfId="12" applyFill="1" applyBorder="1"/>
    <xf numFmtId="0" fontId="2" fillId="0" borderId="8" xfId="12" applyFill="1" applyBorder="1" applyAlignment="1">
      <alignment horizontal="center"/>
    </xf>
    <xf numFmtId="165" fontId="2" fillId="0" borderId="62" xfId="12" applyNumberFormat="1" applyFill="1" applyBorder="1"/>
    <xf numFmtId="165" fontId="2" fillId="0" borderId="74" xfId="12" applyNumberFormat="1" applyFill="1" applyBorder="1"/>
    <xf numFmtId="1" fontId="2" fillId="0" borderId="61" xfId="12" applyNumberFormat="1" applyFill="1" applyBorder="1" applyAlignment="1">
      <alignment horizontal="right"/>
    </xf>
    <xf numFmtId="1" fontId="2" fillId="0" borderId="75" xfId="12" applyNumberFormat="1" applyFont="1" applyFill="1" applyBorder="1" applyAlignment="1">
      <alignment horizontal="right"/>
    </xf>
    <xf numFmtId="165" fontId="2" fillId="0" borderId="66" xfId="12" applyNumberFormat="1" applyFill="1" applyBorder="1"/>
    <xf numFmtId="165" fontId="2" fillId="0" borderId="76" xfId="12" applyNumberFormat="1" applyFill="1" applyBorder="1"/>
    <xf numFmtId="0" fontId="2" fillId="0" borderId="12" xfId="12" applyFill="1" applyBorder="1"/>
    <xf numFmtId="0" fontId="2" fillId="0" borderId="15" xfId="12" applyFill="1" applyBorder="1" applyAlignment="1">
      <alignment horizontal="center"/>
    </xf>
    <xf numFmtId="1" fontId="2" fillId="0" borderId="77" xfId="12" applyNumberFormat="1" applyFill="1" applyBorder="1" applyAlignment="1">
      <alignment horizontal="right"/>
    </xf>
    <xf numFmtId="165" fontId="2" fillId="0" borderId="78" xfId="12" applyNumberFormat="1" applyFill="1" applyBorder="1"/>
    <xf numFmtId="165" fontId="2" fillId="0" borderId="79" xfId="12" applyNumberFormat="1" applyFill="1" applyBorder="1"/>
    <xf numFmtId="1" fontId="2" fillId="0" borderId="0" xfId="12" applyNumberFormat="1" applyFill="1" applyBorder="1" applyAlignment="1">
      <alignment horizontal="right"/>
    </xf>
    <xf numFmtId="165" fontId="2" fillId="0" borderId="0" xfId="12" applyNumberFormat="1" applyFill="1" applyBorder="1"/>
    <xf numFmtId="1" fontId="2" fillId="0" borderId="24" xfId="12" applyNumberFormat="1" applyFill="1" applyBorder="1" applyAlignment="1">
      <alignment horizontal="right"/>
    </xf>
    <xf numFmtId="0" fontId="25" fillId="0" borderId="12" xfId="12" applyFont="1" applyFill="1" applyBorder="1" applyAlignment="1">
      <alignment horizontal="left"/>
    </xf>
    <xf numFmtId="2" fontId="30" fillId="0" borderId="13" xfId="12" applyNumberFormat="1" applyFont="1" applyFill="1" applyBorder="1" applyAlignment="1">
      <alignment horizontal="left"/>
    </xf>
    <xf numFmtId="2" fontId="30" fillId="0" borderId="15" xfId="12" applyNumberFormat="1" applyFont="1" applyFill="1" applyBorder="1" applyAlignment="1">
      <alignment horizontal="center"/>
    </xf>
    <xf numFmtId="0" fontId="29" fillId="0" borderId="8" xfId="12" applyFont="1" applyFill="1" applyBorder="1" applyAlignment="1">
      <alignment horizontal="center"/>
    </xf>
    <xf numFmtId="0" fontId="29" fillId="0" borderId="6" xfId="12" applyFont="1" applyFill="1" applyBorder="1" applyAlignment="1">
      <alignment horizontal="center"/>
    </xf>
    <xf numFmtId="0" fontId="29" fillId="0" borderId="23" xfId="12" applyFont="1" applyFill="1" applyBorder="1"/>
    <xf numFmtId="0" fontId="29" fillId="0" borderId="52" xfId="12" applyFont="1" applyFill="1" applyBorder="1"/>
    <xf numFmtId="0" fontId="29" fillId="0" borderId="29" xfId="12" applyFont="1" applyFill="1" applyBorder="1"/>
    <xf numFmtId="0" fontId="28" fillId="0" borderId="5" xfId="12" applyFont="1" applyFill="1" applyBorder="1" applyAlignment="1">
      <alignment horizontal="center"/>
    </xf>
    <xf numFmtId="0" fontId="28" fillId="0" borderId="8" xfId="12" applyFont="1" applyFill="1" applyBorder="1" applyAlignment="1">
      <alignment horizontal="center"/>
    </xf>
    <xf numFmtId="0" fontId="28" fillId="0" borderId="6" xfId="12" applyFont="1" applyFill="1" applyBorder="1" applyAlignment="1">
      <alignment horizontal="center"/>
    </xf>
    <xf numFmtId="0" fontId="28" fillId="0" borderId="15" xfId="12" applyFont="1" applyFill="1" applyBorder="1"/>
    <xf numFmtId="0" fontId="25" fillId="0" borderId="13" xfId="12" applyFont="1" applyFill="1" applyBorder="1" applyAlignment="1">
      <alignment horizontal="center"/>
    </xf>
    <xf numFmtId="0" fontId="25" fillId="0" borderId="20" xfId="12" applyFont="1" applyFill="1" applyBorder="1"/>
    <xf numFmtId="0" fontId="25" fillId="0" borderId="21" xfId="12" applyFont="1" applyFill="1" applyBorder="1"/>
    <xf numFmtId="0" fontId="25" fillId="0" borderId="12" xfId="12" applyFont="1" applyFill="1" applyBorder="1" applyAlignment="1">
      <alignment horizontal="center"/>
    </xf>
    <xf numFmtId="0" fontId="25" fillId="0" borderId="15" xfId="12" applyFont="1" applyFill="1" applyBorder="1" applyAlignment="1">
      <alignment horizontal="center"/>
    </xf>
    <xf numFmtId="0" fontId="2" fillId="0" borderId="32" xfId="12" applyFill="1" applyBorder="1" applyAlignment="1">
      <alignment horizontal="left"/>
    </xf>
    <xf numFmtId="49" fontId="0" fillId="0" borderId="34" xfId="8" applyNumberFormat="1" applyFont="1" applyFill="1" applyBorder="1" applyAlignment="1">
      <alignment horizontal="left"/>
    </xf>
    <xf numFmtId="0" fontId="28" fillId="0" borderId="58" xfId="12" applyFont="1" applyFill="1" applyBorder="1"/>
    <xf numFmtId="2" fontId="2" fillId="0" borderId="52" xfId="12" applyNumberFormat="1" applyFill="1" applyBorder="1"/>
    <xf numFmtId="1" fontId="2" fillId="0" borderId="10" xfId="12" applyNumberFormat="1" applyFill="1" applyBorder="1"/>
    <xf numFmtId="2" fontId="2" fillId="0" borderId="10" xfId="12" applyNumberFormat="1" applyFill="1" applyBorder="1"/>
    <xf numFmtId="1" fontId="2" fillId="0" borderId="11" xfId="12" applyNumberFormat="1" applyFill="1" applyBorder="1"/>
    <xf numFmtId="1" fontId="2" fillId="0" borderId="33" xfId="12" applyNumberFormat="1" applyFill="1" applyBorder="1" applyProtection="1">
      <protection locked="0"/>
    </xf>
    <xf numFmtId="165" fontId="2" fillId="0" borderId="33" xfId="12" applyNumberFormat="1" applyFill="1" applyBorder="1"/>
    <xf numFmtId="165" fontId="2" fillId="0" borderId="80" xfId="12" applyNumberFormat="1" applyFill="1" applyBorder="1"/>
    <xf numFmtId="1" fontId="2" fillId="0" borderId="32" xfId="12" applyNumberFormat="1" applyFill="1" applyBorder="1" applyProtection="1">
      <protection locked="0"/>
    </xf>
    <xf numFmtId="0" fontId="2" fillId="0" borderId="35" xfId="12" applyFill="1" applyBorder="1" applyAlignment="1">
      <alignment horizontal="left"/>
    </xf>
    <xf numFmtId="49" fontId="0" fillId="0" borderId="36" xfId="8" applyNumberFormat="1" applyFont="1" applyFill="1" applyBorder="1" applyAlignment="1">
      <alignment horizontal="left"/>
    </xf>
    <xf numFmtId="0" fontId="28" fillId="0" borderId="37" xfId="12" applyFont="1" applyFill="1" applyBorder="1"/>
    <xf numFmtId="2" fontId="2" fillId="0" borderId="19" xfId="12" applyNumberFormat="1" applyFill="1" applyBorder="1"/>
    <xf numFmtId="1" fontId="2" fillId="0" borderId="20" xfId="12" applyNumberFormat="1" applyFill="1" applyBorder="1"/>
    <xf numFmtId="2" fontId="2" fillId="0" borderId="20" xfId="12" applyNumberFormat="1" applyFill="1" applyBorder="1"/>
    <xf numFmtId="1" fontId="2" fillId="0" borderId="21" xfId="12" applyNumberFormat="1" applyFill="1" applyBorder="1"/>
    <xf numFmtId="1" fontId="2" fillId="0" borderId="20" xfId="12" applyNumberFormat="1" applyFill="1" applyBorder="1" applyProtection="1">
      <protection locked="0"/>
    </xf>
    <xf numFmtId="165" fontId="2" fillId="0" borderId="20" xfId="12" applyNumberFormat="1" applyFill="1" applyBorder="1"/>
    <xf numFmtId="165" fontId="2" fillId="0" borderId="21" xfId="12" applyNumberFormat="1" applyFill="1" applyBorder="1"/>
    <xf numFmtId="1" fontId="2" fillId="0" borderId="19" xfId="12" applyNumberFormat="1" applyFill="1" applyBorder="1" applyProtection="1">
      <protection locked="0"/>
    </xf>
    <xf numFmtId="0" fontId="2" fillId="0" borderId="2" xfId="8" applyFont="1" applyFill="1" applyBorder="1"/>
    <xf numFmtId="0" fontId="2" fillId="0" borderId="3" xfId="12" applyFont="1" applyFill="1" applyBorder="1"/>
    <xf numFmtId="0" fontId="31" fillId="0" borderId="4" xfId="12" applyFont="1" applyFill="1" applyBorder="1"/>
    <xf numFmtId="2" fontId="2" fillId="0" borderId="81" xfId="12" applyNumberFormat="1" applyFont="1" applyFill="1" applyBorder="1"/>
    <xf numFmtId="1" fontId="2" fillId="0" borderId="82" xfId="12" applyNumberFormat="1" applyFont="1" applyFill="1" applyBorder="1"/>
    <xf numFmtId="2" fontId="2" fillId="0" borderId="82" xfId="12" applyNumberFormat="1" applyFont="1" applyFill="1" applyBorder="1"/>
    <xf numFmtId="1" fontId="2" fillId="0" borderId="83" xfId="12" applyNumberFormat="1" applyFont="1" applyFill="1" applyBorder="1"/>
    <xf numFmtId="1" fontId="2" fillId="0" borderId="82" xfId="12" applyNumberFormat="1" applyFont="1" applyFill="1" applyBorder="1" applyProtection="1">
      <protection locked="0"/>
    </xf>
    <xf numFmtId="165" fontId="2" fillId="0" borderId="82" xfId="12" applyNumberFormat="1" applyFont="1" applyFill="1" applyBorder="1" applyProtection="1">
      <protection locked="0"/>
    </xf>
    <xf numFmtId="165" fontId="2" fillId="0" borderId="83" xfId="12" applyNumberFormat="1" applyFont="1" applyFill="1" applyBorder="1" applyProtection="1">
      <protection locked="0"/>
    </xf>
    <xf numFmtId="1" fontId="2" fillId="0" borderId="84" xfId="12" applyNumberFormat="1" applyFont="1" applyFill="1" applyBorder="1" applyProtection="1">
      <protection locked="0"/>
    </xf>
    <xf numFmtId="2" fontId="2" fillId="0" borderId="0" xfId="12" applyNumberFormat="1" applyFill="1" applyBorder="1"/>
    <xf numFmtId="1" fontId="2" fillId="0" borderId="0" xfId="12" applyNumberFormat="1" applyFill="1" applyBorder="1"/>
    <xf numFmtId="1" fontId="2" fillId="0" borderId="0" xfId="12" applyNumberFormat="1" applyFill="1" applyBorder="1" applyProtection="1">
      <protection locked="0"/>
    </xf>
    <xf numFmtId="2" fontId="2" fillId="0" borderId="25" xfId="12" applyNumberFormat="1" applyFill="1" applyBorder="1"/>
    <xf numFmtId="1" fontId="2" fillId="0" borderId="24" xfId="12" applyNumberFormat="1" applyFill="1" applyBorder="1" applyProtection="1">
      <protection locked="0"/>
    </xf>
    <xf numFmtId="0" fontId="28" fillId="0" borderId="0" xfId="12" applyFont="1" applyFill="1" applyBorder="1"/>
    <xf numFmtId="0" fontId="25" fillId="0" borderId="0" xfId="12" applyFont="1" applyFill="1" applyBorder="1" applyAlignment="1">
      <alignment horizontal="center"/>
    </xf>
    <xf numFmtId="49" fontId="2" fillId="0" borderId="36" xfId="8" applyNumberFormat="1" applyFont="1" applyFill="1" applyBorder="1" applyAlignment="1">
      <alignment horizontal="left"/>
    </xf>
    <xf numFmtId="2" fontId="2" fillId="0" borderId="35" xfId="12" applyNumberFormat="1" applyFill="1" applyBorder="1"/>
    <xf numFmtId="1" fontId="2" fillId="0" borderId="38" xfId="12" applyNumberFormat="1" applyFill="1" applyBorder="1"/>
    <xf numFmtId="2" fontId="2" fillId="0" borderId="38" xfId="12" applyNumberFormat="1" applyFill="1" applyBorder="1"/>
    <xf numFmtId="1" fontId="2" fillId="0" borderId="39" xfId="12" applyNumberFormat="1" applyFill="1" applyBorder="1"/>
    <xf numFmtId="1" fontId="2" fillId="0" borderId="38" xfId="12" applyNumberFormat="1" applyFill="1" applyBorder="1" applyProtection="1">
      <protection locked="0"/>
    </xf>
    <xf numFmtId="165" fontId="2" fillId="0" borderId="38" xfId="12" applyNumberFormat="1" applyFill="1" applyBorder="1"/>
    <xf numFmtId="165" fontId="2" fillId="0" borderId="39" xfId="12" applyNumberFormat="1" applyFill="1" applyBorder="1"/>
    <xf numFmtId="1" fontId="2" fillId="0" borderId="35" xfId="12" applyNumberFormat="1" applyFill="1" applyBorder="1" applyProtection="1">
      <protection locked="0"/>
    </xf>
    <xf numFmtId="2" fontId="2" fillId="0" borderId="85" xfId="12" applyNumberFormat="1" applyFill="1" applyBorder="1"/>
    <xf numFmtId="1" fontId="2" fillId="0" borderId="33" xfId="12" applyNumberFormat="1" applyFill="1" applyBorder="1"/>
    <xf numFmtId="2" fontId="2" fillId="0" borderId="33" xfId="12" applyNumberFormat="1" applyFill="1" applyBorder="1"/>
    <xf numFmtId="1" fontId="2" fillId="0" borderId="80" xfId="12" applyNumberFormat="1" applyFill="1" applyBorder="1"/>
    <xf numFmtId="49" fontId="2" fillId="0" borderId="40" xfId="8" applyNumberFormat="1" applyFont="1" applyFill="1" applyBorder="1" applyAlignment="1">
      <alignment horizontal="left"/>
    </xf>
    <xf numFmtId="0" fontId="28" fillId="0" borderId="59" xfId="12" applyFont="1" applyFill="1" applyBorder="1"/>
    <xf numFmtId="2" fontId="2" fillId="0" borderId="86" xfId="12" applyNumberFormat="1" applyFill="1" applyBorder="1"/>
    <xf numFmtId="1" fontId="2" fillId="0" borderId="55" xfId="12" applyNumberFormat="1" applyFill="1" applyBorder="1"/>
    <xf numFmtId="2" fontId="2" fillId="0" borderId="55" xfId="12" applyNumberFormat="1" applyFill="1" applyBorder="1"/>
    <xf numFmtId="1" fontId="2" fillId="0" borderId="56" xfId="12" applyNumberFormat="1" applyFill="1" applyBorder="1"/>
    <xf numFmtId="1" fontId="2" fillId="0" borderId="55" xfId="12" applyNumberFormat="1" applyFill="1" applyBorder="1" applyProtection="1">
      <protection locked="0"/>
    </xf>
    <xf numFmtId="165" fontId="2" fillId="0" borderId="55" xfId="12" applyNumberFormat="1" applyFill="1" applyBorder="1"/>
    <xf numFmtId="165" fontId="2" fillId="0" borderId="56" xfId="12" applyNumberFormat="1" applyFill="1" applyBorder="1"/>
    <xf numFmtId="1" fontId="2" fillId="0" borderId="54" xfId="12" applyNumberFormat="1" applyFill="1" applyBorder="1" applyProtection="1">
      <protection locked="0"/>
    </xf>
    <xf numFmtId="0" fontId="2" fillId="0" borderId="22" xfId="8" applyFont="1" applyFill="1" applyBorder="1" applyAlignment="1"/>
    <xf numFmtId="0" fontId="2" fillId="0" borderId="23" xfId="12" applyFill="1" applyBorder="1"/>
    <xf numFmtId="0" fontId="28" fillId="0" borderId="29" xfId="12" applyFont="1" applyFill="1" applyBorder="1"/>
    <xf numFmtId="2" fontId="2" fillId="0" borderId="23" xfId="12" applyNumberFormat="1" applyFill="1" applyBorder="1"/>
    <xf numFmtId="1" fontId="2" fillId="0" borderId="23" xfId="12" applyNumberFormat="1" applyFill="1" applyBorder="1"/>
    <xf numFmtId="1" fontId="2" fillId="0" borderId="29" xfId="12" applyNumberFormat="1" applyFill="1" applyBorder="1"/>
    <xf numFmtId="1" fontId="2" fillId="0" borderId="52" xfId="12" applyNumberFormat="1" applyFill="1" applyBorder="1" applyProtection="1">
      <protection locked="0"/>
    </xf>
    <xf numFmtId="165" fontId="2" fillId="0" borderId="10" xfId="12" applyNumberFormat="1" applyFill="1" applyBorder="1"/>
    <xf numFmtId="165" fontId="2" fillId="0" borderId="11" xfId="12" applyNumberFormat="1" applyFill="1" applyBorder="1"/>
    <xf numFmtId="1" fontId="2" fillId="0" borderId="10" xfId="12" applyNumberFormat="1" applyFill="1" applyBorder="1" applyProtection="1">
      <protection locked="0"/>
    </xf>
    <xf numFmtId="165" fontId="2" fillId="0" borderId="29" xfId="12" applyNumberFormat="1" applyFill="1" applyBorder="1"/>
    <xf numFmtId="1" fontId="2" fillId="0" borderId="9" xfId="12" applyNumberFormat="1" applyFill="1" applyBorder="1" applyProtection="1">
      <protection locked="0"/>
    </xf>
    <xf numFmtId="0" fontId="2" fillId="0" borderId="12" xfId="8" applyFont="1" applyFill="1" applyBorder="1" applyAlignment="1"/>
    <xf numFmtId="0" fontId="28" fillId="0" borderId="13" xfId="12" applyFont="1" applyFill="1" applyBorder="1"/>
    <xf numFmtId="2" fontId="2" fillId="0" borderId="15" xfId="12" applyNumberFormat="1" applyFill="1" applyBorder="1"/>
    <xf numFmtId="1" fontId="2" fillId="0" borderId="15" xfId="12" applyNumberFormat="1" applyFill="1" applyBorder="1"/>
    <xf numFmtId="1" fontId="2" fillId="0" borderId="13" xfId="12" applyNumberFormat="1" applyFill="1" applyBorder="1"/>
    <xf numFmtId="1" fontId="2" fillId="0" borderId="87" xfId="12" applyNumberFormat="1" applyFill="1" applyBorder="1" applyProtection="1">
      <protection locked="0"/>
    </xf>
    <xf numFmtId="165" fontId="2" fillId="0" borderId="43" xfId="12" applyNumberFormat="1" applyFill="1" applyBorder="1"/>
    <xf numFmtId="165" fontId="2" fillId="0" borderId="44" xfId="12" applyNumberFormat="1" applyFill="1" applyBorder="1"/>
    <xf numFmtId="1" fontId="2" fillId="0" borderId="43" xfId="12" applyNumberFormat="1" applyFill="1" applyBorder="1" applyProtection="1">
      <protection locked="0"/>
    </xf>
    <xf numFmtId="165" fontId="2" fillId="0" borderId="13" xfId="12" applyNumberFormat="1" applyFill="1" applyBorder="1"/>
    <xf numFmtId="1" fontId="2" fillId="0" borderId="42" xfId="12" applyNumberFormat="1" applyFill="1" applyBorder="1" applyProtection="1">
      <protection locked="0"/>
    </xf>
    <xf numFmtId="0" fontId="2" fillId="0" borderId="12" xfId="8" applyFont="1" applyFill="1" applyBorder="1"/>
    <xf numFmtId="0" fontId="2" fillId="0" borderId="15" xfId="12" applyFont="1" applyFill="1" applyBorder="1"/>
    <xf numFmtId="0" fontId="31" fillId="0" borderId="15" xfId="12" applyFont="1" applyFill="1" applyBorder="1"/>
    <xf numFmtId="2" fontId="2" fillId="0" borderId="15" xfId="12" applyNumberFormat="1" applyFont="1" applyFill="1" applyBorder="1"/>
    <xf numFmtId="1" fontId="2" fillId="0" borderId="15" xfId="12" applyNumberFormat="1" applyFont="1" applyFill="1" applyBorder="1"/>
    <xf numFmtId="1" fontId="2" fillId="0" borderId="13" xfId="12" applyNumberFormat="1" applyFont="1" applyFill="1" applyBorder="1"/>
    <xf numFmtId="1" fontId="2" fillId="0" borderId="81" xfId="12" applyNumberFormat="1" applyFont="1" applyFill="1" applyBorder="1" applyProtection="1">
      <protection locked="0"/>
    </xf>
    <xf numFmtId="165" fontId="2" fillId="0" borderId="82" xfId="12" applyNumberFormat="1" applyFont="1" applyFill="1" applyBorder="1"/>
    <xf numFmtId="165" fontId="2" fillId="0" borderId="83" xfId="12" applyNumberFormat="1" applyFont="1" applyFill="1" applyBorder="1"/>
    <xf numFmtId="165" fontId="2" fillId="0" borderId="4" xfId="12" applyNumberFormat="1" applyFont="1" applyFill="1" applyBorder="1"/>
    <xf numFmtId="0" fontId="20" fillId="0" borderId="0" xfId="12" applyFont="1" applyFill="1" applyBorder="1"/>
    <xf numFmtId="0" fontId="25" fillId="0" borderId="0" xfId="12" applyFont="1" applyFill="1" applyBorder="1"/>
    <xf numFmtId="2" fontId="25" fillId="0" borderId="8" xfId="12" applyNumberFormat="1" applyFont="1" applyFill="1" applyBorder="1" applyAlignment="1">
      <alignment horizontal="centerContinuous"/>
    </xf>
    <xf numFmtId="2" fontId="2" fillId="0" borderId="8" xfId="12" applyNumberFormat="1" applyFill="1" applyBorder="1"/>
    <xf numFmtId="0" fontId="25" fillId="0" borderId="5" xfId="12" applyFont="1" applyFill="1" applyBorder="1" applyAlignment="1">
      <alignment horizontal="centerContinuous"/>
    </xf>
    <xf numFmtId="0" fontId="2" fillId="0" borderId="7" xfId="12" applyFill="1" applyBorder="1"/>
    <xf numFmtId="0" fontId="25" fillId="0" borderId="22" xfId="12" applyFont="1" applyFill="1" applyBorder="1"/>
    <xf numFmtId="0" fontId="2" fillId="0" borderId="23" xfId="12" applyFont="1" applyFill="1" applyBorder="1"/>
    <xf numFmtId="0" fontId="2" fillId="0" borderId="29" xfId="12" applyFill="1" applyBorder="1"/>
    <xf numFmtId="164" fontId="32" fillId="0" borderId="5" xfId="12" applyNumberFormat="1" applyFont="1" applyFill="1" applyBorder="1" applyAlignment="1">
      <alignment horizontal="right"/>
    </xf>
    <xf numFmtId="49" fontId="32" fillId="0" borderId="8" xfId="12" applyNumberFormat="1" applyFont="1" applyFill="1" applyBorder="1" applyAlignment="1">
      <alignment horizontal="center"/>
    </xf>
    <xf numFmtId="164" fontId="32" fillId="0" borderId="6" xfId="12" applyNumberFormat="1" applyFont="1" applyFill="1" applyBorder="1" applyAlignment="1">
      <alignment horizontal="left"/>
    </xf>
    <xf numFmtId="0" fontId="2" fillId="0" borderId="26" xfId="12" applyFill="1" applyBorder="1"/>
    <xf numFmtId="0" fontId="25" fillId="0" borderId="48" xfId="12" applyFont="1" applyFill="1" applyBorder="1"/>
    <xf numFmtId="0" fontId="2" fillId="0" borderId="49" xfId="12" applyFill="1" applyBorder="1"/>
    <xf numFmtId="0" fontId="25" fillId="0" borderId="49" xfId="12" applyFont="1" applyFill="1" applyBorder="1"/>
    <xf numFmtId="0" fontId="20" fillId="0" borderId="49" xfId="12" applyFont="1" applyFill="1" applyBorder="1"/>
    <xf numFmtId="164" fontId="32" fillId="0" borderId="12" xfId="12" applyNumberFormat="1" applyFont="1" applyFill="1" applyBorder="1" applyAlignment="1">
      <alignment horizontal="right"/>
    </xf>
    <xf numFmtId="49" fontId="32" fillId="0" borderId="15" xfId="12" applyNumberFormat="1" applyFont="1" applyFill="1" applyBorder="1" applyAlignment="1">
      <alignment horizontal="center"/>
    </xf>
    <xf numFmtId="164" fontId="32" fillId="0" borderId="13" xfId="12" applyNumberFormat="1" applyFont="1" applyFill="1" applyBorder="1" applyAlignment="1">
      <alignment horizontal="left"/>
    </xf>
    <xf numFmtId="0" fontId="2" fillId="0" borderId="26" xfId="12" applyFont="1" applyFill="1" applyBorder="1"/>
    <xf numFmtId="2" fontId="25" fillId="0" borderId="88" xfId="12" applyNumberFormat="1" applyFont="1" applyFill="1" applyBorder="1" applyAlignment="1"/>
    <xf numFmtId="0" fontId="33" fillId="0" borderId="0" xfId="12" applyFont="1" applyFill="1" applyBorder="1" applyAlignment="1">
      <alignment horizontal="left"/>
    </xf>
    <xf numFmtId="0" fontId="32" fillId="0" borderId="0" xfId="12" applyFont="1" applyFill="1" applyBorder="1" applyAlignment="1">
      <alignment horizontal="right"/>
    </xf>
    <xf numFmtId="165" fontId="25" fillId="0" borderId="0" xfId="12" applyNumberFormat="1" applyFont="1" applyFill="1" applyBorder="1" applyAlignment="1">
      <alignment horizontal="left"/>
    </xf>
    <xf numFmtId="0" fontId="32" fillId="0" borderId="6" xfId="12" applyFont="1" applyFill="1" applyBorder="1" applyAlignment="1">
      <alignment horizontal="left"/>
    </xf>
    <xf numFmtId="0" fontId="32" fillId="0" borderId="0" xfId="12" applyFont="1" applyFill="1" applyBorder="1" applyAlignment="1">
      <alignment horizontal="centerContinuous"/>
    </xf>
    <xf numFmtId="0" fontId="32" fillId="0" borderId="0" xfId="12" applyFont="1" applyFill="1" applyBorder="1" applyAlignment="1">
      <alignment horizontal="left"/>
    </xf>
    <xf numFmtId="0" fontId="32" fillId="0" borderId="5" xfId="12" applyFont="1" applyFill="1" applyBorder="1" applyAlignment="1">
      <alignment horizontal="right"/>
    </xf>
    <xf numFmtId="0" fontId="32" fillId="0" borderId="8" xfId="12" applyFont="1" applyFill="1" applyBorder="1"/>
    <xf numFmtId="0" fontId="32" fillId="0" borderId="25" xfId="12" applyFont="1" applyFill="1" applyBorder="1" applyAlignment="1">
      <alignment horizontal="left"/>
    </xf>
    <xf numFmtId="0" fontId="32" fillId="0" borderId="24" xfId="12" applyFont="1" applyFill="1" applyBorder="1" applyAlignment="1">
      <alignment horizontal="right"/>
    </xf>
    <xf numFmtId="0" fontId="34" fillId="0" borderId="12" xfId="12" applyFont="1" applyFill="1" applyBorder="1" applyAlignment="1">
      <alignment horizontal="left"/>
    </xf>
    <xf numFmtId="0" fontId="25" fillId="0" borderId="15" xfId="12" applyFont="1" applyFill="1" applyBorder="1" applyAlignment="1">
      <alignment horizontal="centerContinuous"/>
    </xf>
    <xf numFmtId="0" fontId="25" fillId="0" borderId="15" xfId="12" applyFont="1" applyFill="1" applyBorder="1"/>
    <xf numFmtId="2" fontId="25" fillId="0" borderId="15" xfId="12" applyNumberFormat="1" applyFont="1" applyFill="1" applyBorder="1" applyAlignment="1">
      <alignment horizontal="left"/>
    </xf>
    <xf numFmtId="2" fontId="25" fillId="0" borderId="15" xfId="12" applyNumberFormat="1" applyFont="1" applyFill="1" applyBorder="1" applyAlignment="1">
      <alignment horizontal="center"/>
    </xf>
    <xf numFmtId="0" fontId="25" fillId="0" borderId="15" xfId="12" applyFont="1" applyFill="1" applyBorder="1" applyAlignment="1">
      <alignment horizontal="left"/>
    </xf>
    <xf numFmtId="0" fontId="25" fillId="0" borderId="13" xfId="12" applyFont="1" applyFill="1" applyBorder="1" applyAlignment="1">
      <alignment horizontal="left"/>
    </xf>
    <xf numFmtId="0" fontId="25" fillId="0" borderId="0" xfId="12" applyFont="1" applyFill="1" applyBorder="1" applyAlignment="1">
      <alignment horizontal="left"/>
    </xf>
    <xf numFmtId="0" fontId="25" fillId="0" borderId="25" xfId="12" applyFont="1" applyFill="1" applyBorder="1" applyAlignment="1">
      <alignment horizontal="left"/>
    </xf>
    <xf numFmtId="0" fontId="25" fillId="0" borderId="24" xfId="12" applyFont="1" applyFill="1" applyBorder="1" applyAlignment="1">
      <alignment horizontal="left"/>
    </xf>
    <xf numFmtId="0" fontId="2" fillId="0" borderId="14" xfId="12" applyFont="1" applyFill="1" applyBorder="1"/>
    <xf numFmtId="0" fontId="25" fillId="0" borderId="2" xfId="12" applyFont="1" applyFill="1" applyBorder="1" applyAlignment="1" applyProtection="1">
      <alignment horizontal="center"/>
      <protection locked="0"/>
    </xf>
    <xf numFmtId="0" fontId="25" fillId="0" borderId="3" xfId="12" applyFont="1" applyFill="1" applyBorder="1" applyAlignment="1" applyProtection="1">
      <alignment horizontal="center"/>
      <protection locked="0"/>
    </xf>
    <xf numFmtId="0" fontId="25" fillId="0" borderId="4" xfId="12" applyFont="1" applyFill="1" applyBorder="1" applyAlignment="1" applyProtection="1">
      <alignment horizontal="center"/>
      <protection locked="0"/>
    </xf>
    <xf numFmtId="165" fontId="35" fillId="0" borderId="5" xfId="12" applyNumberFormat="1" applyFont="1" applyFill="1" applyBorder="1" applyAlignment="1">
      <alignment horizontal="right"/>
    </xf>
    <xf numFmtId="165" fontId="35" fillId="0" borderId="8" xfId="12" applyNumberFormat="1" applyFont="1" applyFill="1" applyBorder="1" applyAlignment="1">
      <alignment horizontal="center"/>
    </xf>
    <xf numFmtId="165" fontId="35" fillId="0" borderId="6" xfId="12" applyNumberFormat="1" applyFont="1" applyFill="1" applyBorder="1" applyAlignment="1">
      <alignment horizontal="left"/>
    </xf>
    <xf numFmtId="0" fontId="2" fillId="0" borderId="7" xfId="12" applyFont="1" applyFill="1" applyBorder="1"/>
    <xf numFmtId="0" fontId="20" fillId="0" borderId="26" xfId="12" applyFont="1" applyFill="1" applyBorder="1" applyAlignment="1"/>
    <xf numFmtId="0" fontId="2" fillId="0" borderId="1" xfId="12" applyFill="1" applyBorder="1"/>
    <xf numFmtId="0" fontId="25" fillId="0" borderId="26" xfId="12" applyFont="1" applyFill="1" applyBorder="1" applyAlignment="1"/>
    <xf numFmtId="2" fontId="25" fillId="0" borderId="0" xfId="12" applyNumberFormat="1" applyFont="1" applyFill="1" applyBorder="1" applyAlignment="1">
      <alignment horizontal="left"/>
    </xf>
    <xf numFmtId="164" fontId="32" fillId="0" borderId="0" xfId="12" applyNumberFormat="1" applyFont="1" applyFill="1" applyBorder="1" applyAlignment="1">
      <alignment horizontal="right"/>
    </xf>
    <xf numFmtId="0" fontId="32" fillId="0" borderId="0" xfId="12" applyFont="1" applyFill="1" applyBorder="1" applyAlignment="1"/>
    <xf numFmtId="164" fontId="32" fillId="0" borderId="25" xfId="12" applyNumberFormat="1" applyFont="1" applyFill="1" applyBorder="1" applyAlignment="1">
      <alignment horizontal="left"/>
    </xf>
    <xf numFmtId="0" fontId="32" fillId="0" borderId="8" xfId="12" applyFont="1" applyFill="1" applyBorder="1" applyAlignment="1"/>
    <xf numFmtId="164" fontId="32" fillId="0" borderId="24" xfId="12" applyNumberFormat="1" applyFont="1" applyFill="1" applyBorder="1" applyAlignment="1">
      <alignment horizontal="right"/>
    </xf>
    <xf numFmtId="0" fontId="34" fillId="0" borderId="24" xfId="12" applyFont="1" applyFill="1" applyBorder="1" applyAlignment="1">
      <alignment horizontal="left"/>
    </xf>
    <xf numFmtId="0" fontId="25" fillId="0" borderId="0" xfId="12" applyFont="1" applyFill="1" applyBorder="1" applyAlignment="1">
      <alignment horizontal="centerContinuous"/>
    </xf>
    <xf numFmtId="164" fontId="25" fillId="0" borderId="25" xfId="12" applyNumberFormat="1" applyFont="1" applyFill="1" applyBorder="1" applyAlignment="1">
      <alignment horizontal="left"/>
    </xf>
    <xf numFmtId="0" fontId="2" fillId="0" borderId="14" xfId="12" applyFill="1" applyBorder="1"/>
    <xf numFmtId="165" fontId="35" fillId="0" borderId="2" xfId="12" applyNumberFormat="1" applyFont="1" applyFill="1" applyBorder="1" applyAlignment="1">
      <alignment horizontal="right"/>
    </xf>
    <xf numFmtId="165" fontId="35" fillId="0" borderId="3" xfId="12" applyNumberFormat="1" applyFont="1" applyFill="1" applyBorder="1" applyAlignment="1">
      <alignment horizontal="center"/>
    </xf>
    <xf numFmtId="165" fontId="35" fillId="0" borderId="4" xfId="12" applyNumberFormat="1" applyFont="1" applyFill="1" applyBorder="1" applyAlignment="1">
      <alignment horizontal="left"/>
    </xf>
    <xf numFmtId="0" fontId="29" fillId="0" borderId="0" xfId="12" applyFont="1" applyFill="1" applyBorder="1"/>
    <xf numFmtId="0" fontId="28" fillId="0" borderId="0" xfId="12" applyFont="1" applyFill="1" applyBorder="1" applyAlignment="1">
      <alignment horizontal="center"/>
    </xf>
    <xf numFmtId="0" fontId="25" fillId="0" borderId="5" xfId="12" applyFont="1" applyFill="1" applyBorder="1" applyAlignment="1">
      <alignment horizontal="right"/>
    </xf>
    <xf numFmtId="1" fontId="25" fillId="0" borderId="8" xfId="12" applyNumberFormat="1" applyFont="1" applyFill="1" applyBorder="1" applyAlignment="1"/>
    <xf numFmtId="0" fontId="25" fillId="0" borderId="6" xfId="12" applyFont="1" applyFill="1" applyBorder="1" applyAlignment="1">
      <alignment horizontal="left"/>
    </xf>
    <xf numFmtId="0" fontId="25" fillId="0" borderId="8" xfId="12" applyFont="1" applyFill="1" applyBorder="1" applyAlignment="1">
      <alignment horizontal="right"/>
    </xf>
    <xf numFmtId="0" fontId="25" fillId="0" borderId="8" xfId="12" applyFont="1" applyFill="1" applyBorder="1" applyAlignment="1"/>
    <xf numFmtId="0" fontId="28" fillId="0" borderId="12" xfId="12" applyFont="1" applyFill="1" applyBorder="1"/>
    <xf numFmtId="0" fontId="28" fillId="0" borderId="15" xfId="12" applyFont="1" applyFill="1" applyBorder="1" applyAlignment="1">
      <alignment horizontal="center"/>
    </xf>
    <xf numFmtId="2" fontId="28" fillId="0" borderId="12" xfId="12" applyNumberFormat="1" applyFont="1" applyFill="1" applyBorder="1" applyAlignment="1">
      <alignment horizontal="right"/>
    </xf>
    <xf numFmtId="2" fontId="36" fillId="0" borderId="15" xfId="12" applyNumberFormat="1" applyFont="1" applyFill="1" applyBorder="1" applyAlignment="1">
      <alignment horizontal="center"/>
    </xf>
    <xf numFmtId="2" fontId="28" fillId="0" borderId="13" xfId="12" applyNumberFormat="1" applyFont="1" applyFill="1" applyBorder="1" applyAlignment="1">
      <alignment horizontal="left"/>
    </xf>
    <xf numFmtId="0" fontId="37" fillId="0" borderId="0" xfId="12" applyFont="1" applyFill="1"/>
    <xf numFmtId="165" fontId="37" fillId="0" borderId="0" xfId="12" applyNumberFormat="1" applyFont="1" applyFill="1" applyAlignment="1">
      <alignment horizontal="center"/>
    </xf>
    <xf numFmtId="0" fontId="38" fillId="3" borderId="0" xfId="12" applyFont="1" applyFill="1" applyAlignment="1">
      <alignment horizontal="center"/>
    </xf>
    <xf numFmtId="2" fontId="2" fillId="0" borderId="0" xfId="12" applyNumberFormat="1" applyFill="1"/>
    <xf numFmtId="0" fontId="39" fillId="0" borderId="0" xfId="1" applyFont="1" applyFill="1" applyBorder="1" applyAlignment="1">
      <alignment horizontal="center" vertical="center"/>
    </xf>
    <xf numFmtId="0" fontId="40" fillId="0" borderId="0" xfId="1" applyFont="1" applyFill="1"/>
    <xf numFmtId="0" fontId="40" fillId="0" borderId="0" xfId="1" applyFont="1" applyFill="1" applyAlignment="1">
      <alignment horizontal="right"/>
    </xf>
    <xf numFmtId="14" fontId="39" fillId="0" borderId="1" xfId="3" applyNumberFormat="1" applyFont="1" applyFill="1" applyBorder="1" applyAlignment="1" applyProtection="1">
      <alignment horizontal="center"/>
      <protection locked="0"/>
    </xf>
    <xf numFmtId="2" fontId="4" fillId="4" borderId="9" xfId="1" applyNumberFormat="1" applyFont="1" applyFill="1" applyBorder="1" applyAlignment="1">
      <alignment horizontal="center"/>
    </xf>
    <xf numFmtId="2" fontId="4" fillId="2" borderId="10" xfId="3" applyNumberFormat="1" applyFont="1" applyFill="1" applyBorder="1" applyAlignment="1">
      <alignment horizontal="center"/>
    </xf>
    <xf numFmtId="2" fontId="4" fillId="5" borderId="11" xfId="3" applyNumberFormat="1" applyFont="1" applyFill="1" applyBorder="1" applyAlignment="1">
      <alignment horizontal="center"/>
    </xf>
    <xf numFmtId="168" fontId="2" fillId="0" borderId="0" xfId="1" applyNumberFormat="1" applyFill="1"/>
    <xf numFmtId="43" fontId="4" fillId="0" borderId="0" xfId="7" applyFont="1" applyFill="1"/>
    <xf numFmtId="2" fontId="4" fillId="4" borderId="54" xfId="1" applyNumberFormat="1" applyFont="1" applyFill="1" applyBorder="1" applyAlignment="1">
      <alignment horizontal="center"/>
    </xf>
    <xf numFmtId="2" fontId="4" fillId="2" borderId="55" xfId="3" applyNumberFormat="1" applyFont="1" applyFill="1" applyBorder="1" applyAlignment="1">
      <alignment horizontal="center"/>
    </xf>
    <xf numFmtId="2" fontId="4" fillId="5" borderId="56" xfId="3" applyNumberFormat="1" applyFont="1" applyFill="1" applyBorder="1" applyAlignment="1">
      <alignment horizontal="center"/>
    </xf>
    <xf numFmtId="168" fontId="4" fillId="0" borderId="0" xfId="1" applyNumberFormat="1" applyFont="1" applyFill="1"/>
    <xf numFmtId="1" fontId="4" fillId="4" borderId="19" xfId="1" applyNumberFormat="1" applyFont="1" applyFill="1" applyBorder="1" applyAlignment="1">
      <alignment horizontal="center"/>
    </xf>
    <xf numFmtId="2" fontId="4" fillId="4" borderId="20" xfId="5" applyNumberFormat="1" applyFont="1" applyFill="1" applyBorder="1" applyAlignment="1" applyProtection="1">
      <alignment horizontal="center"/>
      <protection locked="0"/>
    </xf>
    <xf numFmtId="2" fontId="4" fillId="4" borderId="21" xfId="5" applyNumberFormat="1" applyFont="1" applyFill="1" applyBorder="1" applyAlignment="1">
      <alignment horizontal="center"/>
    </xf>
    <xf numFmtId="43" fontId="4" fillId="0" borderId="0" xfId="1" applyNumberFormat="1" applyFont="1" applyFill="1"/>
    <xf numFmtId="0" fontId="4" fillId="2" borderId="57" xfId="12" applyNumberFormat="1" applyFont="1" applyFill="1" applyBorder="1" applyAlignment="1">
      <alignment horizontal="center"/>
    </xf>
    <xf numFmtId="0" fontId="4" fillId="2" borderId="1" xfId="12" applyNumberFormat="1" applyFont="1" applyFill="1" applyBorder="1" applyAlignment="1">
      <alignment horizontal="center"/>
    </xf>
    <xf numFmtId="0" fontId="4" fillId="2" borderId="58" xfId="12" applyNumberFormat="1" applyFont="1" applyFill="1" applyBorder="1" applyAlignment="1">
      <alignment horizontal="center"/>
    </xf>
    <xf numFmtId="2" fontId="4" fillId="2" borderId="22" xfId="1" applyNumberFormat="1" applyFont="1" applyFill="1" applyBorder="1" applyAlignment="1">
      <alignment horizontal="center"/>
    </xf>
    <xf numFmtId="2" fontId="4" fillId="2" borderId="23" xfId="1" applyNumberFormat="1" applyFont="1" applyFill="1" applyBorder="1" applyAlignment="1">
      <alignment horizontal="center"/>
    </xf>
    <xf numFmtId="2" fontId="4" fillId="2" borderId="29" xfId="1" applyNumberFormat="1" applyFont="1" applyFill="1" applyBorder="1" applyAlignment="1">
      <alignment horizontal="center"/>
    </xf>
    <xf numFmtId="2" fontId="4" fillId="2" borderId="9" xfId="1" applyNumberFormat="1" applyFont="1" applyFill="1" applyBorder="1" applyAlignment="1">
      <alignment horizontal="center"/>
    </xf>
    <xf numFmtId="2" fontId="4" fillId="2" borderId="10" xfId="1" applyNumberFormat="1" applyFont="1" applyFill="1" applyBorder="1" applyAlignment="1">
      <alignment horizontal="center"/>
    </xf>
    <xf numFmtId="2" fontId="4" fillId="2" borderId="11" xfId="1" applyNumberFormat="1" applyFont="1" applyFill="1" applyBorder="1" applyAlignment="1">
      <alignment horizontal="center"/>
    </xf>
    <xf numFmtId="2" fontId="4" fillId="2" borderId="48" xfId="1" applyNumberFormat="1" applyFont="1" applyFill="1" applyBorder="1" applyAlignment="1">
      <alignment horizontal="center"/>
    </xf>
    <xf numFmtId="2" fontId="4" fillId="2" borderId="49" xfId="1" applyNumberFormat="1" applyFont="1" applyFill="1" applyBorder="1" applyAlignment="1">
      <alignment horizontal="center"/>
    </xf>
    <xf numFmtId="2" fontId="4" fillId="2" borderId="37" xfId="1" applyNumberFormat="1" applyFont="1" applyFill="1" applyBorder="1" applyAlignment="1">
      <alignment horizontal="center"/>
    </xf>
    <xf numFmtId="2" fontId="4" fillId="2" borderId="35" xfId="1" applyNumberFormat="1" applyFont="1" applyFill="1" applyBorder="1" applyAlignment="1">
      <alignment horizontal="center"/>
    </xf>
    <xf numFmtId="2" fontId="4" fillId="2" borderId="38" xfId="1" applyNumberFormat="1" applyFont="1" applyFill="1" applyBorder="1" applyAlignment="1">
      <alignment horizontal="center"/>
    </xf>
    <xf numFmtId="2" fontId="4" fillId="2" borderId="39" xfId="1" applyNumberFormat="1" applyFont="1" applyFill="1" applyBorder="1" applyAlignment="1">
      <alignment horizontal="center"/>
    </xf>
    <xf numFmtId="2" fontId="4" fillId="2" borderId="27" xfId="1" applyNumberFormat="1" applyFont="1" applyFill="1" applyBorder="1" applyAlignment="1">
      <alignment horizontal="center"/>
    </xf>
    <xf numFmtId="2" fontId="4" fillId="2" borderId="28" xfId="1" applyNumberFormat="1" applyFont="1" applyFill="1" applyBorder="1" applyAlignment="1">
      <alignment horizontal="center"/>
    </xf>
    <xf numFmtId="2" fontId="4" fillId="2" borderId="30" xfId="1" applyNumberFormat="1" applyFont="1" applyFill="1" applyBorder="1" applyAlignment="1">
      <alignment horizontal="center"/>
    </xf>
    <xf numFmtId="2" fontId="4" fillId="2" borderId="19" xfId="1" applyNumberFormat="1" applyFont="1" applyFill="1" applyBorder="1" applyAlignment="1">
      <alignment horizontal="center"/>
    </xf>
    <xf numFmtId="2" fontId="4" fillId="2" borderId="20" xfId="1" applyNumberFormat="1" applyFont="1" applyFill="1" applyBorder="1" applyAlignment="1">
      <alignment horizontal="center"/>
    </xf>
    <xf numFmtId="2" fontId="4" fillId="2" borderId="21" xfId="1" applyNumberFormat="1" applyFont="1" applyFill="1" applyBorder="1" applyAlignment="1">
      <alignment horizontal="center"/>
    </xf>
    <xf numFmtId="169" fontId="4" fillId="0" borderId="0" xfId="7" applyNumberFormat="1" applyFont="1" applyFill="1"/>
    <xf numFmtId="2" fontId="4" fillId="5" borderId="9" xfId="1" applyNumberFormat="1" applyFont="1" applyFill="1" applyBorder="1" applyAlignment="1">
      <alignment horizontal="center"/>
    </xf>
    <xf numFmtId="2" fontId="4" fillId="5" borderId="10" xfId="1" applyNumberFormat="1" applyFont="1" applyFill="1" applyBorder="1" applyAlignment="1">
      <alignment horizontal="center"/>
    </xf>
    <xf numFmtId="2" fontId="4" fillId="5" borderId="11" xfId="1" applyNumberFormat="1" applyFont="1" applyFill="1" applyBorder="1" applyAlignment="1">
      <alignment horizontal="center"/>
    </xf>
    <xf numFmtId="2" fontId="4" fillId="5" borderId="54" xfId="1" applyNumberFormat="1" applyFont="1" applyFill="1" applyBorder="1" applyAlignment="1">
      <alignment horizontal="center"/>
    </xf>
    <xf numFmtId="2" fontId="4" fillId="5" borderId="55" xfId="1" applyNumberFormat="1" applyFont="1" applyFill="1" applyBorder="1" applyAlignment="1">
      <alignment horizontal="center"/>
    </xf>
    <xf numFmtId="2" fontId="4" fillId="5" borderId="56" xfId="1" applyNumberFormat="1" applyFont="1" applyFill="1" applyBorder="1" applyAlignment="1">
      <alignment horizontal="center"/>
    </xf>
    <xf numFmtId="1" fontId="4" fillId="5" borderId="19" xfId="1" applyNumberFormat="1" applyFont="1" applyFill="1" applyBorder="1" applyAlignment="1">
      <alignment horizontal="center"/>
    </xf>
    <xf numFmtId="2" fontId="4" fillId="5" borderId="20" xfId="1" applyNumberFormat="1" applyFont="1" applyFill="1" applyBorder="1" applyAlignment="1">
      <alignment horizontal="center"/>
    </xf>
    <xf numFmtId="2" fontId="11" fillId="5" borderId="21" xfId="1" applyNumberFormat="1" applyFont="1" applyFill="1" applyBorder="1" applyAlignment="1">
      <alignment horizontal="center"/>
    </xf>
    <xf numFmtId="2" fontId="4" fillId="0" borderId="8" xfId="1" applyNumberFormat="1" applyFont="1" applyFill="1" applyBorder="1" applyAlignment="1">
      <alignment horizontal="center"/>
    </xf>
    <xf numFmtId="0" fontId="4" fillId="0" borderId="8" xfId="1" applyFont="1" applyFill="1" applyBorder="1" applyAlignment="1">
      <alignment horizontal="left"/>
    </xf>
    <xf numFmtId="2" fontId="4" fillId="0" borderId="8" xfId="1" applyNumberFormat="1" applyFont="1" applyFill="1" applyBorder="1" applyAlignment="1"/>
    <xf numFmtId="0" fontId="4" fillId="0" borderId="6" xfId="1" applyFont="1" applyFill="1" applyBorder="1"/>
    <xf numFmtId="2" fontId="4" fillId="0" borderId="0" xfId="1" applyNumberFormat="1" applyFont="1" applyFill="1" applyBorder="1" applyAlignment="1">
      <alignment horizontal="center"/>
    </xf>
    <xf numFmtId="2" fontId="4" fillId="0" borderId="0" xfId="1" applyNumberFormat="1" applyFont="1" applyFill="1" applyBorder="1" applyAlignment="1"/>
    <xf numFmtId="2" fontId="4" fillId="0" borderId="15" xfId="1" applyNumberFormat="1" applyFont="1" applyFill="1" applyBorder="1" applyAlignment="1">
      <alignment horizontal="center"/>
    </xf>
    <xf numFmtId="2" fontId="4" fillId="0" borderId="15" xfId="1" applyNumberFormat="1" applyFont="1" applyFill="1" applyBorder="1" applyAlignment="1"/>
    <xf numFmtId="2" fontId="4" fillId="4" borderId="35" xfId="7" applyNumberFormat="1" applyFont="1" applyFill="1" applyBorder="1" applyAlignment="1">
      <alignment horizontal="center" vertical="center"/>
    </xf>
    <xf numFmtId="168" fontId="4" fillId="5" borderId="38" xfId="7" applyNumberFormat="1" applyFont="1" applyFill="1" applyBorder="1" applyAlignment="1">
      <alignment horizontal="center" vertical="center"/>
    </xf>
    <xf numFmtId="168" fontId="4" fillId="2" borderId="39" xfId="7" applyNumberFormat="1" applyFont="1" applyFill="1" applyBorder="1" applyAlignment="1">
      <alignment horizontal="center" vertical="center"/>
    </xf>
    <xf numFmtId="2" fontId="4" fillId="2" borderId="39" xfId="7" applyNumberFormat="1" applyFont="1" applyFill="1" applyBorder="1" applyAlignment="1">
      <alignment horizontal="center" vertical="center"/>
    </xf>
    <xf numFmtId="2" fontId="4" fillId="4" borderId="16" xfId="7" applyNumberFormat="1" applyFont="1" applyFill="1" applyBorder="1" applyAlignment="1">
      <alignment horizontal="center" vertical="center"/>
    </xf>
    <xf numFmtId="168" fontId="4" fillId="5" borderId="17" xfId="7" applyNumberFormat="1" applyFont="1" applyFill="1" applyBorder="1" applyAlignment="1">
      <alignment horizontal="center" vertical="center"/>
    </xf>
    <xf numFmtId="2" fontId="4" fillId="2" borderId="18" xfId="7" applyNumberFormat="1" applyFont="1" applyFill="1" applyBorder="1" applyAlignment="1">
      <alignment horizontal="center" vertical="center"/>
    </xf>
    <xf numFmtId="1" fontId="4" fillId="5" borderId="9" xfId="1" applyNumberFormat="1" applyFont="1" applyFill="1" applyBorder="1" applyAlignment="1">
      <alignment horizontal="center" vertical="center"/>
    </xf>
    <xf numFmtId="2" fontId="4" fillId="5" borderId="10" xfId="1" applyNumberFormat="1" applyFont="1" applyFill="1" applyBorder="1" applyAlignment="1">
      <alignment horizontal="center" vertical="center"/>
    </xf>
    <xf numFmtId="2" fontId="4" fillId="5" borderId="11" xfId="1" applyNumberFormat="1" applyFont="1" applyFill="1" applyBorder="1" applyAlignment="1">
      <alignment horizontal="center" vertical="center"/>
    </xf>
    <xf numFmtId="1" fontId="4" fillId="5" borderId="19" xfId="1" applyNumberFormat="1" applyFont="1" applyFill="1" applyBorder="1" applyAlignment="1">
      <alignment horizontal="center" vertical="center"/>
    </xf>
    <xf numFmtId="2" fontId="4" fillId="5" borderId="20" xfId="1" applyNumberFormat="1" applyFont="1" applyFill="1" applyBorder="1" applyAlignment="1">
      <alignment horizontal="center" vertical="center"/>
    </xf>
    <xf numFmtId="2" fontId="4" fillId="5" borderId="21" xfId="1" applyNumberFormat="1" applyFont="1" applyFill="1" applyBorder="1" applyAlignment="1">
      <alignment horizontal="center" vertical="center"/>
    </xf>
    <xf numFmtId="1" fontId="4" fillId="5" borderId="42" xfId="1" applyNumberFormat="1" applyFont="1" applyFill="1" applyBorder="1" applyAlignment="1">
      <alignment horizontal="center" vertical="center"/>
    </xf>
    <xf numFmtId="2" fontId="4" fillId="5" borderId="43" xfId="1" applyNumberFormat="1" applyFont="1" applyFill="1" applyBorder="1" applyAlignment="1">
      <alignment horizontal="center" vertical="center"/>
    </xf>
    <xf numFmtId="2" fontId="4" fillId="5" borderId="44" xfId="1" applyNumberFormat="1" applyFont="1" applyFill="1" applyBorder="1" applyAlignment="1">
      <alignment horizontal="center" vertical="center"/>
    </xf>
    <xf numFmtId="2" fontId="4" fillId="2" borderId="38" xfId="7" applyNumberFormat="1" applyFont="1" applyFill="1" applyBorder="1" applyAlignment="1">
      <alignment horizontal="center" vertical="center"/>
    </xf>
    <xf numFmtId="2" fontId="4" fillId="5" borderId="39" xfId="7" applyNumberFormat="1" applyFont="1" applyFill="1" applyBorder="1" applyAlignment="1">
      <alignment horizontal="center" vertical="center"/>
    </xf>
    <xf numFmtId="168" fontId="4" fillId="4" borderId="35" xfId="7" applyNumberFormat="1" applyFont="1" applyFill="1" applyBorder="1" applyAlignment="1">
      <alignment horizontal="center" vertical="center"/>
    </xf>
    <xf numFmtId="168" fontId="4" fillId="2" borderId="38" xfId="7" applyNumberFormat="1" applyFont="1" applyFill="1" applyBorder="1" applyAlignment="1">
      <alignment horizontal="center" vertical="center"/>
    </xf>
    <xf numFmtId="168" fontId="4" fillId="5" borderId="39" xfId="7" applyNumberFormat="1" applyFont="1" applyFill="1" applyBorder="1" applyAlignment="1">
      <alignment horizontal="center" vertical="center"/>
    </xf>
    <xf numFmtId="2" fontId="4" fillId="5" borderId="38" xfId="7" applyNumberFormat="1" applyFont="1" applyFill="1" applyBorder="1" applyAlignment="1">
      <alignment horizontal="center" vertical="center"/>
    </xf>
    <xf numFmtId="2" fontId="4" fillId="4" borderId="38" xfId="7" applyNumberFormat="1" applyFont="1" applyFill="1" applyBorder="1" applyAlignment="1">
      <alignment horizontal="center" vertical="center"/>
    </xf>
    <xf numFmtId="2" fontId="4" fillId="4" borderId="39" xfId="7" applyNumberFormat="1" applyFont="1" applyFill="1" applyBorder="1" applyAlignment="1">
      <alignment horizontal="center" vertical="center"/>
    </xf>
    <xf numFmtId="168" fontId="4" fillId="4" borderId="16" xfId="7" applyNumberFormat="1" applyFont="1" applyFill="1" applyBorder="1" applyAlignment="1">
      <alignment horizontal="center" vertical="center"/>
    </xf>
    <xf numFmtId="168" fontId="4" fillId="4" borderId="38" xfId="7" applyNumberFormat="1" applyFont="1" applyFill="1" applyBorder="1" applyAlignment="1">
      <alignment horizontal="center" vertical="center"/>
    </xf>
    <xf numFmtId="168" fontId="4" fillId="4" borderId="39" xfId="7" applyNumberFormat="1" applyFont="1" applyFill="1" applyBorder="1" applyAlignment="1">
      <alignment horizontal="center" vertical="center"/>
    </xf>
    <xf numFmtId="164" fontId="4" fillId="4" borderId="45" xfId="1" applyNumberFormat="1" applyFont="1" applyFill="1" applyBorder="1" applyAlignment="1">
      <alignment horizontal="right"/>
    </xf>
    <xf numFmtId="49" fontId="4" fillId="4" borderId="46" xfId="1" applyNumberFormat="1" applyFont="1" applyFill="1" applyBorder="1" applyAlignment="1">
      <alignment horizontal="center"/>
    </xf>
    <xf numFmtId="164" fontId="4" fillId="4" borderId="47" xfId="1" applyNumberFormat="1" applyFont="1" applyFill="1" applyBorder="1" applyAlignment="1">
      <alignment horizontal="left"/>
    </xf>
    <xf numFmtId="164" fontId="4" fillId="4" borderId="12" xfId="1" applyNumberFormat="1" applyFont="1" applyFill="1" applyBorder="1" applyAlignment="1">
      <alignment horizontal="right"/>
    </xf>
    <xf numFmtId="49" fontId="4" fillId="4" borderId="15" xfId="1" applyNumberFormat="1" applyFont="1" applyFill="1" applyBorder="1" applyAlignment="1">
      <alignment horizontal="center"/>
    </xf>
    <xf numFmtId="164" fontId="4" fillId="4" borderId="13" xfId="1" applyNumberFormat="1" applyFont="1" applyFill="1" applyBorder="1" applyAlignment="1">
      <alignment horizontal="left"/>
    </xf>
    <xf numFmtId="2" fontId="6" fillId="4" borderId="5" xfId="1" applyNumberFormat="1" applyFont="1" applyFill="1" applyBorder="1" applyAlignment="1">
      <alignment horizontal="right"/>
    </xf>
    <xf numFmtId="49" fontId="6" fillId="4" borderId="8" xfId="1" applyNumberFormat="1" applyFont="1" applyFill="1" applyBorder="1" applyAlignment="1">
      <alignment horizontal="center"/>
    </xf>
    <xf numFmtId="2" fontId="6" fillId="4" borderId="6" xfId="1" applyNumberFormat="1" applyFont="1" applyFill="1" applyBorder="1" applyAlignment="1">
      <alignment horizontal="left"/>
    </xf>
    <xf numFmtId="2" fontId="6" fillId="4" borderId="2" xfId="1" applyNumberFormat="1" applyFont="1" applyFill="1" applyBorder="1" applyAlignment="1">
      <alignment horizontal="right"/>
    </xf>
    <xf numFmtId="49" fontId="6" fillId="4" borderId="3" xfId="1" applyNumberFormat="1" applyFont="1" applyFill="1" applyBorder="1" applyAlignment="1">
      <alignment horizontal="center"/>
    </xf>
    <xf numFmtId="2" fontId="6" fillId="4" borderId="4" xfId="1" applyNumberFormat="1" applyFont="1" applyFill="1" applyBorder="1" applyAlignment="1">
      <alignment horizontal="left"/>
    </xf>
    <xf numFmtId="2" fontId="6" fillId="4" borderId="12" xfId="1" applyNumberFormat="1" applyFont="1" applyFill="1" applyBorder="1" applyAlignment="1">
      <alignment horizontal="right"/>
    </xf>
    <xf numFmtId="2" fontId="6" fillId="4" borderId="15" xfId="1" applyNumberFormat="1" applyFont="1" applyFill="1" applyBorder="1" applyAlignment="1">
      <alignment horizontal="center"/>
    </xf>
    <xf numFmtId="2" fontId="6" fillId="4" borderId="13" xfId="1" applyNumberFormat="1" applyFont="1" applyFill="1" applyBorder="1" applyAlignment="1">
      <alignment horizontal="left"/>
    </xf>
    <xf numFmtId="2" fontId="4" fillId="0" borderId="8" xfId="1" applyNumberFormat="1" applyFont="1" applyFill="1" applyBorder="1" applyAlignment="1">
      <alignment horizontal="center"/>
    </xf>
    <xf numFmtId="0" fontId="0" fillId="0" borderId="0" xfId="1" applyFont="1" applyFill="1"/>
    <xf numFmtId="2" fontId="2" fillId="0" borderId="0" xfId="1" applyNumberFormat="1" applyFill="1"/>
    <xf numFmtId="164" fontId="4" fillId="0" borderId="20" xfId="17" applyNumberFormat="1" applyFont="1" applyFill="1" applyBorder="1" applyAlignment="1" applyProtection="1">
      <alignment horizontal="center"/>
      <protection locked="0"/>
    </xf>
    <xf numFmtId="164" fontId="4" fillId="0" borderId="21" xfId="17" applyNumberFormat="1" applyFont="1" applyFill="1" applyBorder="1" applyAlignment="1">
      <alignment horizontal="center"/>
    </xf>
    <xf numFmtId="0" fontId="4" fillId="0" borderId="24" xfId="12" applyNumberFormat="1" applyFont="1" applyFill="1" applyBorder="1" applyAlignment="1">
      <alignment horizontal="center"/>
    </xf>
    <xf numFmtId="0" fontId="4" fillId="0" borderId="0" xfId="12" applyNumberFormat="1" applyFont="1" applyFill="1" applyBorder="1" applyAlignment="1">
      <alignment horizontal="center"/>
    </xf>
    <xf numFmtId="0" fontId="4" fillId="0" borderId="25" xfId="12" applyNumberFormat="1" applyFont="1" applyFill="1" applyBorder="1" applyAlignment="1">
      <alignment horizontal="center"/>
    </xf>
    <xf numFmtId="0" fontId="4" fillId="0" borderId="49" xfId="1" applyFont="1" applyFill="1" applyBorder="1" applyAlignment="1">
      <alignment horizontal="left"/>
    </xf>
    <xf numFmtId="1" fontId="4" fillId="0" borderId="35" xfId="1" applyNumberFormat="1" applyFont="1" applyFill="1" applyBorder="1" applyAlignment="1">
      <alignment horizontal="center"/>
    </xf>
    <xf numFmtId="164" fontId="4" fillId="0" borderId="38" xfId="3" applyNumberFormat="1" applyFont="1" applyFill="1" applyBorder="1" applyAlignment="1">
      <alignment horizontal="center"/>
    </xf>
    <xf numFmtId="164" fontId="4" fillId="0" borderId="39" xfId="3" applyNumberFormat="1" applyFont="1" applyFill="1" applyBorder="1" applyAlignment="1">
      <alignment horizontal="center"/>
    </xf>
    <xf numFmtId="164" fontId="4" fillId="0" borderId="21" xfId="3" applyNumberFormat="1" applyFont="1" applyFill="1" applyBorder="1" applyAlignment="1">
      <alignment horizontal="center"/>
    </xf>
    <xf numFmtId="43" fontId="4" fillId="0" borderId="52" xfId="7" applyFont="1" applyFill="1" applyBorder="1" applyAlignment="1">
      <alignment horizontal="center"/>
    </xf>
    <xf numFmtId="43" fontId="4" fillId="0" borderId="8" xfId="7" applyFont="1" applyFill="1" applyBorder="1" applyAlignment="1">
      <alignment horizontal="left"/>
    </xf>
    <xf numFmtId="43" fontId="4" fillId="0" borderId="8" xfId="7" applyFont="1" applyFill="1" applyBorder="1" applyAlignment="1">
      <alignment horizontal="center"/>
    </xf>
    <xf numFmtId="43" fontId="4" fillId="0" borderId="16" xfId="7" applyFont="1" applyFill="1" applyBorder="1" applyAlignment="1">
      <alignment horizontal="center" vertical="center"/>
    </xf>
    <xf numFmtId="43" fontId="4" fillId="0" borderId="18" xfId="7" applyFont="1" applyFill="1" applyBorder="1" applyAlignment="1">
      <alignment horizontal="center" vertical="center"/>
    </xf>
    <xf numFmtId="0" fontId="4" fillId="0" borderId="38" xfId="1" applyFont="1" applyFill="1" applyBorder="1" applyAlignment="1">
      <alignment horizontal="left"/>
    </xf>
    <xf numFmtId="0" fontId="15" fillId="0" borderId="0" xfId="17" applyFont="1" applyFill="1"/>
    <xf numFmtId="2" fontId="15" fillId="0" borderId="0" xfId="17" applyNumberFormat="1" applyFont="1" applyFill="1"/>
    <xf numFmtId="1" fontId="4" fillId="0" borderId="15" xfId="1" applyNumberFormat="1" applyFont="1" applyFill="1" applyBorder="1" applyAlignment="1">
      <alignment horizontal="left"/>
    </xf>
    <xf numFmtId="0" fontId="15" fillId="0" borderId="0" xfId="1" applyFont="1" applyFill="1" applyBorder="1"/>
    <xf numFmtId="164" fontId="4" fillId="0" borderId="38" xfId="17" applyNumberFormat="1" applyFont="1" applyFill="1" applyBorder="1" applyAlignment="1" applyProtection="1">
      <alignment horizontal="center"/>
      <protection locked="0"/>
    </xf>
    <xf numFmtId="164" fontId="4" fillId="0" borderId="39" xfId="17" applyNumberFormat="1" applyFont="1" applyFill="1" applyBorder="1" applyAlignment="1">
      <alignment horizontal="center"/>
    </xf>
    <xf numFmtId="43" fontId="4" fillId="0" borderId="0" xfId="7" applyFont="1" applyFill="1" applyBorder="1" applyAlignment="1">
      <alignment horizontal="left"/>
    </xf>
    <xf numFmtId="2" fontId="6" fillId="0" borderId="16" xfId="1" applyNumberFormat="1" applyFont="1" applyFill="1" applyBorder="1"/>
    <xf numFmtId="1" fontId="6" fillId="0" borderId="17" xfId="1" applyNumberFormat="1" applyFont="1" applyFill="1" applyBorder="1"/>
    <xf numFmtId="2" fontId="6" fillId="0" borderId="17" xfId="1" applyNumberFormat="1" applyFont="1" applyFill="1" applyBorder="1"/>
    <xf numFmtId="1" fontId="6" fillId="0" borderId="18" xfId="1" applyNumberFormat="1" applyFont="1" applyFill="1" applyBorder="1"/>
    <xf numFmtId="0" fontId="4" fillId="0" borderId="49" xfId="6" applyFont="1" applyFill="1" applyBorder="1" applyAlignment="1"/>
    <xf numFmtId="165" fontId="4" fillId="0" borderId="9" xfId="1" applyNumberFormat="1" applyFont="1" applyFill="1" applyBorder="1"/>
    <xf numFmtId="1" fontId="4" fillId="0" borderId="10" xfId="1" applyNumberFormat="1" applyFont="1" applyFill="1" applyBorder="1"/>
    <xf numFmtId="165" fontId="4" fillId="0" borderId="10" xfId="1" applyNumberFormat="1" applyFont="1" applyFill="1" applyBorder="1"/>
    <xf numFmtId="165" fontId="4" fillId="0" borderId="11" xfId="1" applyNumberFormat="1" applyFont="1" applyFill="1" applyBorder="1"/>
    <xf numFmtId="164" fontId="4" fillId="0" borderId="33" xfId="1" applyNumberFormat="1" applyFont="1" applyFill="1" applyBorder="1" applyAlignment="1">
      <alignment horizontal="center" vertical="center"/>
    </xf>
    <xf numFmtId="2" fontId="4" fillId="0" borderId="80" xfId="1" applyNumberFormat="1" applyFont="1" applyFill="1" applyBorder="1" applyAlignment="1">
      <alignment horizontal="center" vertical="center"/>
    </xf>
    <xf numFmtId="165" fontId="4" fillId="0" borderId="19" xfId="1" applyNumberFormat="1" applyFont="1" applyFill="1" applyBorder="1"/>
    <xf numFmtId="1" fontId="4" fillId="0" borderId="20" xfId="1" applyNumberFormat="1" applyFont="1" applyFill="1" applyBorder="1"/>
    <xf numFmtId="165" fontId="4" fillId="0" borderId="20" xfId="1" applyNumberFormat="1" applyFont="1" applyFill="1" applyBorder="1"/>
    <xf numFmtId="165" fontId="4" fillId="0" borderId="21" xfId="1" applyNumberFormat="1" applyFont="1" applyFill="1" applyBorder="1"/>
    <xf numFmtId="0" fontId="4" fillId="0" borderId="33" xfId="1" applyFont="1" applyFill="1" applyBorder="1" applyAlignment="1">
      <alignment horizontal="left"/>
    </xf>
    <xf numFmtId="0" fontId="4" fillId="0" borderId="80" xfId="1" applyFont="1" applyFill="1" applyBorder="1" applyAlignment="1">
      <alignment horizontal="left"/>
    </xf>
    <xf numFmtId="170" fontId="4" fillId="0" borderId="38" xfId="7" applyNumberFormat="1" applyFont="1" applyFill="1" applyBorder="1" applyAlignment="1">
      <alignment horizontal="center" vertical="center"/>
    </xf>
    <xf numFmtId="170" fontId="4" fillId="0" borderId="39" xfId="7" applyNumberFormat="1" applyFont="1" applyFill="1" applyBorder="1" applyAlignment="1">
      <alignment horizontal="center" vertical="center"/>
    </xf>
    <xf numFmtId="1" fontId="4" fillId="0" borderId="16" xfId="7" applyNumberFormat="1" applyFont="1" applyFill="1" applyBorder="1" applyAlignment="1">
      <alignment horizontal="center" vertical="center"/>
    </xf>
    <xf numFmtId="170" fontId="4" fillId="0" borderId="17" xfId="7" applyNumberFormat="1" applyFont="1" applyFill="1" applyBorder="1" applyAlignment="1">
      <alignment horizontal="center" vertical="center"/>
    </xf>
    <xf numFmtId="170" fontId="4" fillId="0" borderId="18" xfId="7" applyNumberFormat="1" applyFont="1" applyFill="1" applyBorder="1" applyAlignment="1">
      <alignment horizontal="center" vertical="center"/>
    </xf>
    <xf numFmtId="0" fontId="13" fillId="0" borderId="0" xfId="17" applyFont="1" applyFill="1"/>
    <xf numFmtId="2" fontId="13" fillId="0" borderId="0" xfId="17" applyNumberFormat="1" applyFont="1" applyFill="1"/>
    <xf numFmtId="165" fontId="13" fillId="0" borderId="0" xfId="17" applyNumberFormat="1" applyFont="1" applyFill="1" applyAlignment="1">
      <alignment horizontal="center"/>
    </xf>
    <xf numFmtId="0" fontId="14" fillId="0" borderId="24" xfId="9" applyFont="1" applyFill="1" applyBorder="1" applyAlignment="1"/>
    <xf numFmtId="2" fontId="4" fillId="0" borderId="31" xfId="1" applyNumberFormat="1" applyFont="1" applyFill="1" applyBorder="1" applyAlignment="1">
      <alignment horizontal="center"/>
    </xf>
    <xf numFmtId="1" fontId="6" fillId="0" borderId="41" xfId="1" applyNumberFormat="1" applyFont="1" applyFill="1" applyBorder="1"/>
    <xf numFmtId="164" fontId="4" fillId="0" borderId="80" xfId="1" applyNumberFormat="1" applyFont="1" applyFill="1" applyBorder="1" applyAlignment="1">
      <alignment horizontal="center" vertical="center"/>
    </xf>
    <xf numFmtId="2" fontId="4" fillId="0" borderId="20" xfId="5" applyNumberFormat="1" applyFont="1" applyFill="1" applyBorder="1" applyAlignment="1" applyProtection="1">
      <alignment horizontal="center"/>
      <protection locked="0"/>
    </xf>
    <xf numFmtId="2" fontId="4" fillId="0" borderId="21" xfId="5" applyNumberFormat="1" applyFont="1" applyFill="1" applyBorder="1" applyAlignment="1">
      <alignment horizontal="center"/>
    </xf>
    <xf numFmtId="2" fontId="4" fillId="0" borderId="22" xfId="1" applyNumberFormat="1" applyFont="1" applyFill="1" applyBorder="1" applyAlignment="1">
      <alignment horizontal="center"/>
    </xf>
    <xf numFmtId="2" fontId="4" fillId="0" borderId="23" xfId="1" applyNumberFormat="1" applyFont="1" applyFill="1" applyBorder="1" applyAlignment="1">
      <alignment horizontal="center"/>
    </xf>
    <xf numFmtId="2" fontId="4" fillId="0" borderId="29" xfId="1" applyNumberFormat="1" applyFont="1" applyFill="1" applyBorder="1" applyAlignment="1">
      <alignment horizontal="center"/>
    </xf>
    <xf numFmtId="43" fontId="4" fillId="0" borderId="21" xfId="7" applyFont="1" applyFill="1" applyBorder="1" applyAlignment="1">
      <alignment horizontal="center" vertical="center"/>
    </xf>
    <xf numFmtId="43" fontId="4" fillId="0" borderId="20" xfId="7" applyFont="1" applyFill="1" applyBorder="1" applyAlignment="1">
      <alignment horizontal="center" vertical="center"/>
    </xf>
    <xf numFmtId="1" fontId="6" fillId="0" borderId="3" xfId="4" applyNumberFormat="1" applyFont="1" applyFill="1" applyBorder="1" applyAlignment="1"/>
    <xf numFmtId="1" fontId="6" fillId="0" borderId="4" xfId="4" applyNumberFormat="1" applyFont="1" applyFill="1" applyBorder="1" applyAlignment="1"/>
    <xf numFmtId="1" fontId="6" fillId="0" borderId="2" xfId="4" applyNumberFormat="1" applyFont="1" applyFill="1" applyBorder="1" applyAlignment="1"/>
    <xf numFmtId="0" fontId="6" fillId="0" borderId="52" xfId="3" applyFont="1" applyFill="1" applyBorder="1" applyAlignment="1">
      <alignment horizontal="center"/>
    </xf>
    <xf numFmtId="0" fontId="4" fillId="0" borderId="89" xfId="3" applyFont="1" applyFill="1" applyBorder="1" applyAlignment="1">
      <alignment horizontal="center"/>
    </xf>
    <xf numFmtId="2" fontId="4" fillId="0" borderId="89" xfId="1" applyNumberFormat="1" applyFont="1" applyFill="1" applyBorder="1" applyAlignment="1">
      <alignment horizontal="center"/>
    </xf>
    <xf numFmtId="2" fontId="4" fillId="0" borderId="19" xfId="1" applyNumberFormat="1" applyFont="1" applyFill="1" applyBorder="1" applyAlignment="1">
      <alignment horizontal="center"/>
    </xf>
    <xf numFmtId="2" fontId="20" fillId="0" borderId="0" xfId="12" applyNumberFormat="1" applyFont="1" applyFill="1"/>
    <xf numFmtId="1" fontId="4" fillId="0" borderId="23" xfId="1" applyNumberFormat="1" applyFont="1" applyFill="1" applyBorder="1" applyAlignment="1">
      <alignment horizontal="center"/>
    </xf>
    <xf numFmtId="1" fontId="4" fillId="0" borderId="29" xfId="1" applyNumberFormat="1" applyFont="1" applyFill="1" applyBorder="1" applyAlignment="1">
      <alignment horizontal="center"/>
    </xf>
    <xf numFmtId="1" fontId="4" fillId="0" borderId="22" xfId="1" applyNumberFormat="1" applyFont="1" applyFill="1" applyBorder="1" applyAlignment="1">
      <alignment horizontal="center"/>
    </xf>
    <xf numFmtId="165" fontId="4" fillId="0" borderId="28" xfId="1" applyNumberFormat="1" applyFont="1" applyFill="1" applyBorder="1" applyAlignment="1">
      <alignment horizontal="center"/>
    </xf>
    <xf numFmtId="165" fontId="4" fillId="0" borderId="30" xfId="1" applyNumberFormat="1" applyFont="1" applyFill="1" applyBorder="1" applyAlignment="1">
      <alignment horizontal="center"/>
    </xf>
    <xf numFmtId="165" fontId="4" fillId="0" borderId="27" xfId="1" applyNumberFormat="1" applyFont="1" applyFill="1" applyBorder="1" applyAlignment="1">
      <alignment horizontal="center"/>
    </xf>
    <xf numFmtId="0" fontId="4" fillId="0" borderId="6" xfId="12" applyFont="1" applyFill="1" applyBorder="1"/>
    <xf numFmtId="0" fontId="4" fillId="0" borderId="7" xfId="12" applyFont="1" applyFill="1" applyBorder="1"/>
    <xf numFmtId="0" fontId="4" fillId="0" borderId="22" xfId="12" applyFont="1" applyFill="1" applyBorder="1"/>
    <xf numFmtId="0" fontId="4" fillId="0" borderId="29" xfId="12" applyFont="1" applyFill="1" applyBorder="1"/>
    <xf numFmtId="0" fontId="2" fillId="0" borderId="22" xfId="12" applyFill="1" applyBorder="1" applyAlignment="1">
      <alignment horizontal="center"/>
    </xf>
    <xf numFmtId="2" fontId="4" fillId="0" borderId="52" xfId="1" applyNumberFormat="1" applyFont="1" applyFill="1" applyBorder="1" applyAlignment="1">
      <alignment horizontal="center"/>
    </xf>
    <xf numFmtId="171" fontId="4" fillId="0" borderId="10" xfId="1" applyNumberFormat="1" applyFont="1" applyFill="1" applyBorder="1" applyAlignment="1">
      <alignment horizontal="center" vertical="center"/>
    </xf>
    <xf numFmtId="171" fontId="4" fillId="0" borderId="11" xfId="1" applyNumberFormat="1" applyFont="1" applyFill="1" applyBorder="1" applyAlignment="1">
      <alignment horizontal="center" vertical="center"/>
    </xf>
    <xf numFmtId="0" fontId="4" fillId="0" borderId="13" xfId="12" applyFont="1" applyFill="1" applyBorder="1"/>
    <xf numFmtId="0" fontId="4" fillId="0" borderId="14" xfId="12" applyFont="1" applyFill="1" applyBorder="1" applyAlignment="1">
      <alignment horizontal="center"/>
    </xf>
    <xf numFmtId="0" fontId="4" fillId="0" borderId="12" xfId="12" applyFont="1" applyFill="1" applyBorder="1"/>
    <xf numFmtId="0" fontId="2" fillId="0" borderId="12" xfId="12" applyFill="1" applyBorder="1" applyAlignment="1">
      <alignment horizontal="center"/>
    </xf>
    <xf numFmtId="0" fontId="4" fillId="0" borderId="15" xfId="12" applyFont="1" applyFill="1" applyBorder="1" applyAlignment="1">
      <alignment horizontal="center"/>
    </xf>
    <xf numFmtId="0" fontId="4" fillId="0" borderId="24" xfId="1" applyFont="1" applyFill="1" applyBorder="1" applyAlignment="1"/>
    <xf numFmtId="0" fontId="4" fillId="0" borderId="0" xfId="1" applyFont="1" applyFill="1" applyBorder="1" applyAlignment="1"/>
    <xf numFmtId="0" fontId="4" fillId="0" borderId="0" xfId="1" applyFont="1" applyFill="1" applyBorder="1" applyAlignment="1">
      <alignment horizontal="left"/>
    </xf>
    <xf numFmtId="0" fontId="4" fillId="0" borderId="0" xfId="3" applyFont="1" applyFill="1" applyBorder="1" applyAlignment="1">
      <alignment horizontal="left"/>
    </xf>
    <xf numFmtId="164" fontId="4" fillId="0" borderId="19" xfId="1" applyNumberFormat="1" applyFont="1" applyFill="1" applyBorder="1" applyAlignment="1">
      <alignment horizontal="center"/>
    </xf>
    <xf numFmtId="0" fontId="4" fillId="0" borderId="2" xfId="1" applyFont="1" applyFill="1" applyBorder="1" applyAlignment="1">
      <alignment horizontal="left"/>
    </xf>
    <xf numFmtId="2" fontId="4" fillId="0" borderId="3" xfId="1" applyNumberFormat="1" applyFont="1" applyFill="1" applyBorder="1" applyAlignment="1">
      <alignment horizontal="left"/>
    </xf>
    <xf numFmtId="2" fontId="4" fillId="0" borderId="4" xfId="1" applyNumberFormat="1" applyFont="1" applyFill="1" applyBorder="1" applyAlignment="1">
      <alignment horizontal="left"/>
    </xf>
    <xf numFmtId="2" fontId="4" fillId="0" borderId="3" xfId="1" applyNumberFormat="1" applyFont="1" applyFill="1" applyBorder="1" applyAlignment="1">
      <alignment horizontal="center"/>
    </xf>
    <xf numFmtId="0" fontId="4" fillId="0" borderId="4" xfId="1" applyFont="1" applyFill="1" applyBorder="1"/>
    <xf numFmtId="0" fontId="6" fillId="0" borderId="24" xfId="1" applyFont="1" applyFill="1" applyBorder="1"/>
    <xf numFmtId="1" fontId="4" fillId="0" borderId="25" xfId="1" applyNumberFormat="1" applyFont="1" applyFill="1" applyBorder="1"/>
    <xf numFmtId="2" fontId="4" fillId="0" borderId="52" xfId="1" applyNumberFormat="1" applyFont="1" applyFill="1" applyBorder="1" applyAlignment="1">
      <alignment horizontal="center" vertical="center"/>
    </xf>
    <xf numFmtId="0" fontId="4" fillId="0" borderId="57" xfId="1" applyFont="1" applyFill="1" applyBorder="1" applyAlignment="1">
      <alignment horizontal="left"/>
    </xf>
    <xf numFmtId="0" fontId="4" fillId="0" borderId="1" xfId="1" applyFont="1" applyFill="1" applyBorder="1" applyAlignment="1">
      <alignment horizontal="left"/>
    </xf>
    <xf numFmtId="0" fontId="4" fillId="0" borderId="58" xfId="1" applyFont="1" applyFill="1" applyBorder="1" applyAlignment="1">
      <alignment horizontal="left"/>
    </xf>
    <xf numFmtId="2" fontId="4" fillId="0" borderId="85" xfId="1" applyNumberFormat="1" applyFont="1" applyFill="1" applyBorder="1" applyAlignment="1">
      <alignment horizontal="center" vertical="center"/>
    </xf>
    <xf numFmtId="2" fontId="4" fillId="0" borderId="32" xfId="1" applyNumberFormat="1" applyFont="1" applyFill="1" applyBorder="1" applyAlignment="1">
      <alignment horizontal="center" vertical="center"/>
    </xf>
    <xf numFmtId="2" fontId="4" fillId="0" borderId="87" xfId="1" applyNumberFormat="1" applyFont="1" applyFill="1" applyBorder="1" applyAlignment="1">
      <alignment horizontal="center" vertical="center"/>
    </xf>
    <xf numFmtId="2" fontId="4" fillId="0" borderId="42" xfId="1" applyNumberFormat="1" applyFont="1" applyFill="1" applyBorder="1" applyAlignment="1">
      <alignment horizontal="center" vertical="center"/>
    </xf>
    <xf numFmtId="0" fontId="6" fillId="0" borderId="24" xfId="1" applyFont="1" applyFill="1" applyBorder="1" applyAlignment="1">
      <alignment horizontal="left"/>
    </xf>
    <xf numFmtId="165" fontId="4" fillId="0" borderId="25" xfId="1" applyNumberFormat="1" applyFont="1" applyFill="1" applyBorder="1"/>
    <xf numFmtId="165" fontId="4" fillId="0" borderId="0" xfId="1" applyNumberFormat="1" applyFont="1" applyFill="1" applyBorder="1" applyAlignment="1">
      <alignment horizontal="centerContinuous"/>
    </xf>
    <xf numFmtId="0" fontId="4" fillId="0" borderId="23" xfId="12" applyFont="1" applyFill="1" applyBorder="1"/>
    <xf numFmtId="171" fontId="4" fillId="0" borderId="23" xfId="1" applyNumberFormat="1" applyFont="1" applyFill="1" applyBorder="1" applyAlignment="1">
      <alignment horizontal="right"/>
    </xf>
    <xf numFmtId="171" fontId="4" fillId="0" borderId="23" xfId="1" applyNumberFormat="1" applyFont="1" applyFill="1" applyBorder="1" applyAlignment="1">
      <alignment horizontal="center"/>
    </xf>
    <xf numFmtId="171" fontId="4" fillId="0" borderId="29" xfId="1" applyNumberFormat="1" applyFont="1" applyFill="1" applyBorder="1" applyAlignment="1">
      <alignment horizontal="left"/>
    </xf>
    <xf numFmtId="171" fontId="4" fillId="0" borderId="22" xfId="1" applyNumberFormat="1" applyFont="1" applyFill="1" applyBorder="1" applyAlignment="1">
      <alignment horizontal="right"/>
    </xf>
    <xf numFmtId="0" fontId="4" fillId="0" borderId="49" xfId="12" applyFont="1" applyFill="1" applyBorder="1"/>
    <xf numFmtId="171" fontId="4" fillId="0" borderId="49" xfId="1" applyNumberFormat="1" applyFont="1" applyFill="1" applyBorder="1" applyAlignment="1">
      <alignment horizontal="right"/>
    </xf>
    <xf numFmtId="171" fontId="4" fillId="0" borderId="49" xfId="1" applyNumberFormat="1" applyFont="1" applyFill="1" applyBorder="1" applyAlignment="1">
      <alignment horizontal="center"/>
    </xf>
    <xf numFmtId="171" fontId="4" fillId="0" borderId="37" xfId="1" applyNumberFormat="1" applyFont="1" applyFill="1" applyBorder="1" applyAlignment="1">
      <alignment horizontal="left"/>
    </xf>
    <xf numFmtId="2" fontId="4" fillId="0" borderId="90" xfId="1" applyNumberFormat="1" applyFont="1" applyFill="1" applyBorder="1" applyAlignment="1">
      <alignment horizontal="center"/>
    </xf>
    <xf numFmtId="0" fontId="4" fillId="0" borderId="91" xfId="1" applyFont="1" applyFill="1" applyBorder="1"/>
    <xf numFmtId="0" fontId="4" fillId="0" borderId="25" xfId="1" applyFont="1" applyFill="1" applyBorder="1" applyAlignment="1">
      <alignment horizontal="left"/>
    </xf>
    <xf numFmtId="0" fontId="4" fillId="0" borderId="0" xfId="1" applyFont="1" applyFill="1" applyBorder="1" applyAlignment="1">
      <alignment horizontal="center"/>
    </xf>
    <xf numFmtId="164" fontId="4" fillId="0" borderId="24" xfId="1" applyNumberFormat="1" applyFont="1" applyFill="1" applyBorder="1"/>
    <xf numFmtId="164" fontId="4" fillId="0" borderId="25" xfId="1" applyNumberFormat="1" applyFont="1" applyFill="1" applyBorder="1" applyAlignment="1">
      <alignment horizontal="left"/>
    </xf>
    <xf numFmtId="164" fontId="4" fillId="0" borderId="24" xfId="1" applyNumberFormat="1" applyFont="1" applyFill="1" applyBorder="1" applyAlignment="1">
      <alignment horizontal="center"/>
    </xf>
    <xf numFmtId="164" fontId="4" fillId="0" borderId="0" xfId="1" applyNumberFormat="1" applyFont="1" applyFill="1" applyBorder="1" applyAlignment="1">
      <alignment horizontal="center"/>
    </xf>
    <xf numFmtId="164" fontId="4" fillId="0" borderId="25" xfId="1" applyNumberFormat="1" applyFont="1" applyFill="1" applyBorder="1" applyAlignment="1">
      <alignment horizontal="center"/>
    </xf>
    <xf numFmtId="171" fontId="6" fillId="0" borderId="8" xfId="1" applyNumberFormat="1" applyFont="1" applyFill="1" applyBorder="1" applyAlignment="1">
      <alignment horizontal="right"/>
    </xf>
    <xf numFmtId="171" fontId="6" fillId="0" borderId="8" xfId="1" applyNumberFormat="1" applyFont="1" applyFill="1" applyBorder="1" applyAlignment="1">
      <alignment horizontal="center"/>
    </xf>
    <xf numFmtId="171" fontId="6" fillId="0" borderId="6" xfId="1" applyNumberFormat="1" applyFont="1" applyFill="1" applyBorder="1" applyAlignment="1">
      <alignment horizontal="left"/>
    </xf>
    <xf numFmtId="171" fontId="6" fillId="0" borderId="5" xfId="1" applyNumberFormat="1" applyFont="1" applyFill="1" applyBorder="1" applyAlignment="1">
      <alignment horizontal="right"/>
    </xf>
    <xf numFmtId="171" fontId="4" fillId="0" borderId="8" xfId="1" applyNumberFormat="1" applyFont="1" applyFill="1" applyBorder="1" applyAlignment="1">
      <alignment horizontal="right"/>
    </xf>
    <xf numFmtId="171" fontId="4" fillId="0" borderId="8" xfId="1" applyNumberFormat="1" applyFont="1" applyFill="1" applyBorder="1" applyAlignment="1"/>
    <xf numFmtId="171" fontId="4" fillId="0" borderId="6" xfId="1" applyNumberFormat="1" applyFont="1" applyFill="1" applyBorder="1" applyAlignment="1">
      <alignment horizontal="left"/>
    </xf>
    <xf numFmtId="171" fontId="4" fillId="0" borderId="5" xfId="1" applyNumberFormat="1" applyFont="1" applyFill="1" applyBorder="1" applyAlignment="1">
      <alignment horizontal="right"/>
    </xf>
    <xf numFmtId="171" fontId="6" fillId="0" borderId="15" xfId="1" applyNumberFormat="1" applyFont="1" applyFill="1" applyBorder="1" applyAlignment="1">
      <alignment horizontal="right"/>
    </xf>
    <xf numFmtId="171" fontId="6" fillId="0" borderId="15" xfId="1" applyNumberFormat="1" applyFont="1" applyFill="1" applyBorder="1" applyAlignment="1">
      <alignment horizontal="center"/>
    </xf>
    <xf numFmtId="171" fontId="6" fillId="0" borderId="13" xfId="1" applyNumberFormat="1" applyFont="1" applyFill="1" applyBorder="1" applyAlignment="1">
      <alignment horizontal="left"/>
    </xf>
    <xf numFmtId="0" fontId="20" fillId="0" borderId="0" xfId="12" applyFont="1" applyFill="1" applyAlignment="1">
      <alignment horizontal="center"/>
    </xf>
    <xf numFmtId="0" fontId="41" fillId="0" borderId="36" xfId="12" applyFont="1" applyFill="1" applyBorder="1" applyAlignment="1" applyProtection="1">
      <alignment horizontal="center"/>
      <protection locked="0"/>
    </xf>
    <xf numFmtId="0" fontId="41" fillId="0" borderId="53" xfId="12" applyFont="1" applyFill="1" applyBorder="1" applyAlignment="1" applyProtection="1">
      <alignment horizontal="center"/>
      <protection locked="0"/>
    </xf>
    <xf numFmtId="0" fontId="41" fillId="0" borderId="38" xfId="12" applyFont="1" applyFill="1" applyBorder="1" applyProtection="1">
      <protection locked="0"/>
    </xf>
    <xf numFmtId="0" fontId="41" fillId="0" borderId="38" xfId="12" applyFont="1" applyFill="1" applyBorder="1" applyAlignment="1" applyProtection="1">
      <alignment horizontal="center"/>
      <protection locked="0"/>
    </xf>
    <xf numFmtId="0" fontId="41" fillId="0" borderId="36" xfId="12" applyFont="1" applyFill="1" applyBorder="1" applyProtection="1">
      <protection locked="0"/>
    </xf>
    <xf numFmtId="0" fontId="2" fillId="0" borderId="38" xfId="12" applyFill="1" applyBorder="1" applyAlignment="1">
      <alignment horizontal="center"/>
    </xf>
    <xf numFmtId="0" fontId="2" fillId="0" borderId="33" xfId="12" applyFill="1" applyBorder="1"/>
    <xf numFmtId="0" fontId="2" fillId="0" borderId="38" xfId="12" applyFill="1" applyBorder="1"/>
    <xf numFmtId="2" fontId="2" fillId="0" borderId="38" xfId="12" applyNumberFormat="1" applyFill="1" applyBorder="1" applyAlignment="1">
      <alignment horizontal="center"/>
    </xf>
    <xf numFmtId="2" fontId="41" fillId="0" borderId="38" xfId="12" applyNumberFormat="1" applyFont="1" applyFill="1" applyBorder="1" applyProtection="1">
      <protection locked="0"/>
    </xf>
    <xf numFmtId="0" fontId="20" fillId="0" borderId="0" xfId="12" applyFont="1" applyFill="1"/>
    <xf numFmtId="14" fontId="20" fillId="0" borderId="0" xfId="12" applyNumberFormat="1" applyFont="1" applyFill="1" applyBorder="1"/>
    <xf numFmtId="0" fontId="20" fillId="0" borderId="6" xfId="12" applyFont="1" applyFill="1" applyBorder="1" applyAlignment="1">
      <alignment horizontal="centerContinuous"/>
    </xf>
    <xf numFmtId="0" fontId="20" fillId="0" borderId="2" xfId="12" applyFont="1" applyFill="1" applyBorder="1"/>
    <xf numFmtId="0" fontId="31" fillId="0" borderId="3" xfId="12" applyFont="1" applyFill="1" applyBorder="1"/>
    <xf numFmtId="1" fontId="28" fillId="0" borderId="4" xfId="12" applyNumberFormat="1" applyFont="1" applyFill="1" applyBorder="1"/>
    <xf numFmtId="0" fontId="20" fillId="0" borderId="3" xfId="12" applyFont="1" applyFill="1" applyBorder="1"/>
    <xf numFmtId="1" fontId="28" fillId="0" borderId="3" xfId="12" applyNumberFormat="1" applyFont="1" applyFill="1" applyBorder="1"/>
    <xf numFmtId="0" fontId="28" fillId="0" borderId="4" xfId="12" applyFont="1" applyFill="1" applyBorder="1"/>
    <xf numFmtId="0" fontId="28" fillId="0" borderId="3" xfId="12" applyFont="1" applyFill="1" applyBorder="1"/>
    <xf numFmtId="49" fontId="28" fillId="0" borderId="3" xfId="12" applyNumberFormat="1" applyFont="1" applyFill="1" applyBorder="1" applyAlignment="1">
      <alignment horizontal="right"/>
    </xf>
    <xf numFmtId="0" fontId="28" fillId="0" borderId="7" xfId="12" applyFont="1" applyFill="1" applyBorder="1"/>
    <xf numFmtId="0" fontId="20" fillId="0" borderId="8" xfId="12" applyFont="1" applyFill="1" applyBorder="1" applyAlignment="1">
      <alignment horizontal="centerContinuous"/>
    </xf>
    <xf numFmtId="0" fontId="28" fillId="0" borderId="54" xfId="12" applyFont="1" applyFill="1" applyBorder="1" applyAlignment="1">
      <alignment horizontal="center"/>
    </xf>
    <xf numFmtId="0" fontId="28" fillId="0" borderId="55" xfId="12" applyFont="1" applyFill="1" applyBorder="1" applyAlignment="1">
      <alignment horizontal="center"/>
    </xf>
    <xf numFmtId="0" fontId="28" fillId="0" borderId="56" xfId="12" applyFont="1" applyFill="1" applyBorder="1" applyAlignment="1">
      <alignment horizontal="center"/>
    </xf>
    <xf numFmtId="0" fontId="28" fillId="0" borderId="86" xfId="12" applyFont="1" applyFill="1" applyBorder="1" applyAlignment="1">
      <alignment horizontal="center"/>
    </xf>
    <xf numFmtId="0" fontId="28" fillId="0" borderId="92" xfId="12" applyFont="1" applyFill="1" applyBorder="1" applyAlignment="1">
      <alignment horizontal="center"/>
    </xf>
    <xf numFmtId="0" fontId="28" fillId="0" borderId="24" xfId="12" applyFont="1" applyFill="1" applyBorder="1" applyAlignment="1">
      <alignment horizontal="center"/>
    </xf>
    <xf numFmtId="0" fontId="28" fillId="0" borderId="14" xfId="12" applyFont="1" applyFill="1" applyBorder="1" applyAlignment="1">
      <alignment horizontal="center"/>
    </xf>
    <xf numFmtId="0" fontId="20" fillId="0" borderId="15" xfId="12" applyFont="1" applyFill="1" applyBorder="1"/>
    <xf numFmtId="0" fontId="20" fillId="0" borderId="13" xfId="12" applyFont="1" applyFill="1" applyBorder="1"/>
    <xf numFmtId="0" fontId="20" fillId="0" borderId="54" xfId="12" applyFont="1" applyFill="1" applyBorder="1" applyAlignment="1">
      <alignment horizontal="center"/>
    </xf>
    <xf numFmtId="0" fontId="20" fillId="0" borderId="55" xfId="12" applyFont="1" applyFill="1" applyBorder="1" applyAlignment="1">
      <alignment horizontal="center"/>
    </xf>
    <xf numFmtId="0" fontId="20" fillId="0" borderId="56" xfId="12" applyFont="1" applyFill="1" applyBorder="1" applyAlignment="1">
      <alignment horizontal="center"/>
    </xf>
    <xf numFmtId="0" fontId="20" fillId="0" borderId="86" xfId="12" applyFont="1" applyFill="1" applyBorder="1" applyAlignment="1">
      <alignment horizontal="center"/>
    </xf>
    <xf numFmtId="0" fontId="20" fillId="0" borderId="92" xfId="12" applyFont="1" applyFill="1" applyBorder="1" applyAlignment="1">
      <alignment horizontal="center"/>
    </xf>
    <xf numFmtId="0" fontId="20" fillId="0" borderId="5" xfId="12" applyFont="1" applyFill="1" applyBorder="1" applyAlignment="1">
      <alignment textRotation="90"/>
    </xf>
    <xf numFmtId="0" fontId="20" fillId="0" borderId="6" xfId="12" applyFont="1" applyFill="1" applyBorder="1"/>
    <xf numFmtId="0" fontId="20" fillId="0" borderId="5" xfId="12" applyFont="1" applyFill="1" applyBorder="1"/>
    <xf numFmtId="0" fontId="20" fillId="0" borderId="57" xfId="12" applyFont="1" applyFill="1" applyBorder="1" applyAlignment="1">
      <alignment horizontal="left"/>
    </xf>
    <xf numFmtId="0" fontId="20" fillId="0" borderId="58" xfId="12" applyFont="1" applyFill="1" applyBorder="1"/>
    <xf numFmtId="0" fontId="20" fillId="0" borderId="9" xfId="12" applyFont="1" applyFill="1" applyBorder="1"/>
    <xf numFmtId="171" fontId="20" fillId="0" borderId="10" xfId="12" applyNumberFormat="1" applyFont="1" applyFill="1" applyBorder="1"/>
    <xf numFmtId="0" fontId="20" fillId="0" borderId="11" xfId="12" applyFont="1" applyFill="1" applyBorder="1"/>
    <xf numFmtId="0" fontId="20" fillId="0" borderId="52" xfId="12" applyFont="1" applyFill="1" applyBorder="1"/>
    <xf numFmtId="0" fontId="20" fillId="0" borderId="31" xfId="12" applyFont="1" applyFill="1" applyBorder="1"/>
    <xf numFmtId="0" fontId="20" fillId="0" borderId="10" xfId="12" applyFont="1" applyFill="1" applyBorder="1"/>
    <xf numFmtId="0" fontId="20" fillId="0" borderId="24" xfId="12" applyFont="1" applyFill="1" applyBorder="1" applyAlignment="1">
      <alignment textRotation="90"/>
    </xf>
    <xf numFmtId="0" fontId="20" fillId="0" borderId="25" xfId="12" applyNumberFormat="1" applyFont="1" applyFill="1" applyBorder="1"/>
    <xf numFmtId="0" fontId="20" fillId="0" borderId="24" xfId="12" applyFont="1" applyFill="1" applyBorder="1"/>
    <xf numFmtId="0" fontId="20" fillId="0" borderId="25" xfId="12" applyFont="1" applyFill="1" applyBorder="1"/>
    <xf numFmtId="0" fontId="20" fillId="0" borderId="57" xfId="12" applyFont="1" applyFill="1" applyBorder="1" applyAlignment="1">
      <alignment horizontal="center"/>
    </xf>
    <xf numFmtId="1" fontId="2" fillId="0" borderId="35" xfId="12" applyNumberFormat="1" applyFill="1" applyBorder="1"/>
    <xf numFmtId="2" fontId="20" fillId="0" borderId="38" xfId="12" applyNumberFormat="1" applyFont="1" applyFill="1" applyBorder="1"/>
    <xf numFmtId="2" fontId="20" fillId="0" borderId="39" xfId="12" applyNumberFormat="1" applyFont="1" applyFill="1" applyBorder="1"/>
    <xf numFmtId="165" fontId="20" fillId="0" borderId="25" xfId="12" applyNumberFormat="1" applyFont="1" applyFill="1" applyBorder="1"/>
    <xf numFmtId="0" fontId="20" fillId="0" borderId="12" xfId="12" applyFont="1" applyFill="1" applyBorder="1"/>
    <xf numFmtId="0" fontId="20" fillId="0" borderId="27" xfId="12" applyFont="1" applyFill="1" applyBorder="1"/>
    <xf numFmtId="1" fontId="20" fillId="0" borderId="19" xfId="12" applyNumberFormat="1" applyFont="1" applyFill="1" applyBorder="1"/>
    <xf numFmtId="2" fontId="20" fillId="0" borderId="20" xfId="12" applyNumberFormat="1" applyFont="1" applyFill="1" applyBorder="1"/>
    <xf numFmtId="2" fontId="20" fillId="0" borderId="21" xfId="12" applyNumberFormat="1" applyFont="1" applyFill="1" applyBorder="1"/>
    <xf numFmtId="1" fontId="20" fillId="0" borderId="89" xfId="12" applyNumberFormat="1" applyFont="1" applyFill="1" applyBorder="1"/>
    <xf numFmtId="2" fontId="20" fillId="0" borderId="41" xfId="12" applyNumberFormat="1" applyFont="1" applyFill="1" applyBorder="1"/>
    <xf numFmtId="0" fontId="20" fillId="0" borderId="0" xfId="12" applyFont="1" applyFill="1" applyBorder="1" applyAlignment="1">
      <alignment horizontal="center"/>
    </xf>
    <xf numFmtId="0" fontId="20" fillId="0" borderId="22" xfId="12" applyFont="1" applyFill="1" applyBorder="1" applyAlignment="1">
      <alignment horizontal="left"/>
    </xf>
    <xf numFmtId="0" fontId="20" fillId="0" borderId="29" xfId="12" applyFont="1" applyFill="1" applyBorder="1"/>
    <xf numFmtId="0" fontId="20" fillId="0" borderId="57" xfId="12" applyFont="1" applyFill="1" applyBorder="1"/>
    <xf numFmtId="1" fontId="20" fillId="0" borderId="1" xfId="12" applyNumberFormat="1" applyFont="1" applyFill="1" applyBorder="1"/>
    <xf numFmtId="1" fontId="20" fillId="0" borderId="58" xfId="12" applyNumberFormat="1" applyFont="1" applyFill="1" applyBorder="1"/>
    <xf numFmtId="0" fontId="20" fillId="0" borderId="88" xfId="12" applyFont="1" applyFill="1" applyBorder="1" applyAlignment="1">
      <alignment horizontal="center"/>
    </xf>
    <xf numFmtId="0" fontId="20" fillId="0" borderId="37" xfId="12" applyFont="1" applyFill="1" applyBorder="1"/>
    <xf numFmtId="0" fontId="20" fillId="0" borderId="48" xfId="12" applyFont="1" applyFill="1" applyBorder="1"/>
    <xf numFmtId="165" fontId="20" fillId="0" borderId="49" xfId="12" applyNumberFormat="1" applyFont="1" applyFill="1" applyBorder="1"/>
    <xf numFmtId="165" fontId="20" fillId="0" borderId="37" xfId="12" applyNumberFormat="1" applyFont="1" applyFill="1" applyBorder="1"/>
    <xf numFmtId="0" fontId="20" fillId="0" borderId="12" xfId="12" applyFont="1" applyFill="1" applyBorder="1" applyAlignment="1">
      <alignment textRotation="90"/>
    </xf>
    <xf numFmtId="0" fontId="20" fillId="0" borderId="4" xfId="12" applyFont="1" applyFill="1" applyBorder="1"/>
    <xf numFmtId="0" fontId="20" fillId="0" borderId="7" xfId="12" applyFont="1" applyFill="1" applyBorder="1"/>
    <xf numFmtId="0" fontId="20" fillId="0" borderId="26" xfId="12" applyFont="1" applyFill="1" applyBorder="1"/>
    <xf numFmtId="0" fontId="20" fillId="0" borderId="59" xfId="12" applyFont="1" applyFill="1" applyBorder="1"/>
    <xf numFmtId="2" fontId="20" fillId="0" borderId="37" xfId="12" applyNumberFormat="1" applyFont="1" applyFill="1" applyBorder="1"/>
    <xf numFmtId="0" fontId="20" fillId="0" borderId="30" xfId="12" applyFont="1" applyFill="1" applyBorder="1"/>
    <xf numFmtId="0" fontId="20" fillId="0" borderId="19" xfId="12" applyFont="1" applyFill="1" applyBorder="1"/>
    <xf numFmtId="0" fontId="20" fillId="0" borderId="89" xfId="12" applyFont="1" applyFill="1" applyBorder="1"/>
    <xf numFmtId="2" fontId="20" fillId="0" borderId="30" xfId="12" applyNumberFormat="1" applyFont="1" applyFill="1" applyBorder="1"/>
    <xf numFmtId="2" fontId="20" fillId="0" borderId="28" xfId="12" applyNumberFormat="1" applyFont="1" applyFill="1" applyBorder="1"/>
    <xf numFmtId="0" fontId="20" fillId="0" borderId="26" xfId="12" applyFont="1" applyFill="1" applyBorder="1" applyAlignment="1">
      <alignment horizontal="center"/>
    </xf>
    <xf numFmtId="0" fontId="20" fillId="0" borderId="14" xfId="12" applyFont="1" applyFill="1" applyBorder="1"/>
    <xf numFmtId="0" fontId="20" fillId="0" borderId="3" xfId="12" applyFont="1" applyFill="1" applyBorder="1" applyAlignment="1">
      <alignment horizontal="left"/>
    </xf>
    <xf numFmtId="0" fontId="2" fillId="0" borderId="22" xfId="12" applyFill="1" applyBorder="1"/>
    <xf numFmtId="2" fontId="2" fillId="0" borderId="9" xfId="12" applyNumberFormat="1" applyFill="1" applyBorder="1"/>
    <xf numFmtId="164" fontId="2" fillId="0" borderId="10" xfId="12" applyNumberFormat="1" applyFill="1" applyBorder="1"/>
    <xf numFmtId="164" fontId="2" fillId="0" borderId="11" xfId="12" applyNumberFormat="1" applyFill="1" applyBorder="1"/>
    <xf numFmtId="164" fontId="2" fillId="0" borderId="31" xfId="12" applyNumberFormat="1" applyFill="1" applyBorder="1"/>
    <xf numFmtId="170" fontId="20" fillId="0" borderId="0" xfId="12" applyNumberFormat="1" applyFont="1" applyFill="1"/>
    <xf numFmtId="170" fontId="2" fillId="0" borderId="0" xfId="12" applyNumberFormat="1" applyFill="1"/>
    <xf numFmtId="170" fontId="0" fillId="0" borderId="0" xfId="7" applyNumberFormat="1" applyFont="1" applyFill="1"/>
    <xf numFmtId="43" fontId="2" fillId="0" borderId="0" xfId="12" applyNumberFormat="1" applyFill="1"/>
    <xf numFmtId="0" fontId="2" fillId="0" borderId="14" xfId="12" applyFill="1" applyBorder="1" applyAlignment="1">
      <alignment horizontal="center"/>
    </xf>
    <xf numFmtId="0" fontId="2" fillId="0" borderId="57" xfId="12" applyFill="1" applyBorder="1" applyAlignment="1">
      <alignment horizontal="center"/>
    </xf>
    <xf numFmtId="0" fontId="2" fillId="0" borderId="58" xfId="12" applyFill="1" applyBorder="1"/>
    <xf numFmtId="43" fontId="0" fillId="0" borderId="0" xfId="7" applyFont="1" applyFill="1"/>
    <xf numFmtId="0" fontId="2" fillId="0" borderId="26" xfId="12" applyFill="1" applyBorder="1" applyAlignment="1">
      <alignment horizontal="center"/>
    </xf>
    <xf numFmtId="0" fontId="20" fillId="0" borderId="8" xfId="12" applyFont="1" applyFill="1" applyBorder="1"/>
    <xf numFmtId="0" fontId="20" fillId="0" borderId="22" xfId="12" applyFont="1" applyFill="1" applyBorder="1"/>
    <xf numFmtId="0" fontId="20" fillId="0" borderId="23" xfId="12" applyFont="1" applyFill="1" applyBorder="1"/>
    <xf numFmtId="0" fontId="20" fillId="0" borderId="23" xfId="12" applyFont="1" applyFill="1" applyBorder="1" applyAlignment="1">
      <alignment horizontal="center"/>
    </xf>
    <xf numFmtId="0" fontId="20" fillId="0" borderId="88" xfId="12" applyFont="1" applyFill="1" applyBorder="1"/>
    <xf numFmtId="0" fontId="20" fillId="0" borderId="73" xfId="12" applyFont="1" applyFill="1" applyBorder="1"/>
    <xf numFmtId="0" fontId="20" fillId="0" borderId="73" xfId="12" applyFont="1" applyFill="1" applyBorder="1" applyAlignment="1">
      <alignment horizontal="center"/>
    </xf>
    <xf numFmtId="1" fontId="20" fillId="0" borderId="16" xfId="12" applyNumberFormat="1" applyFont="1" applyFill="1" applyBorder="1"/>
    <xf numFmtId="0" fontId="25" fillId="0" borderId="5" xfId="12" applyFont="1" applyFill="1" applyBorder="1"/>
    <xf numFmtId="0" fontId="25" fillId="0" borderId="8" xfId="12" applyFont="1" applyFill="1" applyBorder="1"/>
    <xf numFmtId="2" fontId="20" fillId="0" borderId="6" xfId="12" applyNumberFormat="1" applyFont="1" applyFill="1" applyBorder="1" applyAlignment="1">
      <alignment horizontal="left"/>
    </xf>
    <xf numFmtId="2" fontId="20" fillId="0" borderId="8" xfId="12" applyNumberFormat="1" applyFont="1" applyFill="1" applyBorder="1" applyAlignment="1">
      <alignment horizontal="left"/>
    </xf>
    <xf numFmtId="0" fontId="25" fillId="0" borderId="12" xfId="12" applyFont="1" applyFill="1" applyBorder="1"/>
    <xf numFmtId="2" fontId="20" fillId="0" borderId="13" xfId="12" applyNumberFormat="1" applyFont="1" applyFill="1" applyBorder="1" applyAlignment="1">
      <alignment horizontal="left"/>
    </xf>
    <xf numFmtId="0" fontId="25" fillId="0" borderId="15" xfId="12" applyFont="1" applyFill="1" applyBorder="1" applyAlignment="1">
      <alignment horizontal="right"/>
    </xf>
    <xf numFmtId="2" fontId="20" fillId="0" borderId="15" xfId="12" applyNumberFormat="1" applyFont="1" applyFill="1" applyBorder="1" applyAlignment="1">
      <alignment horizontal="left"/>
    </xf>
    <xf numFmtId="0" fontId="28" fillId="0" borderId="25" xfId="12" applyFont="1" applyFill="1" applyBorder="1" applyAlignment="1">
      <alignment horizontal="center"/>
    </xf>
    <xf numFmtId="0" fontId="28" fillId="0" borderId="1" xfId="12" applyFont="1" applyFill="1" applyBorder="1"/>
    <xf numFmtId="0" fontId="28" fillId="0" borderId="85" xfId="12" applyFont="1" applyFill="1" applyBorder="1"/>
    <xf numFmtId="0" fontId="20" fillId="0" borderId="13" xfId="12" applyFont="1" applyFill="1" applyBorder="1" applyAlignment="1">
      <alignment horizontal="center"/>
    </xf>
    <xf numFmtId="0" fontId="20" fillId="0" borderId="17" xfId="12" applyFont="1" applyFill="1" applyBorder="1"/>
    <xf numFmtId="0" fontId="20" fillId="0" borderId="18" xfId="12" applyFont="1" applyFill="1" applyBorder="1"/>
    <xf numFmtId="0" fontId="20" fillId="0" borderId="42" xfId="12" applyFont="1" applyFill="1" applyBorder="1" applyAlignment="1">
      <alignment horizontal="center"/>
    </xf>
    <xf numFmtId="0" fontId="20" fillId="0" borderId="43" xfId="12" applyFont="1" applyFill="1" applyBorder="1" applyAlignment="1">
      <alignment horizontal="center"/>
    </xf>
    <xf numFmtId="0" fontId="20" fillId="0" borderId="44" xfId="12" applyFont="1" applyFill="1" applyBorder="1" applyAlignment="1">
      <alignment horizontal="center"/>
    </xf>
    <xf numFmtId="0" fontId="20" fillId="0" borderId="87" xfId="12" applyFont="1" applyFill="1" applyBorder="1" applyAlignment="1">
      <alignment horizontal="center"/>
    </xf>
    <xf numFmtId="0" fontId="20" fillId="0" borderId="93" xfId="12" applyFont="1" applyFill="1" applyBorder="1" applyAlignment="1">
      <alignment horizontal="center"/>
    </xf>
    <xf numFmtId="0" fontId="20" fillId="0" borderId="23" xfId="12" applyFont="1" applyFill="1" applyBorder="1" applyAlignment="1">
      <alignment horizontal="center" wrapText="1"/>
    </xf>
    <xf numFmtId="2" fontId="20" fillId="0" borderId="9" xfId="12" applyNumberFormat="1" applyFont="1" applyFill="1" applyBorder="1"/>
    <xf numFmtId="1" fontId="20" fillId="0" borderId="10" xfId="12" applyNumberFormat="1" applyFont="1" applyFill="1" applyBorder="1"/>
    <xf numFmtId="2" fontId="20" fillId="0" borderId="10" xfId="12" applyNumberFormat="1" applyFont="1" applyFill="1" applyBorder="1"/>
    <xf numFmtId="1" fontId="20" fillId="0" borderId="11" xfId="12" applyNumberFormat="1" applyFont="1" applyFill="1" applyBorder="1"/>
    <xf numFmtId="2" fontId="20" fillId="0" borderId="49" xfId="12" applyNumberFormat="1" applyFont="1" applyFill="1" applyBorder="1"/>
    <xf numFmtId="43" fontId="20" fillId="0" borderId="0" xfId="7" applyFont="1" applyFill="1"/>
    <xf numFmtId="0" fontId="20" fillId="0" borderId="48" xfId="12" applyFont="1" applyFill="1" applyBorder="1" applyAlignment="1"/>
    <xf numFmtId="0" fontId="28" fillId="0" borderId="49" xfId="12" applyFont="1" applyFill="1" applyBorder="1"/>
    <xf numFmtId="1" fontId="20" fillId="0" borderId="38" xfId="12" applyNumberFormat="1" applyFont="1" applyFill="1" applyBorder="1"/>
    <xf numFmtId="1" fontId="20" fillId="0" borderId="39" xfId="12" applyNumberFormat="1" applyFont="1" applyFill="1" applyBorder="1"/>
    <xf numFmtId="2" fontId="2" fillId="0" borderId="33" xfId="12" applyNumberFormat="1" applyFont="1" applyFill="1" applyBorder="1"/>
    <xf numFmtId="2" fontId="2" fillId="0" borderId="34" xfId="12" applyNumberFormat="1" applyFont="1" applyFill="1" applyBorder="1"/>
    <xf numFmtId="2" fontId="2" fillId="0" borderId="80" xfId="12" applyNumberFormat="1" applyFont="1" applyFill="1" applyBorder="1"/>
    <xf numFmtId="0" fontId="31" fillId="0" borderId="2" xfId="12" applyFont="1" applyFill="1" applyBorder="1" applyAlignment="1">
      <alignment horizontal="center"/>
    </xf>
    <xf numFmtId="0" fontId="31" fillId="0" borderId="3" xfId="12" applyFont="1" applyFill="1" applyBorder="1" applyAlignment="1">
      <alignment horizontal="center"/>
    </xf>
    <xf numFmtId="0" fontId="31" fillId="0" borderId="4" xfId="12" applyFont="1" applyFill="1" applyBorder="1" applyAlignment="1">
      <alignment horizontal="center"/>
    </xf>
    <xf numFmtId="0" fontId="28" fillId="0" borderId="2" xfId="12" applyFont="1" applyFill="1" applyBorder="1" applyAlignment="1">
      <alignment horizontal="centerContinuous"/>
    </xf>
    <xf numFmtId="0" fontId="20" fillId="0" borderId="3" xfId="12" applyFont="1" applyFill="1" applyBorder="1" applyAlignment="1">
      <alignment horizontal="centerContinuous"/>
    </xf>
    <xf numFmtId="0" fontId="28" fillId="0" borderId="3" xfId="12" applyFont="1" applyFill="1" applyBorder="1" applyAlignment="1">
      <alignment horizontal="centerContinuous"/>
    </xf>
    <xf numFmtId="0" fontId="20" fillId="0" borderId="2" xfId="12" applyFont="1" applyFill="1" applyBorder="1" applyAlignment="1">
      <alignment horizontal="centerContinuous"/>
    </xf>
    <xf numFmtId="0" fontId="20" fillId="0" borderId="4" xfId="12" applyFont="1" applyFill="1" applyBorder="1" applyAlignment="1">
      <alignment horizontal="centerContinuous"/>
    </xf>
    <xf numFmtId="171" fontId="25" fillId="0" borderId="22" xfId="12" applyNumberFormat="1" applyFont="1" applyFill="1" applyBorder="1" applyAlignment="1">
      <alignment horizontal="right"/>
    </xf>
    <xf numFmtId="49" fontId="25" fillId="0" borderId="1" xfId="12" applyNumberFormat="1" applyFont="1" applyFill="1" applyBorder="1" applyAlignment="1">
      <alignment horizontal="center"/>
    </xf>
    <xf numFmtId="171" fontId="25" fillId="0" borderId="29" xfId="12" applyNumberFormat="1" applyFont="1" applyFill="1" applyBorder="1" applyAlignment="1">
      <alignment horizontal="left"/>
    </xf>
    <xf numFmtId="172" fontId="25" fillId="0" borderId="22" xfId="12" applyNumberFormat="1" applyFont="1" applyFill="1" applyBorder="1" applyAlignment="1">
      <alignment horizontal="right"/>
    </xf>
    <xf numFmtId="173" fontId="25" fillId="0" borderId="29" xfId="12" applyNumberFormat="1" applyFont="1" applyFill="1" applyBorder="1" applyAlignment="1">
      <alignment horizontal="left"/>
    </xf>
    <xf numFmtId="172" fontId="25" fillId="0" borderId="23" xfId="12" applyNumberFormat="1" applyFont="1" applyFill="1" applyBorder="1" applyAlignment="1">
      <alignment horizontal="right"/>
    </xf>
    <xf numFmtId="173" fontId="25" fillId="0" borderId="23" xfId="12" applyNumberFormat="1" applyFont="1" applyFill="1" applyBorder="1" applyAlignment="1">
      <alignment horizontal="left"/>
    </xf>
    <xf numFmtId="0" fontId="25" fillId="0" borderId="22" xfId="12" applyFont="1" applyFill="1" applyBorder="1" applyAlignment="1">
      <alignment horizontal="left"/>
    </xf>
    <xf numFmtId="171" fontId="25" fillId="0" borderId="58" xfId="12" applyNumberFormat="1" applyFont="1" applyFill="1" applyBorder="1" applyAlignment="1">
      <alignment horizontal="left"/>
    </xf>
    <xf numFmtId="0" fontId="25" fillId="0" borderId="23" xfId="12" applyFont="1" applyFill="1" applyBorder="1" applyAlignment="1">
      <alignment horizontal="left"/>
    </xf>
    <xf numFmtId="171" fontId="25" fillId="0" borderId="1" xfId="12" applyNumberFormat="1" applyFont="1" applyFill="1" applyBorder="1" applyAlignment="1">
      <alignment horizontal="left"/>
    </xf>
    <xf numFmtId="0" fontId="20" fillId="0" borderId="1" xfId="12" applyFont="1" applyFill="1" applyBorder="1"/>
    <xf numFmtId="174" fontId="25" fillId="0" borderId="57" xfId="12" applyNumberFormat="1" applyFont="1" applyFill="1" applyBorder="1" applyAlignment="1">
      <alignment horizontal="right"/>
    </xf>
    <xf numFmtId="174" fontId="25" fillId="0" borderId="37" xfId="12" applyNumberFormat="1" applyFont="1" applyFill="1" applyBorder="1" applyAlignment="1">
      <alignment horizontal="left"/>
    </xf>
    <xf numFmtId="174" fontId="25" fillId="0" borderId="1" xfId="12" applyNumberFormat="1" applyFont="1" applyFill="1" applyBorder="1" applyAlignment="1">
      <alignment horizontal="right"/>
    </xf>
    <xf numFmtId="174" fontId="25" fillId="0" borderId="49" xfId="12" applyNumberFormat="1" applyFont="1" applyFill="1" applyBorder="1" applyAlignment="1">
      <alignment horizontal="left"/>
    </xf>
    <xf numFmtId="173" fontId="25" fillId="0" borderId="37" xfId="12" applyNumberFormat="1" applyFont="1" applyFill="1" applyBorder="1" applyAlignment="1">
      <alignment horizontal="left"/>
    </xf>
    <xf numFmtId="173" fontId="25" fillId="0" borderId="49" xfId="12" applyNumberFormat="1" applyFont="1" applyFill="1" applyBorder="1" applyAlignment="1">
      <alignment horizontal="left"/>
    </xf>
    <xf numFmtId="172" fontId="25" fillId="0" borderId="57" xfId="12" applyNumberFormat="1" applyFont="1" applyFill="1" applyBorder="1" applyAlignment="1">
      <alignment horizontal="right"/>
    </xf>
    <xf numFmtId="172" fontId="25" fillId="0" borderId="37" xfId="12" applyNumberFormat="1" applyFont="1" applyFill="1" applyBorder="1" applyAlignment="1">
      <alignment horizontal="left"/>
    </xf>
    <xf numFmtId="0" fontId="25" fillId="0" borderId="88" xfId="12" applyFont="1" applyFill="1" applyBorder="1"/>
    <xf numFmtId="0" fontId="25" fillId="0" borderId="73" xfId="12" applyFont="1" applyFill="1" applyBorder="1" applyAlignment="1">
      <alignment horizontal="centerContinuous"/>
    </xf>
    <xf numFmtId="2" fontId="25" fillId="0" borderId="28" xfId="12" applyNumberFormat="1" applyFont="1" applyFill="1" applyBorder="1" applyAlignment="1">
      <alignment horizontal="left"/>
    </xf>
    <xf numFmtId="0" fontId="25" fillId="0" borderId="24" xfId="12" applyFont="1" applyFill="1" applyBorder="1" applyAlignment="1">
      <alignment horizontal="right"/>
    </xf>
    <xf numFmtId="0" fontId="25" fillId="0" borderId="0" xfId="12" applyFont="1" applyFill="1" applyBorder="1" applyAlignment="1">
      <alignment horizontal="right"/>
    </xf>
    <xf numFmtId="0" fontId="20" fillId="0" borderId="2" xfId="12" applyFont="1" applyFill="1" applyBorder="1" applyAlignment="1" applyProtection="1">
      <alignment horizontal="center"/>
      <protection locked="0"/>
    </xf>
    <xf numFmtId="0" fontId="20" fillId="0" borderId="3" xfId="12" applyFont="1" applyFill="1" applyBorder="1" applyAlignment="1" applyProtection="1">
      <alignment horizontal="center"/>
      <protection locked="0"/>
    </xf>
    <xf numFmtId="0" fontId="20" fillId="0" borderId="4" xfId="12" applyFont="1" applyFill="1" applyBorder="1" applyAlignment="1" applyProtection="1">
      <alignment horizontal="center"/>
      <protection locked="0"/>
    </xf>
    <xf numFmtId="164" fontId="25" fillId="0" borderId="2" xfId="12" applyNumberFormat="1" applyFont="1" applyFill="1" applyBorder="1" applyAlignment="1">
      <alignment horizontal="right"/>
    </xf>
    <xf numFmtId="49" fontId="25" fillId="0" borderId="3" xfId="12" applyNumberFormat="1" applyFont="1" applyFill="1" applyBorder="1" applyAlignment="1">
      <alignment horizontal="center"/>
    </xf>
    <xf numFmtId="164" fontId="25" fillId="0" borderId="4" xfId="12" applyNumberFormat="1" applyFont="1" applyFill="1" applyBorder="1" applyAlignment="1">
      <alignment horizontal="left"/>
    </xf>
    <xf numFmtId="164" fontId="25" fillId="0" borderId="3" xfId="12" applyNumberFormat="1" applyFont="1" applyFill="1" applyBorder="1" applyAlignment="1">
      <alignment horizontal="right"/>
    </xf>
    <xf numFmtId="164" fontId="25" fillId="0" borderId="3" xfId="12" applyNumberFormat="1" applyFont="1" applyFill="1" applyBorder="1" applyAlignment="1">
      <alignment horizontal="left"/>
    </xf>
    <xf numFmtId="171" fontId="25" fillId="0" borderId="23" xfId="12" applyNumberFormat="1" applyFont="1" applyFill="1" applyBorder="1" applyAlignment="1">
      <alignment horizontal="right"/>
    </xf>
    <xf numFmtId="171" fontId="25" fillId="0" borderId="23" xfId="12" applyNumberFormat="1" applyFont="1" applyFill="1" applyBorder="1" applyAlignment="1">
      <alignment horizontal="left"/>
    </xf>
    <xf numFmtId="173" fontId="25" fillId="0" borderId="22" xfId="12" applyNumberFormat="1" applyFont="1" applyFill="1" applyBorder="1" applyAlignment="1">
      <alignment horizontal="right"/>
    </xf>
    <xf numFmtId="173" fontId="25" fillId="0" borderId="23" xfId="12" applyNumberFormat="1" applyFont="1" applyFill="1" applyBorder="1" applyAlignment="1">
      <alignment horizontal="right"/>
    </xf>
    <xf numFmtId="173" fontId="25" fillId="0" borderId="57" xfId="12" applyNumberFormat="1" applyFont="1" applyFill="1" applyBorder="1" applyAlignment="1">
      <alignment horizontal="right"/>
    </xf>
    <xf numFmtId="171" fontId="25" fillId="0" borderId="37" xfId="12" applyNumberFormat="1" applyFont="1" applyFill="1" applyBorder="1" applyAlignment="1">
      <alignment horizontal="left"/>
    </xf>
    <xf numFmtId="173" fontId="25" fillId="0" borderId="1" xfId="12" applyNumberFormat="1" applyFont="1" applyFill="1" applyBorder="1" applyAlignment="1">
      <alignment horizontal="right"/>
    </xf>
    <xf numFmtId="171" fontId="25" fillId="0" borderId="49" xfId="12" applyNumberFormat="1" applyFont="1" applyFill="1" applyBorder="1" applyAlignment="1">
      <alignment horizontal="left"/>
    </xf>
    <xf numFmtId="0" fontId="25" fillId="0" borderId="28" xfId="12" applyFont="1" applyFill="1" applyBorder="1" applyAlignment="1">
      <alignment horizontal="left"/>
    </xf>
    <xf numFmtId="0" fontId="25" fillId="0" borderId="25" xfId="12" applyFont="1" applyFill="1" applyBorder="1"/>
    <xf numFmtId="164" fontId="25" fillId="0" borderId="24" xfId="12" applyNumberFormat="1" applyFont="1" applyFill="1" applyBorder="1" applyAlignment="1">
      <alignment horizontal="right"/>
    </xf>
    <xf numFmtId="1" fontId="25" fillId="0" borderId="0" xfId="12" applyNumberFormat="1" applyFont="1" applyFill="1" applyBorder="1" applyAlignment="1"/>
    <xf numFmtId="164" fontId="25" fillId="0" borderId="0" xfId="12" applyNumberFormat="1" applyFont="1" applyFill="1" applyBorder="1" applyAlignment="1">
      <alignment horizontal="right"/>
    </xf>
    <xf numFmtId="164" fontId="25" fillId="0" borderId="0" xfId="12" applyNumberFormat="1" applyFont="1" applyFill="1" applyBorder="1" applyAlignment="1">
      <alignment horizontal="left"/>
    </xf>
    <xf numFmtId="0" fontId="25" fillId="0" borderId="0" xfId="12" applyFont="1" applyFill="1" applyBorder="1" applyAlignment="1"/>
    <xf numFmtId="175" fontId="20" fillId="0" borderId="0" xfId="12" applyNumberFormat="1" applyFont="1" applyFill="1"/>
    <xf numFmtId="0" fontId="20" fillId="0" borderId="5" xfId="12" applyFont="1" applyFill="1" applyBorder="1" applyAlignment="1">
      <alignment horizontal="right"/>
    </xf>
    <xf numFmtId="1" fontId="20" fillId="0" borderId="8" xfId="12" applyNumberFormat="1" applyFont="1" applyFill="1" applyBorder="1" applyAlignment="1"/>
    <xf numFmtId="0" fontId="20" fillId="0" borderId="6" xfId="12" applyFont="1" applyFill="1" applyBorder="1" applyAlignment="1">
      <alignment horizontal="left"/>
    </xf>
    <xf numFmtId="0" fontId="20" fillId="0" borderId="8" xfId="12" applyFont="1" applyFill="1" applyBorder="1" applyAlignment="1">
      <alignment horizontal="right"/>
    </xf>
    <xf numFmtId="0" fontId="20" fillId="0" borderId="8" xfId="12" applyFont="1" applyFill="1" applyBorder="1" applyAlignment="1">
      <alignment horizontal="left"/>
    </xf>
    <xf numFmtId="0" fontId="20" fillId="0" borderId="8" xfId="12" applyFont="1" applyFill="1" applyBorder="1" applyAlignment="1"/>
    <xf numFmtId="2" fontId="28" fillId="0" borderId="15" xfId="12" applyNumberFormat="1" applyFont="1" applyFill="1" applyBorder="1" applyAlignment="1">
      <alignment horizontal="center"/>
    </xf>
    <xf numFmtId="2" fontId="28" fillId="0" borderId="15" xfId="12" applyNumberFormat="1" applyFont="1" applyFill="1" applyBorder="1" applyAlignment="1">
      <alignment horizontal="right"/>
    </xf>
    <xf numFmtId="2" fontId="28" fillId="0" borderId="15" xfId="12" applyNumberFormat="1" applyFont="1" applyFill="1" applyBorder="1" applyAlignment="1">
      <alignment horizontal="left"/>
    </xf>
    <xf numFmtId="164" fontId="2" fillId="0" borderId="38" xfId="12" applyNumberFormat="1" applyFill="1" applyBorder="1"/>
    <xf numFmtId="165" fontId="2" fillId="0" borderId="0" xfId="12" applyNumberFormat="1" applyFill="1"/>
    <xf numFmtId="49" fontId="20" fillId="0" borderId="0" xfId="12" applyNumberFormat="1" applyFont="1" applyFill="1"/>
    <xf numFmtId="171" fontId="20" fillId="0" borderId="0" xfId="12" applyNumberFormat="1" applyFont="1" applyFill="1"/>
    <xf numFmtId="164" fontId="20" fillId="0" borderId="0" xfId="12" applyNumberFormat="1" applyFont="1" applyFill="1"/>
    <xf numFmtId="0" fontId="28" fillId="0" borderId="2" xfId="12" applyFont="1" applyFill="1" applyBorder="1"/>
    <xf numFmtId="0" fontId="28" fillId="0" borderId="7" xfId="12" applyFont="1" applyFill="1" applyBorder="1" applyAlignment="1">
      <alignment horizontal="center"/>
    </xf>
    <xf numFmtId="0" fontId="29" fillId="0" borderId="14" xfId="12" applyFont="1" applyFill="1" applyBorder="1" applyAlignment="1">
      <alignment horizontal="center"/>
    </xf>
    <xf numFmtId="0" fontId="25" fillId="0" borderId="42" xfId="12" applyFont="1" applyFill="1" applyBorder="1" applyAlignment="1">
      <alignment horizontal="center"/>
    </xf>
    <xf numFmtId="0" fontId="25" fillId="0" borderId="43" xfId="12" applyFont="1" applyFill="1" applyBorder="1" applyAlignment="1">
      <alignment horizontal="center"/>
    </xf>
    <xf numFmtId="0" fontId="25" fillId="0" borderId="44" xfId="12" applyFont="1" applyFill="1" applyBorder="1" applyAlignment="1">
      <alignment horizontal="center"/>
    </xf>
    <xf numFmtId="0" fontId="25" fillId="0" borderId="87" xfId="12" applyFont="1" applyFill="1" applyBorder="1" applyAlignment="1">
      <alignment horizontal="center"/>
    </xf>
    <xf numFmtId="0" fontId="25" fillId="0" borderId="93" xfId="12" applyFont="1" applyFill="1" applyBorder="1" applyAlignment="1">
      <alignment horizontal="center"/>
    </xf>
    <xf numFmtId="0" fontId="2" fillId="0" borderId="5" xfId="12" applyFill="1" applyBorder="1" applyAlignment="1">
      <alignment textRotation="90"/>
    </xf>
    <xf numFmtId="0" fontId="2" fillId="0" borderId="22" xfId="12" applyFill="1" applyBorder="1" applyAlignment="1">
      <alignment horizontal="left"/>
    </xf>
    <xf numFmtId="0" fontId="2" fillId="0" borderId="35" xfId="12" applyFill="1" applyBorder="1"/>
    <xf numFmtId="171" fontId="2" fillId="0" borderId="38" xfId="12" applyNumberFormat="1" applyFill="1" applyBorder="1"/>
    <xf numFmtId="0" fontId="2" fillId="0" borderId="39" xfId="12" applyFill="1" applyBorder="1"/>
    <xf numFmtId="0" fontId="2" fillId="0" borderId="53" xfId="12" applyFill="1" applyBorder="1"/>
    <xf numFmtId="0" fontId="2" fillId="0" borderId="36" xfId="12" applyFill="1" applyBorder="1"/>
    <xf numFmtId="0" fontId="2" fillId="0" borderId="52" xfId="12" applyFill="1" applyBorder="1"/>
    <xf numFmtId="0" fontId="2" fillId="0" borderId="10" xfId="12" applyFill="1" applyBorder="1"/>
    <xf numFmtId="0" fontId="2" fillId="0" borderId="11" xfId="12" applyFill="1" applyBorder="1"/>
    <xf numFmtId="0" fontId="2" fillId="0" borderId="9" xfId="12" applyFill="1" applyBorder="1"/>
    <xf numFmtId="0" fontId="2" fillId="0" borderId="31" xfId="12" applyFill="1" applyBorder="1"/>
    <xf numFmtId="0" fontId="2" fillId="0" borderId="25" xfId="12" applyNumberFormat="1" applyFill="1" applyBorder="1"/>
    <xf numFmtId="2" fontId="2" fillId="0" borderId="39" xfId="12" applyNumberFormat="1" applyFill="1" applyBorder="1"/>
    <xf numFmtId="0" fontId="2" fillId="0" borderId="27" xfId="12" applyFill="1" applyBorder="1"/>
    <xf numFmtId="1" fontId="2" fillId="0" borderId="16" xfId="12" applyNumberFormat="1" applyFill="1" applyBorder="1"/>
    <xf numFmtId="2" fontId="2" fillId="0" borderId="17" xfId="12" applyNumberFormat="1" applyFill="1" applyBorder="1"/>
    <xf numFmtId="2" fontId="2" fillId="0" borderId="59" xfId="12" applyNumberFormat="1" applyFill="1" applyBorder="1"/>
    <xf numFmtId="2" fontId="2" fillId="0" borderId="73" xfId="12" applyNumberFormat="1" applyFill="1" applyBorder="1"/>
    <xf numFmtId="2" fontId="2" fillId="0" borderId="37" xfId="12" applyNumberFormat="1" applyFill="1" applyBorder="1"/>
    <xf numFmtId="2" fontId="2" fillId="0" borderId="30" xfId="12" applyNumberFormat="1" applyFill="1" applyBorder="1"/>
    <xf numFmtId="2" fontId="2" fillId="0" borderId="28" xfId="12" applyNumberFormat="1" applyFill="1" applyBorder="1"/>
    <xf numFmtId="0" fontId="2" fillId="0" borderId="24" xfId="12" applyFill="1" applyBorder="1" applyAlignment="1">
      <alignment horizontal="center"/>
    </xf>
    <xf numFmtId="0" fontId="2" fillId="0" borderId="25" xfId="12" applyFill="1" applyBorder="1" applyAlignment="1">
      <alignment horizontal="center"/>
    </xf>
    <xf numFmtId="0" fontId="2" fillId="0" borderId="88" xfId="12" applyFill="1" applyBorder="1" applyAlignment="1">
      <alignment horizontal="center"/>
    </xf>
    <xf numFmtId="0" fontId="2" fillId="0" borderId="28" xfId="12" applyFill="1" applyBorder="1"/>
    <xf numFmtId="0" fontId="2" fillId="0" borderId="19" xfId="12" applyFill="1" applyBorder="1"/>
    <xf numFmtId="0" fontId="2" fillId="0" borderId="20" xfId="12" applyFill="1" applyBorder="1"/>
    <xf numFmtId="0" fontId="2" fillId="0" borderId="21" xfId="12" applyFill="1" applyBorder="1"/>
    <xf numFmtId="0" fontId="2" fillId="0" borderId="84" xfId="12" applyFill="1" applyBorder="1"/>
    <xf numFmtId="0" fontId="2" fillId="0" borderId="82" xfId="12" applyFill="1" applyBorder="1"/>
    <xf numFmtId="0" fontId="2" fillId="0" borderId="83" xfId="12" applyFill="1" applyBorder="1"/>
    <xf numFmtId="0" fontId="2" fillId="0" borderId="32" xfId="12" applyFill="1" applyBorder="1"/>
    <xf numFmtId="0" fontId="2" fillId="0" borderId="80" xfId="12" applyFill="1" applyBorder="1"/>
    <xf numFmtId="0" fontId="2" fillId="0" borderId="34" xfId="12" applyFill="1" applyBorder="1"/>
    <xf numFmtId="0" fontId="2" fillId="0" borderId="73" xfId="12" applyFill="1" applyBorder="1"/>
    <xf numFmtId="0" fontId="2" fillId="0" borderId="16" xfId="12" applyFill="1" applyBorder="1"/>
    <xf numFmtId="2" fontId="2" fillId="0" borderId="18" xfId="12" applyNumberFormat="1" applyFill="1" applyBorder="1"/>
    <xf numFmtId="0" fontId="2" fillId="0" borderId="94" xfId="12" applyFill="1" applyBorder="1"/>
    <xf numFmtId="2" fontId="2" fillId="0" borderId="40" xfId="12" applyNumberFormat="1" applyFill="1" applyBorder="1"/>
    <xf numFmtId="0" fontId="2" fillId="0" borderId="3" xfId="12" applyFill="1" applyBorder="1" applyAlignment="1">
      <alignment horizontal="left"/>
    </xf>
    <xf numFmtId="164" fontId="2" fillId="0" borderId="29" xfId="12" applyNumberFormat="1" applyFill="1" applyBorder="1"/>
    <xf numFmtId="0" fontId="2" fillId="0" borderId="23" xfId="12" applyFill="1" applyBorder="1" applyAlignment="1">
      <alignment horizontal="center"/>
    </xf>
    <xf numFmtId="171" fontId="2" fillId="0" borderId="10" xfId="12" applyNumberFormat="1" applyFill="1" applyBorder="1"/>
    <xf numFmtId="165" fontId="2" fillId="0" borderId="31" xfId="12" applyNumberFormat="1" applyFill="1" applyBorder="1"/>
    <xf numFmtId="0" fontId="2" fillId="0" borderId="88" xfId="12" applyFill="1" applyBorder="1"/>
    <xf numFmtId="0" fontId="2" fillId="0" borderId="73" xfId="12" applyFill="1" applyBorder="1" applyAlignment="1">
      <alignment horizontal="center"/>
    </xf>
    <xf numFmtId="1" fontId="2" fillId="0" borderId="88" xfId="12" applyNumberFormat="1" applyFill="1" applyBorder="1"/>
    <xf numFmtId="0" fontId="33" fillId="0" borderId="5" xfId="12" applyFont="1" applyFill="1" applyBorder="1" applyAlignment="1">
      <alignment horizontal="right"/>
    </xf>
    <xf numFmtId="2" fontId="2" fillId="0" borderId="6" xfId="12" applyNumberFormat="1" applyFill="1" applyBorder="1" applyAlignment="1">
      <alignment horizontal="left"/>
    </xf>
    <xf numFmtId="0" fontId="25" fillId="0" borderId="5" xfId="12" applyFont="1" applyFill="1" applyBorder="1" applyAlignment="1">
      <alignment horizontal="left"/>
    </xf>
    <xf numFmtId="2" fontId="2" fillId="0" borderId="8" xfId="12" applyNumberFormat="1" applyFill="1" applyBorder="1" applyAlignment="1">
      <alignment horizontal="left"/>
    </xf>
    <xf numFmtId="2" fontId="2" fillId="0" borderId="8" xfId="12" applyNumberFormat="1" applyFill="1" applyBorder="1" applyAlignment="1">
      <alignment horizontal="left"/>
    </xf>
    <xf numFmtId="0" fontId="25" fillId="0" borderId="6" xfId="12" applyFont="1" applyFill="1" applyBorder="1" applyAlignment="1">
      <alignment horizontal="right"/>
    </xf>
    <xf numFmtId="2" fontId="2" fillId="0" borderId="5" xfId="12" applyNumberFormat="1" applyFill="1" applyBorder="1" applyAlignment="1">
      <alignment horizontal="left"/>
    </xf>
    <xf numFmtId="0" fontId="25" fillId="0" borderId="12" xfId="12" applyFont="1" applyFill="1" applyBorder="1" applyAlignment="1">
      <alignment horizontal="right"/>
    </xf>
    <xf numFmtId="0" fontId="33" fillId="0" borderId="15" xfId="12" applyFont="1" applyFill="1" applyBorder="1"/>
    <xf numFmtId="2" fontId="2" fillId="0" borderId="13" xfId="12" applyNumberFormat="1" applyFill="1" applyBorder="1" applyAlignment="1">
      <alignment horizontal="left"/>
    </xf>
    <xf numFmtId="2" fontId="2" fillId="0" borderId="15" xfId="12" applyNumberFormat="1" applyFill="1" applyBorder="1" applyAlignment="1">
      <alignment horizontal="left"/>
    </xf>
    <xf numFmtId="0" fontId="2" fillId="0" borderId="15" xfId="12" applyFill="1" applyBorder="1" applyAlignment="1">
      <alignment horizontal="left"/>
    </xf>
    <xf numFmtId="2" fontId="2" fillId="0" borderId="12" xfId="12" applyNumberFormat="1" applyFill="1" applyBorder="1" applyAlignment="1">
      <alignment horizontal="left"/>
    </xf>
    <xf numFmtId="2" fontId="2" fillId="0" borderId="15" xfId="12" applyNumberFormat="1" applyFill="1" applyBorder="1" applyAlignment="1">
      <alignment horizontal="left"/>
    </xf>
    <xf numFmtId="0" fontId="28" fillId="0" borderId="95" xfId="12" applyFont="1" applyFill="1" applyBorder="1" applyAlignment="1">
      <alignment horizontal="center"/>
    </xf>
    <xf numFmtId="0" fontId="28" fillId="0" borderId="96" xfId="12" applyFont="1" applyFill="1" applyBorder="1" applyAlignment="1">
      <alignment horizontal="center"/>
    </xf>
    <xf numFmtId="0" fontId="28" fillId="0" borderId="97" xfId="12" applyFont="1" applyFill="1" applyBorder="1" applyAlignment="1">
      <alignment horizontal="center"/>
    </xf>
    <xf numFmtId="0" fontId="28" fillId="0" borderId="98" xfId="12" applyFont="1" applyFill="1" applyBorder="1" applyAlignment="1">
      <alignment horizontal="center"/>
    </xf>
    <xf numFmtId="0" fontId="28" fillId="0" borderId="99" xfId="12" applyFont="1" applyFill="1" applyBorder="1" applyAlignment="1">
      <alignment horizontal="center"/>
    </xf>
    <xf numFmtId="0" fontId="25" fillId="0" borderId="89" xfId="12" applyFont="1" applyFill="1" applyBorder="1"/>
    <xf numFmtId="0" fontId="25" fillId="0" borderId="41" xfId="12" applyFont="1" applyFill="1" applyBorder="1"/>
    <xf numFmtId="0" fontId="31" fillId="0" borderId="22" xfId="12" applyFont="1" applyFill="1" applyBorder="1" applyAlignment="1"/>
    <xf numFmtId="0" fontId="25" fillId="0" borderId="6" xfId="12" applyFont="1" applyFill="1" applyBorder="1" applyAlignment="1">
      <alignment horizontal="center"/>
    </xf>
    <xf numFmtId="0" fontId="25" fillId="0" borderId="52" xfId="12" applyFont="1" applyFill="1" applyBorder="1"/>
    <xf numFmtId="0" fontId="25" fillId="0" borderId="10" xfId="12" applyFont="1" applyFill="1" applyBorder="1"/>
    <xf numFmtId="0" fontId="25" fillId="0" borderId="31" xfId="12" applyFont="1" applyFill="1" applyBorder="1"/>
    <xf numFmtId="1" fontId="31" fillId="0" borderId="9" xfId="12" applyNumberFormat="1" applyFont="1" applyFill="1" applyBorder="1" applyAlignment="1">
      <alignment horizontal="right"/>
    </xf>
    <xf numFmtId="2" fontId="31" fillId="0" borderId="10" xfId="12" applyNumberFormat="1" applyFont="1" applyFill="1" applyBorder="1" applyAlignment="1">
      <alignment horizontal="right"/>
    </xf>
    <xf numFmtId="2" fontId="31" fillId="0" borderId="29" xfId="12" applyNumberFormat="1" applyFont="1" applyFill="1" applyBorder="1" applyAlignment="1">
      <alignment horizontal="right"/>
    </xf>
    <xf numFmtId="0" fontId="2" fillId="0" borderId="35" xfId="12" applyFill="1" applyBorder="1" applyAlignment="1">
      <alignment horizontal="left"/>
    </xf>
    <xf numFmtId="0" fontId="2" fillId="0" borderId="38" xfId="12" applyFill="1" applyBorder="1" applyAlignment="1">
      <alignment horizontal="left"/>
    </xf>
    <xf numFmtId="0" fontId="2" fillId="0" borderId="39" xfId="12" applyFill="1" applyBorder="1" applyAlignment="1">
      <alignment horizontal="left"/>
    </xf>
    <xf numFmtId="1" fontId="2" fillId="0" borderId="34" xfId="12" applyNumberFormat="1" applyFill="1" applyBorder="1"/>
    <xf numFmtId="2" fontId="2" fillId="0" borderId="33" xfId="12" applyNumberFormat="1" applyFill="1" applyBorder="1" applyAlignment="1">
      <alignment horizontal="right"/>
    </xf>
    <xf numFmtId="2" fontId="2" fillId="0" borderId="80" xfId="12" applyNumberFormat="1" applyFill="1" applyBorder="1" applyAlignment="1">
      <alignment horizontal="right"/>
    </xf>
    <xf numFmtId="1" fontId="2" fillId="0" borderId="32" xfId="12" applyNumberFormat="1" applyFill="1" applyBorder="1"/>
    <xf numFmtId="2" fontId="2" fillId="0" borderId="80" xfId="12" applyNumberFormat="1" applyFill="1" applyBorder="1"/>
    <xf numFmtId="2" fontId="2" fillId="0" borderId="53" xfId="12" applyNumberFormat="1" applyFill="1" applyBorder="1"/>
    <xf numFmtId="1" fontId="2" fillId="0" borderId="36" xfId="12" applyNumberFormat="1" applyFill="1" applyBorder="1"/>
    <xf numFmtId="0" fontId="2" fillId="0" borderId="16" xfId="12" applyFill="1" applyBorder="1" applyAlignment="1">
      <alignment horizontal="left"/>
    </xf>
    <xf numFmtId="0" fontId="2" fillId="0" borderId="17" xfId="12" applyFill="1" applyBorder="1" applyAlignment="1">
      <alignment horizontal="left"/>
    </xf>
    <xf numFmtId="0" fontId="2" fillId="0" borderId="18" xfId="12" applyFill="1" applyBorder="1" applyAlignment="1">
      <alignment horizontal="left"/>
    </xf>
    <xf numFmtId="0" fontId="2" fillId="0" borderId="1" xfId="12" applyFill="1" applyBorder="1" applyAlignment="1">
      <alignment horizontal="left"/>
    </xf>
    <xf numFmtId="0" fontId="2" fillId="0" borderId="58" xfId="12" applyFill="1" applyBorder="1" applyAlignment="1">
      <alignment horizontal="left"/>
    </xf>
    <xf numFmtId="0" fontId="2" fillId="0" borderId="32" xfId="12" applyFill="1" applyBorder="1" applyAlignment="1">
      <alignment horizontal="left"/>
    </xf>
    <xf numFmtId="0" fontId="2" fillId="0" borderId="33" xfId="12" applyFill="1" applyBorder="1" applyAlignment="1">
      <alignment horizontal="left"/>
    </xf>
    <xf numFmtId="0" fontId="2" fillId="0" borderId="80" xfId="12" applyFill="1" applyBorder="1" applyAlignment="1">
      <alignment horizontal="left"/>
    </xf>
    <xf numFmtId="0" fontId="2" fillId="0" borderId="19" xfId="12" applyFill="1" applyBorder="1" applyAlignment="1">
      <alignment horizontal="left"/>
    </xf>
    <xf numFmtId="0" fontId="2" fillId="0" borderId="20" xfId="12" applyFill="1" applyBorder="1" applyAlignment="1">
      <alignment horizontal="left"/>
    </xf>
    <xf numFmtId="0" fontId="2" fillId="0" borderId="21" xfId="12" applyFill="1" applyBorder="1" applyAlignment="1">
      <alignment horizontal="left"/>
    </xf>
    <xf numFmtId="2" fontId="2" fillId="0" borderId="89" xfId="12" applyNumberFormat="1" applyFill="1" applyBorder="1"/>
    <xf numFmtId="1" fontId="2" fillId="0" borderId="41" xfId="12" applyNumberFormat="1" applyFill="1" applyBorder="1"/>
    <xf numFmtId="1" fontId="2" fillId="0" borderId="19" xfId="12" applyNumberFormat="1" applyFill="1" applyBorder="1"/>
    <xf numFmtId="2" fontId="2" fillId="0" borderId="21" xfId="12" applyNumberFormat="1" applyFill="1" applyBorder="1"/>
    <xf numFmtId="0" fontId="25" fillId="0" borderId="3" xfId="12" applyFont="1" applyFill="1" applyBorder="1" applyAlignment="1">
      <alignment horizontal="centerContinuous"/>
    </xf>
    <xf numFmtId="0" fontId="25" fillId="0" borderId="2" xfId="12" applyFont="1" applyFill="1" applyBorder="1" applyAlignment="1">
      <alignment horizontal="centerContinuous"/>
    </xf>
    <xf numFmtId="0" fontId="2" fillId="0" borderId="3" xfId="12" applyFill="1" applyBorder="1" applyAlignment="1">
      <alignment horizontal="centerContinuous"/>
    </xf>
    <xf numFmtId="0" fontId="2" fillId="0" borderId="4" xfId="12" applyFill="1" applyBorder="1" applyAlignment="1">
      <alignment horizontal="centerContinuous"/>
    </xf>
    <xf numFmtId="0" fontId="25" fillId="0" borderId="57" xfId="12" applyFont="1" applyFill="1" applyBorder="1"/>
    <xf numFmtId="171" fontId="25" fillId="0" borderId="57" xfId="12" applyNumberFormat="1" applyFont="1" applyFill="1" applyBorder="1" applyAlignment="1">
      <alignment horizontal="right"/>
    </xf>
    <xf numFmtId="49" fontId="2" fillId="0" borderId="1" xfId="12" applyNumberFormat="1" applyFill="1" applyBorder="1" applyAlignment="1">
      <alignment horizontal="center"/>
    </xf>
    <xf numFmtId="171" fontId="25" fillId="0" borderId="1" xfId="12" applyNumberFormat="1" applyFont="1" applyFill="1" applyBorder="1" applyAlignment="1">
      <alignment horizontal="right"/>
    </xf>
    <xf numFmtId="49" fontId="2" fillId="0" borderId="0" xfId="12" applyNumberFormat="1" applyFill="1" applyBorder="1" applyAlignment="1">
      <alignment horizontal="center"/>
    </xf>
    <xf numFmtId="1" fontId="2" fillId="0" borderId="25" xfId="12" applyNumberFormat="1" applyFill="1" applyBorder="1"/>
    <xf numFmtId="171" fontId="25" fillId="0" borderId="57" xfId="12" applyNumberFormat="1" applyFont="1" applyFill="1" applyBorder="1" applyAlignment="1">
      <alignment horizontal="left"/>
    </xf>
    <xf numFmtId="0" fontId="25" fillId="0" borderId="1" xfId="12" applyFont="1" applyFill="1" applyBorder="1" applyAlignment="1">
      <alignment horizontal="left"/>
    </xf>
    <xf numFmtId="0" fontId="25" fillId="0" borderId="57" xfId="12" applyFont="1" applyFill="1" applyBorder="1" applyAlignment="1">
      <alignment horizontal="left"/>
    </xf>
    <xf numFmtId="0" fontId="25" fillId="0" borderId="1" xfId="12" applyFont="1" applyFill="1" applyBorder="1"/>
    <xf numFmtId="173" fontId="25" fillId="0" borderId="48" xfId="12" applyNumberFormat="1" applyFont="1" applyFill="1" applyBorder="1" applyAlignment="1">
      <alignment horizontal="right"/>
    </xf>
    <xf numFmtId="49" fontId="2" fillId="0" borderId="49" xfId="12" applyNumberFormat="1" applyFill="1" applyBorder="1" applyAlignment="1">
      <alignment horizontal="center"/>
    </xf>
    <xf numFmtId="173" fontId="25" fillId="0" borderId="49" xfId="12" applyNumberFormat="1" applyFont="1" applyFill="1" applyBorder="1" applyAlignment="1">
      <alignment horizontal="right"/>
    </xf>
    <xf numFmtId="2" fontId="25" fillId="0" borderId="28" xfId="12" applyNumberFormat="1" applyFont="1" applyFill="1" applyBorder="1" applyAlignment="1">
      <alignment horizontal="center"/>
    </xf>
    <xf numFmtId="0" fontId="2" fillId="0" borderId="0" xfId="12" applyFill="1" applyBorder="1" applyAlignment="1">
      <alignment horizontal="centerContinuous"/>
    </xf>
    <xf numFmtId="0" fontId="2" fillId="0" borderId="0" xfId="12" applyFill="1" applyBorder="1" applyAlignment="1">
      <alignment horizontal="left"/>
    </xf>
    <xf numFmtId="0" fontId="2" fillId="0" borderId="15" xfId="12" applyFill="1" applyBorder="1" applyAlignment="1">
      <alignment horizontal="centerContinuous"/>
    </xf>
    <xf numFmtId="49" fontId="2" fillId="0" borderId="3" xfId="12" applyNumberFormat="1" applyFill="1" applyBorder="1" applyAlignment="1">
      <alignment horizontal="center"/>
    </xf>
    <xf numFmtId="0" fontId="25" fillId="0" borderId="28" xfId="12" applyFont="1" applyFill="1" applyBorder="1" applyAlignment="1">
      <alignment horizontal="center"/>
    </xf>
    <xf numFmtId="0" fontId="25" fillId="0" borderId="8" xfId="12" applyFont="1" applyFill="1" applyBorder="1" applyAlignment="1">
      <alignment horizontal="left"/>
    </xf>
    <xf numFmtId="0" fontId="41" fillId="0" borderId="0" xfId="12" applyFont="1" applyFill="1" applyBorder="1" applyProtection="1">
      <protection locked="0"/>
    </xf>
    <xf numFmtId="0" fontId="22" fillId="0" borderId="0" xfId="12" applyFont="1" applyFill="1"/>
    <xf numFmtId="0" fontId="22" fillId="0" borderId="0" xfId="12" applyFont="1" applyFill="1" applyBorder="1"/>
    <xf numFmtId="14" fontId="22" fillId="0" borderId="0" xfId="12" applyNumberFormat="1" applyFont="1" applyFill="1" applyBorder="1"/>
    <xf numFmtId="0" fontId="28" fillId="0" borderId="60" xfId="12" applyFont="1" applyFill="1" applyBorder="1"/>
    <xf numFmtId="0" fontId="28" fillId="0" borderId="5" xfId="12" applyFont="1" applyFill="1" applyBorder="1" applyAlignment="1"/>
    <xf numFmtId="0" fontId="28" fillId="0" borderId="8" xfId="12" applyFont="1" applyFill="1" applyBorder="1" applyAlignment="1"/>
    <xf numFmtId="0" fontId="28" fillId="0" borderId="12" xfId="12" applyFont="1" applyFill="1" applyBorder="1" applyAlignment="1"/>
    <xf numFmtId="0" fontId="28" fillId="0" borderId="15" xfId="12" applyFont="1" applyFill="1" applyBorder="1" applyAlignment="1"/>
    <xf numFmtId="0" fontId="20" fillId="0" borderId="57" xfId="12" applyFont="1" applyFill="1" applyBorder="1" applyAlignment="1"/>
    <xf numFmtId="0" fontId="20" fillId="0" borderId="27" xfId="12" applyFont="1" applyFill="1" applyBorder="1" applyAlignment="1"/>
    <xf numFmtId="0" fontId="20" fillId="0" borderId="22" xfId="12" applyFont="1" applyFill="1" applyBorder="1" applyAlignment="1"/>
    <xf numFmtId="0" fontId="20" fillId="0" borderId="23" xfId="12" applyNumberFormat="1" applyFont="1" applyFill="1" applyBorder="1"/>
    <xf numFmtId="0" fontId="20" fillId="0" borderId="88" xfId="12" applyFont="1" applyFill="1" applyBorder="1" applyAlignment="1"/>
    <xf numFmtId="165" fontId="20" fillId="0" borderId="30" xfId="12" applyNumberFormat="1" applyFont="1" applyFill="1" applyBorder="1"/>
    <xf numFmtId="0" fontId="20" fillId="0" borderId="3" xfId="12" applyFont="1" applyFill="1" applyBorder="1" applyAlignment="1"/>
    <xf numFmtId="0" fontId="20" fillId="0" borderId="8" xfId="12" applyNumberFormat="1" applyFont="1" applyFill="1" applyBorder="1"/>
    <xf numFmtId="1" fontId="20" fillId="0" borderId="48" xfId="12" applyNumberFormat="1" applyFont="1" applyFill="1" applyBorder="1"/>
    <xf numFmtId="1" fontId="20" fillId="0" borderId="12" xfId="12" applyNumberFormat="1" applyFont="1" applyFill="1" applyBorder="1"/>
    <xf numFmtId="171" fontId="2" fillId="0" borderId="11" xfId="12" applyNumberFormat="1" applyFill="1" applyBorder="1"/>
    <xf numFmtId="0" fontId="2" fillId="0" borderId="57" xfId="12" applyFill="1" applyBorder="1"/>
    <xf numFmtId="165" fontId="2" fillId="0" borderId="35" xfId="12" applyNumberFormat="1" applyFill="1" applyBorder="1"/>
    <xf numFmtId="2" fontId="20" fillId="0" borderId="11" xfId="12" applyNumberFormat="1" applyFont="1" applyFill="1" applyBorder="1"/>
    <xf numFmtId="2" fontId="20" fillId="0" borderId="31" xfId="12" applyNumberFormat="1" applyFont="1" applyFill="1" applyBorder="1"/>
    <xf numFmtId="2" fontId="20" fillId="0" borderId="17" xfId="12" applyNumberFormat="1" applyFont="1" applyFill="1" applyBorder="1"/>
    <xf numFmtId="2" fontId="20" fillId="0" borderId="18" xfId="12" applyNumberFormat="1" applyFont="1" applyFill="1" applyBorder="1"/>
    <xf numFmtId="2" fontId="20" fillId="0" borderId="8" xfId="12" applyNumberFormat="1" applyFont="1" applyFill="1" applyBorder="1" applyAlignment="1">
      <alignment horizontal="left"/>
    </xf>
    <xf numFmtId="2" fontId="20" fillId="0" borderId="15" xfId="12" applyNumberFormat="1" applyFont="1" applyFill="1" applyBorder="1" applyAlignment="1">
      <alignment horizontal="left"/>
    </xf>
    <xf numFmtId="0" fontId="20" fillId="0" borderId="12" xfId="12" applyFont="1" applyFill="1" applyBorder="1" applyAlignment="1">
      <alignment horizontal="right"/>
    </xf>
    <xf numFmtId="0" fontId="28" fillId="0" borderId="23" xfId="12" applyFont="1" applyFill="1" applyBorder="1"/>
    <xf numFmtId="0" fontId="28" fillId="0" borderId="73" xfId="12" applyFont="1" applyFill="1" applyBorder="1"/>
    <xf numFmtId="2" fontId="20" fillId="0" borderId="16" xfId="12" applyNumberFormat="1" applyFont="1" applyFill="1" applyBorder="1"/>
    <xf numFmtId="1" fontId="20" fillId="0" borderId="17" xfId="12" applyNumberFormat="1" applyFont="1" applyFill="1" applyBorder="1"/>
    <xf numFmtId="1" fontId="20" fillId="0" borderId="18" xfId="12" applyNumberFormat="1" applyFont="1" applyFill="1" applyBorder="1"/>
    <xf numFmtId="2" fontId="20" fillId="0" borderId="40" xfId="12" applyNumberFormat="1" applyFont="1" applyFill="1" applyBorder="1"/>
    <xf numFmtId="0" fontId="20" fillId="0" borderId="35" xfId="12" applyFont="1" applyFill="1" applyBorder="1"/>
    <xf numFmtId="0" fontId="20" fillId="0" borderId="38" xfId="12" applyFont="1" applyFill="1" applyBorder="1"/>
    <xf numFmtId="0" fontId="20" fillId="0" borderId="39" xfId="12" applyFont="1" applyFill="1" applyBorder="1"/>
    <xf numFmtId="2" fontId="20" fillId="0" borderId="36" xfId="12" applyNumberFormat="1" applyFont="1" applyFill="1" applyBorder="1"/>
    <xf numFmtId="0" fontId="31" fillId="0" borderId="57" xfId="12" applyFont="1" applyFill="1" applyBorder="1" applyAlignment="1"/>
    <xf numFmtId="0" fontId="31" fillId="0" borderId="1" xfId="12" applyFont="1" applyFill="1" applyBorder="1"/>
    <xf numFmtId="0" fontId="31" fillId="0" borderId="32" xfId="12" applyFont="1" applyFill="1" applyBorder="1"/>
    <xf numFmtId="0" fontId="31" fillId="0" borderId="33" xfId="12" applyFont="1" applyFill="1" applyBorder="1"/>
    <xf numFmtId="0" fontId="31" fillId="0" borderId="80" xfId="12" applyFont="1" applyFill="1" applyBorder="1"/>
    <xf numFmtId="1" fontId="31" fillId="0" borderId="35" xfId="12" applyNumberFormat="1" applyFont="1" applyFill="1" applyBorder="1"/>
    <xf numFmtId="2" fontId="31" fillId="0" borderId="38" xfId="12" applyNumberFormat="1" applyFont="1" applyFill="1" applyBorder="1"/>
    <xf numFmtId="2" fontId="31" fillId="0" borderId="37" xfId="12" applyNumberFormat="1" applyFont="1" applyFill="1" applyBorder="1"/>
    <xf numFmtId="0" fontId="31" fillId="0" borderId="0" xfId="12" applyFont="1" applyFill="1"/>
    <xf numFmtId="2" fontId="20" fillId="0" borderId="32" xfId="12" applyNumberFormat="1" applyFont="1" applyFill="1" applyBorder="1"/>
    <xf numFmtId="1" fontId="20" fillId="0" borderId="33" xfId="12" applyNumberFormat="1" applyFont="1" applyFill="1" applyBorder="1"/>
    <xf numFmtId="2" fontId="20" fillId="0" borderId="33" xfId="12" applyNumberFormat="1" applyFont="1" applyFill="1" applyBorder="1"/>
    <xf numFmtId="1" fontId="20" fillId="0" borderId="80" xfId="12" applyNumberFormat="1" applyFont="1" applyFill="1" applyBorder="1"/>
    <xf numFmtId="2" fontId="20" fillId="0" borderId="80" xfId="12" applyNumberFormat="1" applyFont="1" applyFill="1" applyBorder="1"/>
    <xf numFmtId="2" fontId="20" fillId="0" borderId="34" xfId="12" applyNumberFormat="1" applyFont="1" applyFill="1" applyBorder="1"/>
    <xf numFmtId="2" fontId="20" fillId="0" borderId="35" xfId="12" applyNumberFormat="1" applyFont="1" applyFill="1" applyBorder="1"/>
    <xf numFmtId="0" fontId="31" fillId="0" borderId="24" xfId="12" applyFont="1" applyFill="1" applyBorder="1" applyAlignment="1"/>
    <xf numFmtId="0" fontId="31" fillId="0" borderId="0" xfId="12" applyFont="1" applyFill="1" applyBorder="1"/>
    <xf numFmtId="1" fontId="31" fillId="0" borderId="32" xfId="12" applyNumberFormat="1" applyFont="1" applyFill="1" applyBorder="1"/>
    <xf numFmtId="2" fontId="31" fillId="0" borderId="33" xfId="12" applyNumberFormat="1" applyFont="1" applyFill="1" applyBorder="1"/>
    <xf numFmtId="2" fontId="31" fillId="0" borderId="80" xfId="12" applyNumberFormat="1" applyFont="1" applyFill="1" applyBorder="1"/>
    <xf numFmtId="1" fontId="31" fillId="0" borderId="85" xfId="12" applyNumberFormat="1" applyFont="1" applyFill="1" applyBorder="1"/>
    <xf numFmtId="2" fontId="31" fillId="0" borderId="34" xfId="12" applyNumberFormat="1" applyFont="1" applyFill="1" applyBorder="1"/>
    <xf numFmtId="1" fontId="31" fillId="0" borderId="87" xfId="12" applyNumberFormat="1" applyFont="1" applyFill="1" applyBorder="1"/>
    <xf numFmtId="2" fontId="31" fillId="0" borderId="43" xfId="12" applyNumberFormat="1" applyFont="1" applyFill="1" applyBorder="1"/>
    <xf numFmtId="2" fontId="31" fillId="0" borderId="44" xfId="12" applyNumberFormat="1" applyFont="1" applyFill="1" applyBorder="1"/>
    <xf numFmtId="1" fontId="31" fillId="0" borderId="42" xfId="12" applyNumberFormat="1" applyFont="1" applyFill="1" applyBorder="1"/>
    <xf numFmtId="2" fontId="31" fillId="0" borderId="93" xfId="12" applyNumberFormat="1" applyFont="1" applyFill="1" applyBorder="1"/>
    <xf numFmtId="164" fontId="25" fillId="0" borderId="37" xfId="12" applyNumberFormat="1" applyFont="1" applyFill="1" applyBorder="1" applyAlignment="1">
      <alignment horizontal="left"/>
    </xf>
    <xf numFmtId="164" fontId="25" fillId="0" borderId="49" xfId="12" applyNumberFormat="1" applyFont="1" applyFill="1" applyBorder="1" applyAlignment="1">
      <alignment horizontal="left"/>
    </xf>
    <xf numFmtId="49" fontId="25" fillId="0" borderId="23" xfId="12" applyNumberFormat="1" applyFont="1" applyFill="1" applyBorder="1" applyAlignment="1">
      <alignment horizontal="center"/>
    </xf>
    <xf numFmtId="0" fontId="25" fillId="0" borderId="27" xfId="12" applyFont="1" applyFill="1" applyBorder="1"/>
    <xf numFmtId="0" fontId="25" fillId="0" borderId="28" xfId="12" applyFont="1" applyFill="1" applyBorder="1" applyAlignment="1">
      <alignment horizontal="centerContinuous"/>
    </xf>
    <xf numFmtId="0" fontId="25" fillId="0" borderId="13" xfId="12" applyFont="1" applyFill="1" applyBorder="1"/>
    <xf numFmtId="164" fontId="25" fillId="0" borderId="12" xfId="12" applyNumberFormat="1" applyFont="1" applyFill="1" applyBorder="1" applyAlignment="1">
      <alignment horizontal="right"/>
    </xf>
    <xf numFmtId="1" fontId="25" fillId="0" borderId="15" xfId="12" applyNumberFormat="1" applyFont="1" applyFill="1" applyBorder="1" applyAlignment="1"/>
    <xf numFmtId="164" fontId="25" fillId="0" borderId="13" xfId="12" applyNumberFormat="1" applyFont="1" applyFill="1" applyBorder="1" applyAlignment="1">
      <alignment horizontal="left"/>
    </xf>
    <xf numFmtId="164" fontId="25" fillId="0" borderId="15" xfId="12" applyNumberFormat="1" applyFont="1" applyFill="1" applyBorder="1" applyAlignment="1">
      <alignment horizontal="right"/>
    </xf>
    <xf numFmtId="164" fontId="25" fillId="0" borderId="15" xfId="12" applyNumberFormat="1" applyFont="1" applyFill="1" applyBorder="1" applyAlignment="1">
      <alignment horizontal="left"/>
    </xf>
    <xf numFmtId="0" fontId="25" fillId="0" borderId="15" xfId="12" applyFont="1" applyFill="1" applyBorder="1" applyAlignment="1"/>
    <xf numFmtId="0" fontId="41" fillId="0" borderId="38" xfId="12" applyFont="1" applyFill="1" applyBorder="1" applyAlignment="1" applyProtection="1">
      <alignment horizontal="center"/>
      <protection locked="0"/>
    </xf>
    <xf numFmtId="0" fontId="23" fillId="0" borderId="0" xfId="12" applyFont="1" applyFill="1" applyBorder="1"/>
    <xf numFmtId="14" fontId="2" fillId="0" borderId="0" xfId="12" applyNumberFormat="1" applyFill="1" applyBorder="1"/>
    <xf numFmtId="0" fontId="2" fillId="0" borderId="57" xfId="12" applyFill="1" applyBorder="1" applyAlignment="1">
      <alignment horizontal="left"/>
    </xf>
    <xf numFmtId="1" fontId="2" fillId="0" borderId="94" xfId="12" applyNumberFormat="1" applyFill="1" applyBorder="1"/>
    <xf numFmtId="1" fontId="2" fillId="0" borderId="89" xfId="12" applyNumberFormat="1" applyFill="1" applyBorder="1"/>
    <xf numFmtId="0" fontId="2" fillId="0" borderId="0" xfId="12" applyFill="1" applyAlignment="1">
      <alignment horizontal="center"/>
    </xf>
    <xf numFmtId="0" fontId="2" fillId="0" borderId="17" xfId="12" applyFill="1" applyBorder="1"/>
    <xf numFmtId="0" fontId="2" fillId="0" borderId="18" xfId="12" applyFill="1" applyBorder="1"/>
    <xf numFmtId="0" fontId="2" fillId="0" borderId="100" xfId="12" applyFill="1" applyBorder="1"/>
    <xf numFmtId="0" fontId="2" fillId="0" borderId="101" xfId="12" applyFill="1" applyBorder="1"/>
    <xf numFmtId="0" fontId="2" fillId="0" borderId="85" xfId="12" applyFill="1" applyBorder="1"/>
    <xf numFmtId="0" fontId="2" fillId="0" borderId="27" xfId="12" applyFill="1" applyBorder="1" applyAlignment="1">
      <alignment horizontal="center"/>
    </xf>
    <xf numFmtId="0" fontId="2" fillId="0" borderId="43" xfId="12" applyFill="1" applyBorder="1"/>
    <xf numFmtId="0" fontId="2" fillId="0" borderId="42" xfId="12" applyFill="1" applyBorder="1"/>
    <xf numFmtId="0" fontId="2" fillId="0" borderId="44" xfId="12" applyFill="1" applyBorder="1"/>
    <xf numFmtId="165" fontId="2" fillId="0" borderId="17" xfId="12" applyNumberFormat="1" applyFill="1" applyBorder="1"/>
    <xf numFmtId="165" fontId="2" fillId="0" borderId="18" xfId="12" applyNumberFormat="1" applyFill="1" applyBorder="1"/>
    <xf numFmtId="0" fontId="29" fillId="0" borderId="25" xfId="12" applyFont="1" applyFill="1" applyBorder="1" applyAlignment="1">
      <alignment horizontal="center"/>
    </xf>
    <xf numFmtId="0" fontId="29" fillId="0" borderId="57" xfId="12" applyFont="1" applyFill="1" applyBorder="1"/>
    <xf numFmtId="0" fontId="29" fillId="0" borderId="85" xfId="12" applyFont="1" applyFill="1" applyBorder="1"/>
    <xf numFmtId="0" fontId="29" fillId="0" borderId="1" xfId="12" applyFont="1" applyFill="1" applyBorder="1"/>
    <xf numFmtId="0" fontId="25" fillId="0" borderId="25" xfId="12" applyFont="1" applyFill="1" applyBorder="1" applyAlignment="1">
      <alignment horizontal="center"/>
    </xf>
    <xf numFmtId="0" fontId="25" fillId="0" borderId="19" xfId="12" applyFont="1" applyFill="1" applyBorder="1"/>
    <xf numFmtId="0" fontId="25" fillId="0" borderId="29" xfId="12" applyFont="1" applyFill="1" applyBorder="1" applyAlignment="1">
      <alignment horizontal="center"/>
    </xf>
    <xf numFmtId="0" fontId="25" fillId="0" borderId="9" xfId="12" applyFont="1" applyFill="1" applyBorder="1"/>
    <xf numFmtId="0" fontId="28" fillId="0" borderId="10" xfId="12" applyFont="1" applyFill="1" applyBorder="1"/>
    <xf numFmtId="0" fontId="29" fillId="0" borderId="31" xfId="12" applyFont="1" applyFill="1" applyBorder="1"/>
    <xf numFmtId="1" fontId="28" fillId="0" borderId="9" xfId="12" applyNumberFormat="1" applyFont="1" applyFill="1" applyBorder="1" applyAlignment="1"/>
    <xf numFmtId="2" fontId="28" fillId="0" borderId="10" xfId="12" applyNumberFormat="1" applyFont="1" applyFill="1" applyBorder="1" applyAlignment="1"/>
    <xf numFmtId="2" fontId="28" fillId="0" borderId="29" xfId="12" applyNumberFormat="1" applyFont="1" applyFill="1" applyBorder="1" applyAlignment="1"/>
    <xf numFmtId="0" fontId="2" fillId="0" borderId="57" xfId="12" applyFill="1" applyBorder="1" applyAlignment="1"/>
    <xf numFmtId="2" fontId="2" fillId="0" borderId="56" xfId="12" applyNumberFormat="1" applyFill="1" applyBorder="1"/>
    <xf numFmtId="0" fontId="2" fillId="0" borderId="48" xfId="12" applyFill="1" applyBorder="1" applyAlignment="1"/>
    <xf numFmtId="0" fontId="2" fillId="0" borderId="48" xfId="12" applyFill="1" applyBorder="1" applyAlignment="1">
      <alignment horizontal="left"/>
    </xf>
    <xf numFmtId="0" fontId="2" fillId="0" borderId="49" xfId="12" applyFill="1" applyBorder="1" applyAlignment="1">
      <alignment horizontal="left"/>
    </xf>
    <xf numFmtId="0" fontId="2" fillId="0" borderId="37" xfId="12" applyFill="1" applyBorder="1" applyAlignment="1">
      <alignment horizontal="left"/>
    </xf>
    <xf numFmtId="2" fontId="2" fillId="0" borderId="38" xfId="12" applyNumberFormat="1" applyFill="1" applyBorder="1" applyAlignment="1">
      <alignment horizontal="right"/>
    </xf>
    <xf numFmtId="2" fontId="2" fillId="0" borderId="39" xfId="12" applyNumberFormat="1" applyFill="1" applyBorder="1" applyAlignment="1">
      <alignment horizontal="right"/>
    </xf>
    <xf numFmtId="0" fontId="31" fillId="0" borderId="48" xfId="12" applyFont="1" applyFill="1" applyBorder="1" applyAlignment="1"/>
    <xf numFmtId="1" fontId="28" fillId="0" borderId="35" xfId="12" applyNumberFormat="1" applyFont="1" applyFill="1" applyBorder="1"/>
    <xf numFmtId="2" fontId="28" fillId="0" borderId="38" xfId="12" applyNumberFormat="1" applyFont="1" applyFill="1" applyBorder="1"/>
    <xf numFmtId="2" fontId="28" fillId="0" borderId="37" xfId="12" applyNumberFormat="1" applyFont="1" applyFill="1" applyBorder="1"/>
    <xf numFmtId="0" fontId="2" fillId="0" borderId="88" xfId="12" applyFill="1" applyBorder="1" applyAlignment="1">
      <alignment horizontal="left" vertical="center"/>
    </xf>
    <xf numFmtId="0" fontId="2" fillId="0" borderId="73" xfId="12" applyFill="1" applyBorder="1" applyAlignment="1">
      <alignment horizontal="left" vertical="center"/>
    </xf>
    <xf numFmtId="0" fontId="2" fillId="0" borderId="59" xfId="12" applyFill="1" applyBorder="1" applyAlignment="1">
      <alignment horizontal="left" vertical="center"/>
    </xf>
    <xf numFmtId="0" fontId="2" fillId="0" borderId="48" xfId="12" applyFill="1" applyBorder="1" applyAlignment="1">
      <alignment vertical="center"/>
    </xf>
    <xf numFmtId="0" fontId="2" fillId="0" borderId="48" xfId="12" applyFill="1" applyBorder="1" applyAlignment="1">
      <alignment horizontal="left" vertical="center"/>
    </xf>
    <xf numFmtId="0" fontId="2" fillId="0" borderId="49" xfId="12" applyFill="1" applyBorder="1" applyAlignment="1">
      <alignment horizontal="left" vertical="center"/>
    </xf>
    <xf numFmtId="0" fontId="2" fillId="0" borderId="37" xfId="12" applyFill="1" applyBorder="1" applyAlignment="1">
      <alignment horizontal="left" vertical="center"/>
    </xf>
    <xf numFmtId="2" fontId="2" fillId="0" borderId="94" xfId="12" applyNumberFormat="1" applyFill="1" applyBorder="1"/>
    <xf numFmtId="1" fontId="2" fillId="0" borderId="17" xfId="12" applyNumberFormat="1" applyFill="1" applyBorder="1"/>
    <xf numFmtId="1" fontId="2" fillId="0" borderId="40" xfId="12" applyNumberFormat="1" applyFill="1" applyBorder="1"/>
    <xf numFmtId="0" fontId="2" fillId="0" borderId="24" xfId="12" applyFill="1" applyBorder="1" applyAlignment="1">
      <alignment horizontal="left" vertical="center"/>
    </xf>
    <xf numFmtId="0" fontId="2" fillId="0" borderId="0" xfId="12" applyFill="1" applyBorder="1" applyAlignment="1">
      <alignment horizontal="left" vertical="center"/>
    </xf>
    <xf numFmtId="0" fontId="2" fillId="0" borderId="25" xfId="12" applyFill="1" applyBorder="1" applyAlignment="1">
      <alignment horizontal="left" vertical="center"/>
    </xf>
    <xf numFmtId="0" fontId="2" fillId="0" borderId="27" xfId="12" applyFill="1" applyBorder="1" applyAlignment="1">
      <alignment horizontal="left" vertical="center"/>
    </xf>
    <xf numFmtId="0" fontId="2" fillId="0" borderId="28" xfId="12" applyFill="1" applyBorder="1" applyAlignment="1">
      <alignment horizontal="left" vertical="center"/>
    </xf>
    <xf numFmtId="0" fontId="2" fillId="0" borderId="30" xfId="12" applyFill="1" applyBorder="1" applyAlignment="1">
      <alignment horizontal="left" vertical="center"/>
    </xf>
    <xf numFmtId="173" fontId="25" fillId="0" borderId="58" xfId="12" applyNumberFormat="1" applyFont="1" applyFill="1" applyBorder="1" applyAlignment="1">
      <alignment horizontal="left"/>
    </xf>
    <xf numFmtId="173" fontId="25" fillId="0" borderId="1" xfId="12" applyNumberFormat="1" applyFont="1" applyFill="1" applyBorder="1" applyAlignment="1">
      <alignment horizontal="left"/>
    </xf>
    <xf numFmtId="49" fontId="2" fillId="0" borderId="23" xfId="12" applyNumberFormat="1" applyFill="1" applyBorder="1" applyAlignment="1">
      <alignment horizontal="center"/>
    </xf>
    <xf numFmtId="0" fontId="25" fillId="0" borderId="14" xfId="12" applyFont="1" applyFill="1" applyBorder="1" applyAlignment="1"/>
    <xf numFmtId="0" fontId="25" fillId="0" borderId="12" xfId="12" applyFont="1" applyFill="1" applyBorder="1" applyAlignment="1" applyProtection="1">
      <alignment horizontal="center"/>
      <protection locked="0"/>
    </xf>
    <xf numFmtId="0" fontId="25" fillId="0" borderId="15" xfId="12" applyFont="1" applyFill="1" applyBorder="1" applyAlignment="1" applyProtection="1">
      <alignment horizontal="center"/>
      <protection locked="0"/>
    </xf>
    <xf numFmtId="49" fontId="2" fillId="0" borderId="15" xfId="12" applyNumberFormat="1" applyFill="1" applyBorder="1" applyAlignment="1">
      <alignment horizontal="center"/>
    </xf>
    <xf numFmtId="2" fontId="28" fillId="0" borderId="0" xfId="12" applyNumberFormat="1" applyFont="1" applyFill="1" applyBorder="1" applyAlignment="1">
      <alignment horizontal="right"/>
    </xf>
    <xf numFmtId="2" fontId="36" fillId="0" borderId="0" xfId="12" applyNumberFormat="1" applyFont="1" applyFill="1" applyBorder="1" applyAlignment="1">
      <alignment horizontal="center"/>
    </xf>
    <xf numFmtId="2" fontId="28" fillId="0" borderId="0" xfId="12" applyNumberFormat="1" applyFont="1" applyFill="1" applyBorder="1" applyAlignment="1">
      <alignment horizontal="left"/>
    </xf>
    <xf numFmtId="2" fontId="2" fillId="0" borderId="36" xfId="12" applyNumberFormat="1" applyFont="1" applyFill="1" applyBorder="1"/>
    <xf numFmtId="49" fontId="2" fillId="0" borderId="38" xfId="12" applyNumberFormat="1" applyFill="1" applyBorder="1" applyAlignment="1">
      <alignment horizontal="center"/>
    </xf>
    <xf numFmtId="49" fontId="2" fillId="0" borderId="0" xfId="12" applyNumberFormat="1" applyFill="1"/>
    <xf numFmtId="0" fontId="25" fillId="0" borderId="54" xfId="12" applyFont="1" applyFill="1" applyBorder="1" applyAlignment="1">
      <alignment horizontal="center"/>
    </xf>
    <xf numFmtId="0" fontId="25" fillId="0" borderId="55" xfId="12" applyFont="1" applyFill="1" applyBorder="1" applyAlignment="1">
      <alignment horizontal="center"/>
    </xf>
    <xf numFmtId="0" fontId="25" fillId="0" borderId="56" xfId="12" applyFont="1" applyFill="1" applyBorder="1" applyAlignment="1">
      <alignment horizontal="center"/>
    </xf>
    <xf numFmtId="0" fontId="25" fillId="0" borderId="86" xfId="12" applyFont="1" applyFill="1" applyBorder="1" applyAlignment="1">
      <alignment horizontal="center"/>
    </xf>
    <xf numFmtId="0" fontId="25" fillId="0" borderId="92" xfId="12" applyFont="1" applyFill="1" applyBorder="1" applyAlignment="1">
      <alignment horizontal="center"/>
    </xf>
    <xf numFmtId="0" fontId="2" fillId="0" borderId="22" xfId="12" applyFill="1" applyBorder="1" applyAlignment="1"/>
    <xf numFmtId="0" fontId="2" fillId="0" borderId="15" xfId="12" applyFill="1" applyBorder="1" applyAlignment="1"/>
    <xf numFmtId="2" fontId="2" fillId="0" borderId="41" xfId="12" applyNumberFormat="1" applyFill="1" applyBorder="1"/>
    <xf numFmtId="0" fontId="2" fillId="0" borderId="26" xfId="12" applyFont="1" applyFill="1" applyBorder="1" applyAlignment="1">
      <alignment horizontal="center"/>
    </xf>
    <xf numFmtId="0" fontId="2" fillId="0" borderId="8" xfId="12" applyFont="1" applyFill="1" applyBorder="1"/>
    <xf numFmtId="0" fontId="2" fillId="0" borderId="6" xfId="12" applyFont="1" applyFill="1" applyBorder="1"/>
    <xf numFmtId="0" fontId="2" fillId="0" borderId="22" xfId="12" applyFont="1" applyFill="1" applyBorder="1" applyAlignment="1"/>
    <xf numFmtId="0" fontId="2" fillId="0" borderId="57" xfId="12" applyFont="1" applyFill="1" applyBorder="1"/>
    <xf numFmtId="1" fontId="2" fillId="0" borderId="1" xfId="12" applyNumberFormat="1" applyFont="1" applyFill="1" applyBorder="1"/>
    <xf numFmtId="165" fontId="2" fillId="0" borderId="58" xfId="12" applyNumberFormat="1" applyFont="1" applyFill="1" applyBorder="1"/>
    <xf numFmtId="0" fontId="2" fillId="0" borderId="0" xfId="12" applyFont="1" applyFill="1"/>
    <xf numFmtId="0" fontId="2" fillId="0" borderId="88" xfId="12" applyFill="1" applyBorder="1" applyAlignment="1"/>
    <xf numFmtId="165" fontId="2" fillId="0" borderId="49" xfId="12" applyNumberFormat="1" applyFill="1" applyBorder="1"/>
    <xf numFmtId="165" fontId="2" fillId="0" borderId="37" xfId="12" applyNumberFormat="1" applyFill="1" applyBorder="1"/>
    <xf numFmtId="0" fontId="2" fillId="0" borderId="27" xfId="12" applyFill="1" applyBorder="1" applyAlignment="1"/>
    <xf numFmtId="165" fontId="2" fillId="0" borderId="30" xfId="12" applyNumberFormat="1" applyFill="1" applyBorder="1"/>
    <xf numFmtId="0" fontId="2" fillId="0" borderId="3" xfId="12" applyFill="1" applyBorder="1" applyAlignment="1"/>
    <xf numFmtId="0" fontId="2" fillId="0" borderId="89" xfId="12" applyFill="1" applyBorder="1"/>
    <xf numFmtId="164" fontId="2" fillId="0" borderId="33" xfId="12" applyNumberFormat="1" applyFill="1" applyBorder="1"/>
    <xf numFmtId="164" fontId="2" fillId="0" borderId="80" xfId="12" applyNumberFormat="1" applyFill="1" applyBorder="1"/>
    <xf numFmtId="0" fontId="2" fillId="0" borderId="23" xfId="12" applyFill="1" applyBorder="1" applyAlignment="1"/>
    <xf numFmtId="0" fontId="2" fillId="0" borderId="73" xfId="12" applyFill="1" applyBorder="1" applyAlignment="1"/>
    <xf numFmtId="0" fontId="25" fillId="0" borderId="17" xfId="12" applyFont="1" applyFill="1" applyBorder="1"/>
    <xf numFmtId="0" fontId="25" fillId="0" borderId="40" xfId="12" applyFont="1" applyFill="1" applyBorder="1"/>
    <xf numFmtId="1" fontId="2" fillId="0" borderId="31" xfId="12" applyNumberFormat="1" applyFill="1" applyBorder="1"/>
    <xf numFmtId="171" fontId="2" fillId="0" borderId="39" xfId="12" applyNumberFormat="1" applyFill="1" applyBorder="1"/>
    <xf numFmtId="1" fontId="2" fillId="0" borderId="53" xfId="12" applyNumberFormat="1" applyFill="1" applyBorder="1"/>
    <xf numFmtId="171" fontId="2" fillId="0" borderId="36" xfId="12" applyNumberFormat="1" applyFill="1" applyBorder="1"/>
    <xf numFmtId="171" fontId="25" fillId="0" borderId="22" xfId="12" applyNumberFormat="1" applyFont="1" applyFill="1" applyBorder="1" applyAlignment="1">
      <alignment horizontal="left"/>
    </xf>
    <xf numFmtId="173" fontId="2" fillId="0" borderId="1" xfId="12" applyNumberFormat="1" applyFill="1" applyBorder="1" applyAlignment="1">
      <alignment horizontal="center"/>
    </xf>
    <xf numFmtId="2" fontId="41" fillId="0" borderId="0" xfId="12" applyNumberFormat="1" applyFont="1" applyFill="1" applyBorder="1" applyProtection="1">
      <protection locked="0"/>
    </xf>
    <xf numFmtId="164" fontId="41" fillId="0" borderId="0" xfId="12" applyNumberFormat="1" applyFont="1" applyFill="1" applyBorder="1" applyProtection="1">
      <protection locked="0"/>
    </xf>
    <xf numFmtId="0" fontId="6" fillId="0" borderId="2" xfId="12" applyFont="1" applyBorder="1" applyAlignment="1">
      <alignment horizontal="center" vertical="center"/>
    </xf>
    <xf numFmtId="0" fontId="6" fillId="0" borderId="3" xfId="12" applyFont="1" applyBorder="1" applyAlignment="1">
      <alignment horizontal="center" vertical="center"/>
    </xf>
    <xf numFmtId="0" fontId="6" fillId="0" borderId="4" xfId="12" applyFont="1" applyBorder="1" applyAlignment="1">
      <alignment horizontal="center" vertical="center"/>
    </xf>
    <xf numFmtId="1" fontId="6" fillId="0" borderId="2" xfId="12" applyNumberFormat="1" applyFont="1" applyBorder="1" applyAlignment="1">
      <alignment horizontal="center" vertical="center"/>
    </xf>
    <xf numFmtId="1" fontId="6" fillId="0" borderId="3" xfId="12" applyNumberFormat="1" applyFont="1" applyBorder="1" applyAlignment="1">
      <alignment horizontal="center" vertical="center"/>
    </xf>
    <xf numFmtId="1" fontId="6" fillId="0" borderId="4" xfId="12" applyNumberFormat="1" applyFont="1" applyBorder="1" applyAlignment="1">
      <alignment horizontal="center" vertical="center"/>
    </xf>
    <xf numFmtId="0" fontId="6" fillId="0" borderId="5" xfId="12" applyNumberFormat="1" applyFont="1" applyBorder="1" applyAlignment="1">
      <alignment horizontal="center" vertical="center" wrapText="1"/>
    </xf>
    <xf numFmtId="0" fontId="6" fillId="0" borderId="8" xfId="12" applyNumberFormat="1" applyFont="1" applyBorder="1" applyAlignment="1">
      <alignment horizontal="center" vertical="center" wrapText="1"/>
    </xf>
    <xf numFmtId="0" fontId="6" fillId="0" borderId="6" xfId="12" applyNumberFormat="1" applyFont="1" applyBorder="1" applyAlignment="1">
      <alignment horizontal="center" vertical="center" wrapText="1"/>
    </xf>
    <xf numFmtId="0" fontId="6" fillId="0" borderId="7" xfId="12" applyFont="1" applyBorder="1" applyAlignment="1">
      <alignment horizontal="center" vertical="center" wrapText="1"/>
    </xf>
    <xf numFmtId="0" fontId="6" fillId="0" borderId="95" xfId="12" applyFont="1" applyBorder="1" applyAlignment="1">
      <alignment horizontal="center" vertical="center" wrapText="1"/>
    </xf>
    <xf numFmtId="0" fontId="6" fillId="0" borderId="96" xfId="12" applyFont="1" applyBorder="1" applyAlignment="1">
      <alignment horizontal="center" vertical="center" wrapText="1"/>
    </xf>
    <xf numFmtId="0" fontId="6" fillId="0" borderId="97" xfId="12" applyFont="1" applyBorder="1" applyAlignment="1">
      <alignment horizontal="center" vertical="center" wrapText="1"/>
    </xf>
    <xf numFmtId="0" fontId="6" fillId="0" borderId="12" xfId="12" applyNumberFormat="1" applyFont="1" applyBorder="1" applyAlignment="1">
      <alignment horizontal="center" vertical="center" wrapText="1"/>
    </xf>
    <xf numFmtId="0" fontId="6" fillId="0" borderId="15" xfId="12" applyNumberFormat="1" applyFont="1" applyBorder="1" applyAlignment="1">
      <alignment horizontal="center" vertical="center" wrapText="1"/>
    </xf>
    <xf numFmtId="0" fontId="6" fillId="0" borderId="13" xfId="12" applyNumberFormat="1" applyFont="1" applyBorder="1" applyAlignment="1">
      <alignment horizontal="center" vertical="center" wrapText="1"/>
    </xf>
    <xf numFmtId="0" fontId="6" fillId="0" borderId="14" xfId="12" applyFont="1" applyBorder="1" applyAlignment="1">
      <alignment horizontal="center" vertical="center" wrapText="1"/>
    </xf>
    <xf numFmtId="0" fontId="6" fillId="0" borderId="0" xfId="12" applyNumberFormat="1" applyFont="1" applyBorder="1" applyAlignment="1">
      <alignment horizontal="center" vertical="center" wrapText="1"/>
    </xf>
    <xf numFmtId="0" fontId="6" fillId="0" borderId="25" xfId="12" applyNumberFormat="1" applyFont="1" applyBorder="1" applyAlignment="1">
      <alignment horizontal="center" vertical="center" wrapText="1"/>
    </xf>
    <xf numFmtId="0" fontId="6" fillId="0" borderId="42" xfId="12" applyFont="1" applyBorder="1" applyAlignment="1">
      <alignment horizontal="center" vertical="center" wrapText="1"/>
    </xf>
    <xf numFmtId="0" fontId="6" fillId="0" borderId="43" xfId="12" applyFont="1" applyBorder="1" applyAlignment="1">
      <alignment horizontal="center" vertical="center" wrapText="1"/>
    </xf>
    <xf numFmtId="0" fontId="6" fillId="0" borderId="54" xfId="12" applyFont="1" applyBorder="1" applyAlignment="1">
      <alignment horizontal="center" vertical="center" wrapText="1"/>
    </xf>
    <xf numFmtId="0" fontId="6" fillId="0" borderId="55" xfId="12" applyFont="1" applyBorder="1" applyAlignment="1">
      <alignment horizontal="center" vertical="center" wrapText="1"/>
    </xf>
    <xf numFmtId="0" fontId="6" fillId="0" borderId="44" xfId="12" applyFont="1" applyBorder="1" applyAlignment="1">
      <alignment horizontal="center" vertical="center" wrapText="1"/>
    </xf>
    <xf numFmtId="0" fontId="4" fillId="0" borderId="5" xfId="12" applyFont="1" applyBorder="1" applyAlignment="1">
      <alignment horizontal="center" vertical="center"/>
    </xf>
    <xf numFmtId="0" fontId="4" fillId="0" borderId="8" xfId="12" applyFont="1" applyBorder="1" applyAlignment="1">
      <alignment horizontal="center" vertical="center"/>
    </xf>
    <xf numFmtId="0" fontId="4" fillId="0" borderId="6" xfId="12" applyFont="1" applyBorder="1" applyAlignment="1">
      <alignment horizontal="center" vertical="center"/>
    </xf>
    <xf numFmtId="0" fontId="4" fillId="0" borderId="7" xfId="12" applyFont="1" applyBorder="1" applyAlignment="1">
      <alignment horizontal="center" vertical="center"/>
    </xf>
    <xf numFmtId="0" fontId="4" fillId="0" borderId="9" xfId="12" applyFont="1" applyBorder="1" applyAlignment="1">
      <alignment horizontal="center" vertical="center"/>
    </xf>
    <xf numFmtId="0" fontId="4" fillId="0" borderId="11" xfId="12" applyFont="1" applyBorder="1" applyAlignment="1">
      <alignment horizontal="center" vertical="center"/>
    </xf>
    <xf numFmtId="1" fontId="4" fillId="0" borderId="52" xfId="12" applyNumberFormat="1" applyFont="1" applyBorder="1" applyAlignment="1">
      <alignment horizontal="center" vertical="center"/>
    </xf>
    <xf numFmtId="164" fontId="4" fillId="0" borderId="10" xfId="12" applyNumberFormat="1" applyFont="1" applyBorder="1" applyAlignment="1">
      <alignment horizontal="center" vertical="center"/>
    </xf>
    <xf numFmtId="164" fontId="4" fillId="0" borderId="11" xfId="12" applyNumberFormat="1" applyFont="1" applyBorder="1" applyAlignment="1">
      <alignment horizontal="center" vertical="center"/>
    </xf>
    <xf numFmtId="164" fontId="4" fillId="0" borderId="31" xfId="12" applyNumberFormat="1" applyFont="1" applyBorder="1" applyAlignment="1">
      <alignment horizontal="center" vertical="center"/>
    </xf>
    <xf numFmtId="1" fontId="4" fillId="0" borderId="9" xfId="12" applyNumberFormat="1" applyFont="1" applyBorder="1" applyAlignment="1">
      <alignment horizontal="center" vertical="center"/>
    </xf>
    <xf numFmtId="0" fontId="4" fillId="0" borderId="24" xfId="12" applyFont="1" applyBorder="1" applyAlignment="1">
      <alignment horizontal="center" vertical="center"/>
    </xf>
    <xf numFmtId="0" fontId="4" fillId="0" borderId="0" xfId="12" applyFont="1" applyBorder="1" applyAlignment="1">
      <alignment horizontal="center" vertical="center"/>
    </xf>
    <xf numFmtId="0" fontId="4" fillId="0" borderId="25" xfId="12" applyFont="1" applyBorder="1" applyAlignment="1">
      <alignment horizontal="center" vertical="center"/>
    </xf>
    <xf numFmtId="0" fontId="4" fillId="0" borderId="26" xfId="12" applyFont="1" applyBorder="1" applyAlignment="1">
      <alignment horizontal="center" vertical="center"/>
    </xf>
    <xf numFmtId="0" fontId="4" fillId="0" borderId="19" xfId="12" applyFont="1" applyBorder="1" applyAlignment="1">
      <alignment horizontal="center" vertical="center"/>
    </xf>
    <xf numFmtId="0" fontId="4" fillId="0" borderId="21" xfId="12" applyFont="1" applyBorder="1" applyAlignment="1">
      <alignment horizontal="center" vertical="center"/>
    </xf>
    <xf numFmtId="1" fontId="4" fillId="0" borderId="87" xfId="12" applyNumberFormat="1" applyFont="1" applyBorder="1" applyAlignment="1">
      <alignment horizontal="center" vertical="center"/>
    </xf>
    <xf numFmtId="164" fontId="4" fillId="0" borderId="43" xfId="12" applyNumberFormat="1" applyFont="1" applyBorder="1" applyAlignment="1">
      <alignment horizontal="center" vertical="center"/>
    </xf>
    <xf numFmtId="164" fontId="4" fillId="0" borderId="13" xfId="12" applyNumberFormat="1" applyFont="1" applyBorder="1" applyAlignment="1">
      <alignment horizontal="center" vertical="center"/>
    </xf>
    <xf numFmtId="164" fontId="4" fillId="0" borderId="15" xfId="12" applyNumberFormat="1" applyFont="1" applyBorder="1" applyAlignment="1">
      <alignment horizontal="center" vertical="center"/>
    </xf>
    <xf numFmtId="1" fontId="4" fillId="0" borderId="19" xfId="12" applyNumberFormat="1" applyFont="1" applyBorder="1" applyAlignment="1">
      <alignment horizontal="center" vertical="center"/>
    </xf>
    <xf numFmtId="164" fontId="4" fillId="0" borderId="20" xfId="12" applyNumberFormat="1" applyFont="1" applyBorder="1" applyAlignment="1">
      <alignment horizontal="center" vertical="center"/>
    </xf>
    <xf numFmtId="164" fontId="4" fillId="0" borderId="21" xfId="12" applyNumberFormat="1" applyFont="1" applyBorder="1" applyAlignment="1">
      <alignment horizontal="center" vertical="center"/>
    </xf>
    <xf numFmtId="0" fontId="4" fillId="0" borderId="2" xfId="12" applyFont="1" applyBorder="1" applyAlignment="1">
      <alignment horizontal="center"/>
    </xf>
    <xf numFmtId="0" fontId="4" fillId="0" borderId="3" xfId="12" applyFont="1" applyBorder="1" applyAlignment="1">
      <alignment horizontal="center"/>
    </xf>
    <xf numFmtId="0" fontId="4" fillId="0" borderId="15" xfId="12" applyFont="1" applyBorder="1" applyAlignment="1">
      <alignment horizontal="center"/>
    </xf>
    <xf numFmtId="0" fontId="4" fillId="0" borderId="13" xfId="12" applyFont="1" applyBorder="1" applyAlignment="1">
      <alignment horizontal="center"/>
    </xf>
    <xf numFmtId="1" fontId="4" fillId="0" borderId="57" xfId="12" applyNumberFormat="1" applyFont="1" applyBorder="1" applyAlignment="1">
      <alignment horizontal="center"/>
    </xf>
    <xf numFmtId="1" fontId="4" fillId="0" borderId="1" xfId="12" applyNumberFormat="1" applyFont="1" applyBorder="1" applyAlignment="1">
      <alignment horizontal="center"/>
    </xf>
    <xf numFmtId="1" fontId="4" fillId="0" borderId="58" xfId="12" applyNumberFormat="1" applyFont="1" applyBorder="1" applyAlignment="1">
      <alignment horizontal="center"/>
    </xf>
    <xf numFmtId="165" fontId="4" fillId="0" borderId="22" xfId="12" applyNumberFormat="1" applyFont="1" applyBorder="1" applyAlignment="1">
      <alignment horizontal="center"/>
    </xf>
    <xf numFmtId="165" fontId="4" fillId="0" borderId="23" xfId="12" applyNumberFormat="1" applyFont="1" applyBorder="1" applyAlignment="1">
      <alignment horizontal="center"/>
    </xf>
    <xf numFmtId="165" fontId="4" fillId="0" borderId="29" xfId="12" applyNumberFormat="1" applyFont="1" applyBorder="1" applyAlignment="1">
      <alignment horizontal="center"/>
    </xf>
    <xf numFmtId="165" fontId="4" fillId="0" borderId="9" xfId="12" applyNumberFormat="1" applyFont="1" applyBorder="1" applyAlignment="1">
      <alignment horizontal="center"/>
    </xf>
    <xf numFmtId="165" fontId="4" fillId="0" borderId="10" xfId="12" applyNumberFormat="1" applyFont="1" applyBorder="1" applyAlignment="1">
      <alignment horizontal="center"/>
    </xf>
    <xf numFmtId="165" fontId="4" fillId="0" borderId="11" xfId="12" applyNumberFormat="1" applyFont="1" applyBorder="1" applyAlignment="1">
      <alignment horizontal="center"/>
    </xf>
    <xf numFmtId="0" fontId="4" fillId="0" borderId="12" xfId="12" applyFont="1" applyBorder="1" applyAlignment="1">
      <alignment horizontal="center" vertical="center"/>
    </xf>
    <xf numFmtId="0" fontId="4" fillId="0" borderId="13" xfId="12" applyFont="1" applyBorder="1" applyAlignment="1">
      <alignment horizontal="center" vertical="center"/>
    </xf>
    <xf numFmtId="2" fontId="4" fillId="0" borderId="27" xfId="12" applyNumberFormat="1" applyFont="1" applyBorder="1" applyAlignment="1">
      <alignment horizontal="center"/>
    </xf>
    <xf numFmtId="2" fontId="4" fillId="0" borderId="28" xfId="12" applyNumberFormat="1" applyFont="1" applyBorder="1" applyAlignment="1">
      <alignment horizontal="center"/>
    </xf>
    <xf numFmtId="2" fontId="4" fillId="0" borderId="30" xfId="12" applyNumberFormat="1" applyFont="1" applyBorder="1" applyAlignment="1">
      <alignment horizontal="center"/>
    </xf>
    <xf numFmtId="0" fontId="4" fillId="0" borderId="15" xfId="12" applyFont="1" applyBorder="1" applyAlignment="1">
      <alignment horizontal="center" vertical="center"/>
    </xf>
    <xf numFmtId="0" fontId="4" fillId="0" borderId="14" xfId="12" applyFont="1" applyBorder="1" applyAlignment="1">
      <alignment horizontal="center" vertical="center"/>
    </xf>
    <xf numFmtId="0" fontId="4" fillId="0" borderId="12" xfId="12" applyFont="1" applyBorder="1" applyAlignment="1">
      <alignment horizontal="center"/>
    </xf>
    <xf numFmtId="43" fontId="4" fillId="0" borderId="2" xfId="7" applyFont="1" applyBorder="1" applyAlignment="1">
      <alignment horizontal="center" vertical="center"/>
    </xf>
    <xf numFmtId="43" fontId="4" fillId="0" borderId="3" xfId="7" applyFont="1" applyBorder="1" applyAlignment="1">
      <alignment horizontal="center" vertical="center"/>
    </xf>
    <xf numFmtId="43" fontId="4" fillId="0" borderId="4" xfId="7" applyFont="1" applyBorder="1" applyAlignment="1">
      <alignment horizontal="center" vertical="center"/>
    </xf>
    <xf numFmtId="164" fontId="4" fillId="0" borderId="10" xfId="12" applyNumberFormat="1" applyFont="1" applyBorder="1" applyAlignment="1">
      <alignment horizontal="center"/>
    </xf>
    <xf numFmtId="164" fontId="4" fillId="0" borderId="11" xfId="12" applyNumberFormat="1" applyFont="1" applyBorder="1" applyAlignment="1">
      <alignment horizontal="center"/>
    </xf>
    <xf numFmtId="1" fontId="4" fillId="0" borderId="42" xfId="12" applyNumberFormat="1" applyFont="1" applyBorder="1" applyAlignment="1">
      <alignment horizontal="center" vertical="center"/>
    </xf>
    <xf numFmtId="164" fontId="4" fillId="0" borderId="20" xfId="12" applyNumberFormat="1" applyFont="1" applyBorder="1" applyAlignment="1">
      <alignment horizontal="center"/>
    </xf>
    <xf numFmtId="164" fontId="4" fillId="0" borderId="21" xfId="12" applyNumberFormat="1" applyFont="1" applyBorder="1" applyAlignment="1">
      <alignment horizontal="center"/>
    </xf>
    <xf numFmtId="0" fontId="4" fillId="0" borderId="4" xfId="12" applyFont="1" applyBorder="1" applyAlignment="1">
      <alignment horizontal="center"/>
    </xf>
    <xf numFmtId="2" fontId="4" fillId="0" borderId="22" xfId="12" applyNumberFormat="1" applyFont="1" applyBorder="1" applyAlignment="1">
      <alignment horizontal="center"/>
    </xf>
    <xf numFmtId="2" fontId="4" fillId="0" borderId="23" xfId="12" applyNumberFormat="1" applyFont="1" applyBorder="1" applyAlignment="1">
      <alignment horizontal="center"/>
    </xf>
    <xf numFmtId="2" fontId="4" fillId="0" borderId="29" xfId="12" applyNumberFormat="1" applyFont="1" applyBorder="1" applyAlignment="1">
      <alignment horizontal="center"/>
    </xf>
    <xf numFmtId="2" fontId="4" fillId="0" borderId="9" xfId="12" applyNumberFormat="1" applyFont="1" applyBorder="1" applyAlignment="1">
      <alignment horizontal="center"/>
    </xf>
    <xf numFmtId="2" fontId="4" fillId="0" borderId="10" xfId="12" applyNumberFormat="1" applyFont="1" applyBorder="1" applyAlignment="1">
      <alignment horizontal="center"/>
    </xf>
    <xf numFmtId="2" fontId="4" fillId="0" borderId="11" xfId="12" applyNumberFormat="1" applyFont="1" applyBorder="1" applyAlignment="1">
      <alignment horizontal="center"/>
    </xf>
    <xf numFmtId="0" fontId="4" fillId="0" borderId="16" xfId="12" applyFont="1" applyBorder="1" applyAlignment="1">
      <alignment horizontal="center" vertical="center"/>
    </xf>
    <xf numFmtId="0" fontId="4" fillId="0" borderId="18" xfId="12" applyFont="1" applyBorder="1" applyAlignment="1">
      <alignment horizontal="center" vertical="center"/>
    </xf>
    <xf numFmtId="2" fontId="4" fillId="0" borderId="48" xfId="12" applyNumberFormat="1" applyFont="1" applyBorder="1" applyAlignment="1">
      <alignment horizontal="center"/>
    </xf>
    <xf numFmtId="2" fontId="4" fillId="0" borderId="49" xfId="12" applyNumberFormat="1" applyFont="1" applyBorder="1" applyAlignment="1">
      <alignment horizontal="center"/>
    </xf>
    <xf numFmtId="2" fontId="4" fillId="0" borderId="37" xfId="12" applyNumberFormat="1" applyFont="1" applyBorder="1" applyAlignment="1">
      <alignment horizontal="center"/>
    </xf>
    <xf numFmtId="1" fontId="4" fillId="0" borderId="9" xfId="12" applyNumberFormat="1" applyFont="1" applyBorder="1" applyAlignment="1">
      <alignment horizontal="center" vertical="center"/>
    </xf>
    <xf numFmtId="0" fontId="4" fillId="0" borderId="10" xfId="12" applyFont="1" applyBorder="1" applyAlignment="1">
      <alignment horizontal="center" vertical="center"/>
    </xf>
    <xf numFmtId="0" fontId="4" fillId="0" borderId="96" xfId="12" applyFont="1" applyBorder="1" applyAlignment="1">
      <alignment horizontal="center" vertical="center"/>
    </xf>
    <xf numFmtId="1" fontId="4" fillId="0" borderId="35" xfId="12" applyNumberFormat="1" applyFont="1" applyBorder="1" applyAlignment="1">
      <alignment horizontal="center" vertical="center"/>
    </xf>
    <xf numFmtId="0" fontId="4" fillId="0" borderId="38" xfId="12" applyFont="1" applyBorder="1" applyAlignment="1">
      <alignment horizontal="center" vertical="center"/>
    </xf>
    <xf numFmtId="0" fontId="4" fillId="0" borderId="39" xfId="12" applyFont="1" applyBorder="1" applyAlignment="1">
      <alignment horizontal="center" vertical="center"/>
    </xf>
    <xf numFmtId="0" fontId="4" fillId="0" borderId="55" xfId="12" applyFont="1" applyBorder="1" applyAlignment="1">
      <alignment horizontal="center" vertical="center"/>
    </xf>
    <xf numFmtId="1" fontId="4" fillId="0" borderId="19" xfId="12" applyNumberFormat="1" applyFont="1" applyBorder="1" applyAlignment="1">
      <alignment horizontal="center" vertical="center"/>
    </xf>
    <xf numFmtId="0" fontId="4" fillId="0" borderId="20" xfId="12" applyFont="1" applyBorder="1" applyAlignment="1">
      <alignment horizontal="center" vertical="center"/>
    </xf>
    <xf numFmtId="0" fontId="4" fillId="0" borderId="43" xfId="12" applyFont="1" applyBorder="1" applyAlignment="1">
      <alignment horizontal="center" vertical="center"/>
    </xf>
    <xf numFmtId="2" fontId="4" fillId="0" borderId="5" xfId="12" applyNumberFormat="1" applyFont="1" applyBorder="1" applyAlignment="1">
      <alignment horizontal="center" vertical="center"/>
    </xf>
    <xf numFmtId="2" fontId="4" fillId="0" borderId="8" xfId="12" applyNumberFormat="1" applyFont="1" applyBorder="1" applyAlignment="1">
      <alignment horizontal="center" vertical="center"/>
    </xf>
    <xf numFmtId="2" fontId="4" fillId="0" borderId="6" xfId="12" applyNumberFormat="1" applyFont="1" applyBorder="1" applyAlignment="1">
      <alignment horizontal="center" vertical="center"/>
    </xf>
    <xf numFmtId="2" fontId="4" fillId="0" borderId="24" xfId="12" applyNumberFormat="1" applyFont="1" applyBorder="1" applyAlignment="1">
      <alignment horizontal="center" vertical="center"/>
    </xf>
    <xf numFmtId="2" fontId="4" fillId="0" borderId="0" xfId="12" applyNumberFormat="1" applyFont="1" applyBorder="1" applyAlignment="1">
      <alignment horizontal="center" vertical="center"/>
    </xf>
    <xf numFmtId="2" fontId="4" fillId="0" borderId="25" xfId="12" applyNumberFormat="1" applyFont="1" applyBorder="1" applyAlignment="1">
      <alignment horizontal="center" vertical="center"/>
    </xf>
    <xf numFmtId="2" fontId="4" fillId="0" borderId="12" xfId="12" applyNumberFormat="1" applyFont="1" applyBorder="1" applyAlignment="1">
      <alignment horizontal="center" vertical="center"/>
    </xf>
    <xf numFmtId="2" fontId="4" fillId="0" borderId="15" xfId="12" applyNumberFormat="1" applyFont="1" applyBorder="1" applyAlignment="1">
      <alignment horizontal="center" vertical="center"/>
    </xf>
    <xf numFmtId="2" fontId="4" fillId="0" borderId="13" xfId="12" applyNumberFormat="1" applyFont="1" applyBorder="1" applyAlignment="1">
      <alignment horizontal="center" vertical="center"/>
    </xf>
    <xf numFmtId="164" fontId="4" fillId="0" borderId="10" xfId="12" applyNumberFormat="1" applyFont="1" applyBorder="1" applyAlignment="1">
      <alignment horizontal="center" vertical="center"/>
    </xf>
    <xf numFmtId="164" fontId="4" fillId="0" borderId="11" xfId="12" applyNumberFormat="1" applyFont="1" applyBorder="1" applyAlignment="1">
      <alignment horizontal="center" vertical="center"/>
    </xf>
    <xf numFmtId="164" fontId="4" fillId="0" borderId="38" xfId="12" applyNumberFormat="1" applyFont="1" applyBorder="1" applyAlignment="1">
      <alignment horizontal="center" vertical="center"/>
    </xf>
    <xf numFmtId="164" fontId="4" fillId="0" borderId="39" xfId="12" applyNumberFormat="1" applyFont="1" applyBorder="1" applyAlignment="1">
      <alignment horizontal="center" vertical="center"/>
    </xf>
    <xf numFmtId="164" fontId="4" fillId="0" borderId="20" xfId="12" applyNumberFormat="1" applyFont="1" applyBorder="1" applyAlignment="1">
      <alignment horizontal="center" vertical="center"/>
    </xf>
    <xf numFmtId="164" fontId="4" fillId="0" borderId="21" xfId="12" applyNumberFormat="1" applyFont="1" applyBorder="1" applyAlignment="1">
      <alignment horizontal="center" vertical="center"/>
    </xf>
    <xf numFmtId="0" fontId="6" fillId="0" borderId="5" xfId="12" applyFont="1" applyBorder="1" applyAlignment="1">
      <alignment horizontal="center" vertical="center"/>
    </xf>
    <xf numFmtId="0" fontId="6" fillId="0" borderId="8" xfId="12" applyFont="1" applyBorder="1" applyAlignment="1">
      <alignment horizontal="center" vertical="center"/>
    </xf>
    <xf numFmtId="0" fontId="4" fillId="0" borderId="31" xfId="12" applyFont="1" applyBorder="1" applyAlignment="1">
      <alignment horizontal="center" vertical="center"/>
    </xf>
    <xf numFmtId="0" fontId="6" fillId="0" borderId="12" xfId="12" applyFont="1" applyBorder="1" applyAlignment="1">
      <alignment horizontal="center" vertical="center"/>
    </xf>
    <xf numFmtId="0" fontId="6" fillId="0" borderId="15" xfId="12" applyFont="1" applyBorder="1" applyAlignment="1">
      <alignment horizontal="center" vertical="center"/>
    </xf>
    <xf numFmtId="0" fontId="4" fillId="0" borderId="41" xfId="12" applyFont="1" applyBorder="1" applyAlignment="1">
      <alignment horizontal="center" vertical="center"/>
    </xf>
    <xf numFmtId="0" fontId="4" fillId="0" borderId="5" xfId="12" applyFont="1" applyBorder="1"/>
    <xf numFmtId="0" fontId="4" fillId="0" borderId="8" xfId="12" applyFont="1" applyBorder="1"/>
    <xf numFmtId="171" fontId="4" fillId="0" borderId="8" xfId="12" applyNumberFormat="1" applyFont="1" applyBorder="1" applyAlignment="1">
      <alignment horizontal="left"/>
    </xf>
    <xf numFmtId="0" fontId="4" fillId="0" borderId="0" xfId="12" applyFont="1" applyBorder="1" applyAlignment="1">
      <alignment horizontal="left"/>
    </xf>
    <xf numFmtId="171" fontId="4" fillId="0" borderId="0" xfId="12" applyNumberFormat="1" applyFont="1" applyBorder="1" applyAlignment="1">
      <alignment horizontal="left"/>
    </xf>
    <xf numFmtId="0" fontId="4" fillId="0" borderId="0" xfId="12" applyFont="1" applyBorder="1"/>
    <xf numFmtId="171" fontId="4" fillId="0" borderId="8" xfId="12" applyNumberFormat="1" applyFont="1" applyBorder="1" applyAlignment="1">
      <alignment horizontal="left"/>
    </xf>
    <xf numFmtId="171" fontId="4" fillId="0" borderId="6" xfId="12" applyNumberFormat="1" applyFont="1" applyBorder="1" applyAlignment="1">
      <alignment horizontal="left"/>
    </xf>
    <xf numFmtId="171" fontId="42" fillId="0" borderId="0" xfId="12" applyNumberFormat="1" applyFont="1" applyBorder="1" applyAlignment="1">
      <alignment horizontal="left"/>
    </xf>
    <xf numFmtId="0" fontId="4" fillId="0" borderId="0" xfId="12" applyFont="1" applyBorder="1" applyAlignment="1"/>
    <xf numFmtId="171" fontId="4" fillId="0" borderId="0" xfId="12" applyNumberFormat="1" applyFont="1" applyBorder="1" applyAlignment="1">
      <alignment horizontal="left"/>
    </xf>
    <xf numFmtId="171" fontId="4" fillId="0" borderId="25" xfId="12" applyNumberFormat="1" applyFont="1" applyBorder="1" applyAlignment="1">
      <alignment horizontal="left"/>
    </xf>
    <xf numFmtId="0" fontId="4" fillId="0" borderId="12" xfId="12" applyFont="1" applyBorder="1"/>
    <xf numFmtId="0" fontId="4" fillId="0" borderId="15" xfId="12" applyFont="1" applyBorder="1"/>
    <xf numFmtId="0" fontId="4" fillId="0" borderId="15" xfId="12" applyFont="1" applyBorder="1" applyAlignment="1"/>
    <xf numFmtId="171" fontId="4" fillId="0" borderId="15" xfId="12" applyNumberFormat="1" applyFont="1" applyBorder="1" applyAlignment="1">
      <alignment horizontal="left"/>
    </xf>
    <xf numFmtId="0" fontId="4" fillId="0" borderId="15" xfId="12" applyFont="1" applyBorder="1" applyAlignment="1">
      <alignment horizontal="left"/>
    </xf>
    <xf numFmtId="171" fontId="4" fillId="0" borderId="15" xfId="12" applyNumberFormat="1" applyFont="1" applyBorder="1" applyAlignment="1">
      <alignment horizontal="left"/>
    </xf>
    <xf numFmtId="171" fontId="4" fillId="0" borderId="13" xfId="12" applyNumberFormat="1" applyFont="1" applyBorder="1" applyAlignment="1">
      <alignment horizontal="left"/>
    </xf>
    <xf numFmtId="0" fontId="6" fillId="0" borderId="2" xfId="12" applyFont="1" applyBorder="1" applyAlignment="1">
      <alignment horizontal="center"/>
    </xf>
    <xf numFmtId="0" fontId="6" fillId="0" borderId="3" xfId="12" applyFont="1" applyBorder="1" applyAlignment="1">
      <alignment horizontal="center"/>
    </xf>
    <xf numFmtId="0" fontId="6" fillId="0" borderId="4" xfId="12" applyFont="1" applyBorder="1" applyAlignment="1">
      <alignment horizontal="center"/>
    </xf>
    <xf numFmtId="1" fontId="6" fillId="0" borderId="2" xfId="12" applyNumberFormat="1" applyFont="1" applyBorder="1" applyAlignment="1">
      <alignment horizontal="center"/>
    </xf>
    <xf numFmtId="1" fontId="6" fillId="0" borderId="3" xfId="12" applyNumberFormat="1" applyFont="1" applyBorder="1" applyAlignment="1">
      <alignment horizontal="center"/>
    </xf>
    <xf numFmtId="1" fontId="6" fillId="0" borderId="4" xfId="12" applyNumberFormat="1" applyFont="1" applyBorder="1" applyAlignment="1">
      <alignment horizontal="center"/>
    </xf>
    <xf numFmtId="0" fontId="6" fillId="0" borderId="6" xfId="12" applyFont="1" applyBorder="1" applyAlignment="1">
      <alignment horizontal="center" vertical="center"/>
    </xf>
    <xf numFmtId="0" fontId="6" fillId="0" borderId="22" xfId="12" applyFont="1" applyBorder="1" applyAlignment="1">
      <alignment horizontal="center"/>
    </xf>
    <xf numFmtId="0" fontId="6" fillId="0" borderId="52" xfId="12" applyFont="1" applyBorder="1" applyAlignment="1">
      <alignment horizontal="center"/>
    </xf>
    <xf numFmtId="0" fontId="6" fillId="0" borderId="31" xfId="12" applyFont="1" applyBorder="1" applyAlignment="1">
      <alignment horizontal="center"/>
    </xf>
    <xf numFmtId="0" fontId="6" fillId="0" borderId="29" xfId="12" applyFont="1" applyBorder="1" applyAlignment="1">
      <alignment horizontal="center"/>
    </xf>
    <xf numFmtId="0" fontId="6" fillId="0" borderId="95" xfId="12" applyFont="1" applyBorder="1" applyAlignment="1">
      <alignment horizontal="center" wrapText="1"/>
    </xf>
    <xf numFmtId="0" fontId="6" fillId="0" borderId="96" xfId="12" applyFont="1" applyBorder="1" applyAlignment="1">
      <alignment horizontal="center" wrapText="1"/>
    </xf>
    <xf numFmtId="0" fontId="6" fillId="0" borderId="97" xfId="12" applyFont="1" applyBorder="1" applyAlignment="1">
      <alignment horizontal="center" wrapText="1"/>
    </xf>
    <xf numFmtId="0" fontId="6" fillId="0" borderId="24" xfId="12" applyFont="1" applyBorder="1" applyAlignment="1">
      <alignment horizontal="center" vertical="center"/>
    </xf>
    <xf numFmtId="0" fontId="6" fillId="0" borderId="0" xfId="12" applyFont="1" applyBorder="1" applyAlignment="1">
      <alignment horizontal="center" vertical="center"/>
    </xf>
    <xf numFmtId="0" fontId="6" fillId="0" borderId="25" xfId="12" applyFont="1" applyBorder="1" applyAlignment="1">
      <alignment horizontal="center" vertical="center"/>
    </xf>
    <xf numFmtId="0" fontId="6" fillId="0" borderId="16" xfId="12" applyFont="1" applyBorder="1" applyAlignment="1">
      <alignment horizontal="center"/>
    </xf>
    <xf numFmtId="0" fontId="6" fillId="0" borderId="17" xfId="12" applyFont="1" applyBorder="1" applyAlignment="1">
      <alignment horizontal="center"/>
    </xf>
    <xf numFmtId="0" fontId="6" fillId="0" borderId="18" xfId="12" applyFont="1" applyBorder="1" applyAlignment="1">
      <alignment horizontal="center"/>
    </xf>
    <xf numFmtId="0" fontId="6" fillId="0" borderId="54" xfId="12" applyFont="1" applyBorder="1" applyAlignment="1">
      <alignment horizontal="center" wrapText="1"/>
    </xf>
    <xf numFmtId="0" fontId="6" fillId="0" borderId="55" xfId="12" applyFont="1" applyBorder="1" applyAlignment="1">
      <alignment horizontal="center" wrapText="1"/>
    </xf>
    <xf numFmtId="0" fontId="6" fillId="0" borderId="56" xfId="12" applyFont="1" applyBorder="1" applyAlignment="1">
      <alignment horizontal="center" wrapText="1"/>
    </xf>
    <xf numFmtId="0" fontId="6" fillId="0" borderId="9" xfId="12" applyFont="1" applyBorder="1" applyAlignment="1">
      <alignment horizontal="center" vertical="center"/>
    </xf>
    <xf numFmtId="0" fontId="6" fillId="0" borderId="10" xfId="12" applyFont="1" applyBorder="1" applyAlignment="1">
      <alignment horizontal="center" vertical="center"/>
    </xf>
    <xf numFmtId="0" fontId="6" fillId="0" borderId="11" xfId="12" applyFont="1" applyBorder="1" applyAlignment="1">
      <alignment horizontal="left" vertical="center"/>
    </xf>
    <xf numFmtId="0" fontId="6" fillId="0" borderId="9" xfId="12" applyFont="1" applyBorder="1" applyAlignment="1">
      <alignment horizontal="center"/>
    </xf>
    <xf numFmtId="0" fontId="6" fillId="0" borderId="10" xfId="12" applyFont="1" applyBorder="1" applyAlignment="1">
      <alignment horizontal="center"/>
    </xf>
    <xf numFmtId="0" fontId="6" fillId="0" borderId="31" xfId="12" applyFont="1" applyBorder="1" applyAlignment="1">
      <alignment horizontal="center"/>
    </xf>
    <xf numFmtId="1" fontId="4" fillId="0" borderId="9" xfId="12" applyNumberFormat="1" applyFont="1" applyBorder="1" applyAlignment="1">
      <alignment horizontal="center" vertical="center" wrapText="1"/>
    </xf>
    <xf numFmtId="0" fontId="4" fillId="0" borderId="10" xfId="12" applyFont="1" applyBorder="1" applyAlignment="1">
      <alignment horizontal="center" vertical="center" wrapText="1"/>
    </xf>
    <xf numFmtId="0" fontId="4" fillId="0" borderId="11" xfId="12" applyFont="1" applyBorder="1" applyAlignment="1">
      <alignment horizontal="center" vertical="center" wrapText="1"/>
    </xf>
    <xf numFmtId="0" fontId="6" fillId="0" borderId="35" xfId="12" applyFont="1" applyBorder="1" applyAlignment="1">
      <alignment horizontal="center" vertical="center"/>
    </xf>
    <xf numFmtId="0" fontId="6" fillId="0" borderId="38" xfId="12" applyFont="1" applyBorder="1" applyAlignment="1">
      <alignment horizontal="center" vertical="center"/>
    </xf>
    <xf numFmtId="0" fontId="6" fillId="0" borderId="39" xfId="12" applyFont="1" applyBorder="1" applyAlignment="1">
      <alignment horizontal="left" vertical="center"/>
    </xf>
    <xf numFmtId="0" fontId="6" fillId="0" borderId="35" xfId="12" applyFont="1" applyBorder="1" applyAlignment="1">
      <alignment horizontal="center"/>
    </xf>
    <xf numFmtId="0" fontId="6" fillId="0" borderId="38" xfId="12" applyFont="1" applyBorder="1" applyAlignment="1">
      <alignment horizontal="center"/>
    </xf>
    <xf numFmtId="0" fontId="6" fillId="0" borderId="36" xfId="12" applyFont="1" applyBorder="1" applyAlignment="1">
      <alignment horizontal="center"/>
    </xf>
    <xf numFmtId="1" fontId="4" fillId="0" borderId="35" xfId="12" applyNumberFormat="1" applyFont="1" applyBorder="1" applyAlignment="1">
      <alignment horizontal="center" vertical="center" wrapText="1"/>
    </xf>
    <xf numFmtId="0" fontId="4" fillId="0" borderId="38" xfId="12" applyFont="1" applyBorder="1" applyAlignment="1">
      <alignment horizontal="center" vertical="center" wrapText="1"/>
    </xf>
    <xf numFmtId="0" fontId="4" fillId="0" borderId="39" xfId="12" applyFont="1" applyBorder="1" applyAlignment="1">
      <alignment horizontal="center" vertical="center" wrapText="1"/>
    </xf>
    <xf numFmtId="2" fontId="4" fillId="0" borderId="35" xfId="12" applyNumberFormat="1" applyFont="1" applyBorder="1"/>
    <xf numFmtId="1" fontId="4" fillId="0" borderId="38" xfId="12" applyNumberFormat="1" applyFont="1" applyBorder="1"/>
    <xf numFmtId="2" fontId="4" fillId="0" borderId="38" xfId="12" applyNumberFormat="1" applyFont="1" applyBorder="1"/>
    <xf numFmtId="1" fontId="4" fillId="0" borderId="36" xfId="12" applyNumberFormat="1" applyFont="1" applyBorder="1"/>
    <xf numFmtId="1" fontId="4" fillId="0" borderId="35" xfId="12" applyNumberFormat="1" applyFont="1" applyBorder="1" applyAlignment="1">
      <alignment horizontal="center" vertical="center"/>
    </xf>
    <xf numFmtId="164" fontId="4" fillId="0" borderId="38" xfId="12" applyNumberFormat="1" applyFont="1" applyBorder="1" applyAlignment="1">
      <alignment horizontal="center" vertical="center"/>
    </xf>
    <xf numFmtId="164" fontId="4" fillId="0" borderId="39" xfId="12" applyNumberFormat="1" applyFont="1" applyBorder="1" applyAlignment="1">
      <alignment horizontal="center" vertical="center"/>
    </xf>
    <xf numFmtId="43" fontId="4" fillId="0" borderId="35" xfId="7" applyFont="1" applyBorder="1" applyAlignment="1">
      <alignment horizontal="center" vertical="center" wrapText="1"/>
    </xf>
    <xf numFmtId="43" fontId="4" fillId="0" borderId="38" xfId="7" applyFont="1" applyBorder="1" applyAlignment="1">
      <alignment horizontal="center" vertical="center" wrapText="1"/>
    </xf>
    <xf numFmtId="43" fontId="4" fillId="0" borderId="39" xfId="7" applyFont="1" applyBorder="1" applyAlignment="1">
      <alignment horizontal="center" vertical="center" wrapText="1"/>
    </xf>
    <xf numFmtId="0" fontId="6" fillId="0" borderId="19" xfId="12" applyFont="1" applyBorder="1" applyAlignment="1">
      <alignment horizontal="center" vertical="center"/>
    </xf>
    <xf numFmtId="0" fontId="6" fillId="0" borderId="20" xfId="12" applyFont="1" applyBorder="1" applyAlignment="1">
      <alignment horizontal="center" vertical="center"/>
    </xf>
    <xf numFmtId="0" fontId="6" fillId="0" borderId="21" xfId="12" applyFont="1" applyBorder="1" applyAlignment="1">
      <alignment horizontal="left" vertical="center"/>
    </xf>
    <xf numFmtId="2" fontId="4" fillId="0" borderId="19" xfId="12" applyNumberFormat="1" applyFont="1" applyBorder="1"/>
    <xf numFmtId="1" fontId="4" fillId="0" borderId="20" xfId="12" applyNumberFormat="1" applyFont="1" applyBorder="1"/>
    <xf numFmtId="2" fontId="4" fillId="0" borderId="20" xfId="12" applyNumberFormat="1" applyFont="1" applyBorder="1"/>
    <xf numFmtId="1" fontId="4" fillId="0" borderId="41" xfId="12" applyNumberFormat="1" applyFont="1" applyBorder="1"/>
    <xf numFmtId="1" fontId="43" fillId="0" borderId="19" xfId="12" applyNumberFormat="1" applyFont="1" applyBorder="1" applyAlignment="1">
      <alignment horizontal="center" vertical="center"/>
    </xf>
    <xf numFmtId="164" fontId="43" fillId="0" borderId="20" xfId="12" applyNumberFormat="1" applyFont="1" applyBorder="1" applyAlignment="1">
      <alignment horizontal="center" vertical="center"/>
    </xf>
    <xf numFmtId="164" fontId="43" fillId="0" borderId="21" xfId="12" applyNumberFormat="1" applyFont="1" applyBorder="1" applyAlignment="1">
      <alignment horizontal="center" vertical="center"/>
    </xf>
    <xf numFmtId="0" fontId="44" fillId="0" borderId="0" xfId="12" applyFont="1" applyBorder="1" applyAlignment="1">
      <alignment horizontal="center"/>
    </xf>
    <xf numFmtId="0" fontId="44" fillId="0" borderId="0" xfId="12" applyFont="1" applyBorder="1" applyAlignment="1">
      <alignment horizontal="left"/>
    </xf>
    <xf numFmtId="0" fontId="42" fillId="0" borderId="0" xfId="12" applyFont="1"/>
  </cellXfs>
  <cellStyles count="28">
    <cellStyle name="AFE" xfId="11"/>
    <cellStyle name="Обычный" xfId="0" builtinId="0"/>
    <cellStyle name="Обычный 2" xfId="5"/>
    <cellStyle name="Обычный 2 2" xfId="12"/>
    <cellStyle name="Обычный 2 2 2" xfId="13"/>
    <cellStyle name="Обычный 2 3" xfId="14"/>
    <cellStyle name="Обычный 2 4" xfId="15"/>
    <cellStyle name="Обычный 2 4 2" xfId="16"/>
    <cellStyle name="Обычный 2 5" xfId="17"/>
    <cellStyle name="Обычный 3" xfId="10"/>
    <cellStyle name="Обычный 3 10" xfId="18"/>
    <cellStyle name="Обычный 3 2" xfId="19"/>
    <cellStyle name="Обычный 3 3" xfId="20"/>
    <cellStyle name="Обычный 4" xfId="21"/>
    <cellStyle name="Обычный 5" xfId="22"/>
    <cellStyle name="Обычный 6" xfId="23"/>
    <cellStyle name="Обычный 7" xfId="24"/>
    <cellStyle name="Обычный_2-4.КЗ по ПС ХМРЭС" xfId="9"/>
    <cellStyle name="Обычный_Замеры по ПС Правдинского РЭС" xfId="6"/>
    <cellStyle name="Обычный_КЗ по потребительским ПС" xfId="3"/>
    <cellStyle name="Обычный_КЗ по ПС ХМРЭС" xfId="4"/>
    <cellStyle name="Обычный_отчёт  ЗМБ" xfId="1"/>
    <cellStyle name="Обычный_ПрБЭО замеры" xfId="2"/>
    <cellStyle name="Обычный_Проба Водозабор" xfId="8"/>
    <cellStyle name="Процентный 2" xfId="25"/>
    <cellStyle name="Процентный 3" xfId="26"/>
    <cellStyle name="Стиль 1" xfId="27"/>
    <cellStyle name="Финансовый 2" xfId="7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33</xdr:row>
      <xdr:rowOff>76200</xdr:rowOff>
    </xdr:from>
    <xdr:to>
      <xdr:col>3</xdr:col>
      <xdr:colOff>85725</xdr:colOff>
      <xdr:row>33</xdr:row>
      <xdr:rowOff>123825</xdr:rowOff>
    </xdr:to>
    <xdr:sp macro="" textlink="">
      <xdr:nvSpPr>
        <xdr:cNvPr id="2" name="Объект 5"/>
        <xdr:cNvSpPr>
          <a:spLocks/>
        </xdr:cNvSpPr>
      </xdr:nvSpPr>
      <xdr:spPr bwMode="auto">
        <a:xfrm>
          <a:off x="1257300" y="55530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 cap="flat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33</xdr:row>
      <xdr:rowOff>76200</xdr:rowOff>
    </xdr:from>
    <xdr:to>
      <xdr:col>4</xdr:col>
      <xdr:colOff>123825</xdr:colOff>
      <xdr:row>33</xdr:row>
      <xdr:rowOff>123825</xdr:rowOff>
    </xdr:to>
    <xdr:sp macro="" textlink="">
      <xdr:nvSpPr>
        <xdr:cNvPr id="3" name="Объект 7"/>
        <xdr:cNvSpPr>
          <a:spLocks/>
        </xdr:cNvSpPr>
      </xdr:nvSpPr>
      <xdr:spPr bwMode="auto">
        <a:xfrm>
          <a:off x="1695450" y="55530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 cap="flat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34</xdr:row>
      <xdr:rowOff>76200</xdr:rowOff>
    </xdr:from>
    <xdr:to>
      <xdr:col>3</xdr:col>
      <xdr:colOff>104775</xdr:colOff>
      <xdr:row>34</xdr:row>
      <xdr:rowOff>123825</xdr:rowOff>
    </xdr:to>
    <xdr:sp macro="" textlink="">
      <xdr:nvSpPr>
        <xdr:cNvPr id="4" name="Объект 8"/>
        <xdr:cNvSpPr>
          <a:spLocks/>
        </xdr:cNvSpPr>
      </xdr:nvSpPr>
      <xdr:spPr bwMode="auto">
        <a:xfrm>
          <a:off x="1276350" y="57435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 cap="flat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34</xdr:row>
      <xdr:rowOff>66675</xdr:rowOff>
    </xdr:from>
    <xdr:to>
      <xdr:col>4</xdr:col>
      <xdr:colOff>152400</xdr:colOff>
      <xdr:row>34</xdr:row>
      <xdr:rowOff>114300</xdr:rowOff>
    </xdr:to>
    <xdr:sp macro="" textlink="">
      <xdr:nvSpPr>
        <xdr:cNvPr id="5" name="Объект 8"/>
        <xdr:cNvSpPr>
          <a:spLocks/>
        </xdr:cNvSpPr>
      </xdr:nvSpPr>
      <xdr:spPr bwMode="auto">
        <a:xfrm>
          <a:off x="1724025" y="57340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 cap="flat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37</xdr:row>
      <xdr:rowOff>76200</xdr:rowOff>
    </xdr:from>
    <xdr:to>
      <xdr:col>3</xdr:col>
      <xdr:colOff>85725</xdr:colOff>
      <xdr:row>37</xdr:row>
      <xdr:rowOff>123825</xdr:rowOff>
    </xdr:to>
    <xdr:sp macro="" textlink="">
      <xdr:nvSpPr>
        <xdr:cNvPr id="6" name="Объект 5"/>
        <xdr:cNvSpPr>
          <a:spLocks/>
        </xdr:cNvSpPr>
      </xdr:nvSpPr>
      <xdr:spPr bwMode="auto">
        <a:xfrm>
          <a:off x="1257300" y="62960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 cap="flat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37</xdr:row>
      <xdr:rowOff>76200</xdr:rowOff>
    </xdr:from>
    <xdr:to>
      <xdr:col>4</xdr:col>
      <xdr:colOff>123825</xdr:colOff>
      <xdr:row>37</xdr:row>
      <xdr:rowOff>123825</xdr:rowOff>
    </xdr:to>
    <xdr:sp macro="" textlink="">
      <xdr:nvSpPr>
        <xdr:cNvPr id="7" name="Объект 7"/>
        <xdr:cNvSpPr>
          <a:spLocks/>
        </xdr:cNvSpPr>
      </xdr:nvSpPr>
      <xdr:spPr bwMode="auto">
        <a:xfrm>
          <a:off x="1695450" y="62960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 cap="flat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38</xdr:row>
      <xdr:rowOff>76200</xdr:rowOff>
    </xdr:from>
    <xdr:to>
      <xdr:col>3</xdr:col>
      <xdr:colOff>104775</xdr:colOff>
      <xdr:row>38</xdr:row>
      <xdr:rowOff>123825</xdr:rowOff>
    </xdr:to>
    <xdr:sp macro="" textlink="">
      <xdr:nvSpPr>
        <xdr:cNvPr id="8" name="Объект 8"/>
        <xdr:cNvSpPr>
          <a:spLocks/>
        </xdr:cNvSpPr>
      </xdr:nvSpPr>
      <xdr:spPr bwMode="auto">
        <a:xfrm>
          <a:off x="1276350" y="64579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 cap="flat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38</xdr:row>
      <xdr:rowOff>66675</xdr:rowOff>
    </xdr:from>
    <xdr:to>
      <xdr:col>4</xdr:col>
      <xdr:colOff>152400</xdr:colOff>
      <xdr:row>38</xdr:row>
      <xdr:rowOff>114300</xdr:rowOff>
    </xdr:to>
    <xdr:sp macro="" textlink="">
      <xdr:nvSpPr>
        <xdr:cNvPr id="9" name="Объект 8"/>
        <xdr:cNvSpPr>
          <a:spLocks/>
        </xdr:cNvSpPr>
      </xdr:nvSpPr>
      <xdr:spPr bwMode="auto">
        <a:xfrm>
          <a:off x="1724025" y="64484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 cap="flat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43</xdr:row>
      <xdr:rowOff>0</xdr:rowOff>
    </xdr:from>
    <xdr:to>
      <xdr:col>3</xdr:col>
      <xdr:colOff>85725</xdr:colOff>
      <xdr:row>43</xdr:row>
      <xdr:rowOff>0</xdr:rowOff>
    </xdr:to>
    <xdr:sp macro="" textlink="">
      <xdr:nvSpPr>
        <xdr:cNvPr id="10" name="Объект 5"/>
        <xdr:cNvSpPr>
          <a:spLocks/>
        </xdr:cNvSpPr>
      </xdr:nvSpPr>
      <xdr:spPr bwMode="auto">
        <a:xfrm>
          <a:off x="1257300" y="722947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 cap="flat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43</xdr:row>
      <xdr:rowOff>0</xdr:rowOff>
    </xdr:from>
    <xdr:to>
      <xdr:col>4</xdr:col>
      <xdr:colOff>123825</xdr:colOff>
      <xdr:row>43</xdr:row>
      <xdr:rowOff>0</xdr:rowOff>
    </xdr:to>
    <xdr:sp macro="" textlink="">
      <xdr:nvSpPr>
        <xdr:cNvPr id="11" name="Объект 7"/>
        <xdr:cNvSpPr>
          <a:spLocks/>
        </xdr:cNvSpPr>
      </xdr:nvSpPr>
      <xdr:spPr bwMode="auto">
        <a:xfrm>
          <a:off x="1695450" y="722947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 cap="flat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43</xdr:row>
      <xdr:rowOff>0</xdr:rowOff>
    </xdr:from>
    <xdr:to>
      <xdr:col>3</xdr:col>
      <xdr:colOff>104775</xdr:colOff>
      <xdr:row>43</xdr:row>
      <xdr:rowOff>0</xdr:rowOff>
    </xdr:to>
    <xdr:sp macro="" textlink="">
      <xdr:nvSpPr>
        <xdr:cNvPr id="12" name="Объект 8"/>
        <xdr:cNvSpPr>
          <a:spLocks/>
        </xdr:cNvSpPr>
      </xdr:nvSpPr>
      <xdr:spPr bwMode="auto">
        <a:xfrm>
          <a:off x="1276350" y="722947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 cap="flat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43</xdr:row>
      <xdr:rowOff>0</xdr:rowOff>
    </xdr:from>
    <xdr:to>
      <xdr:col>4</xdr:col>
      <xdr:colOff>152400</xdr:colOff>
      <xdr:row>43</xdr:row>
      <xdr:rowOff>0</xdr:rowOff>
    </xdr:to>
    <xdr:sp macro="" textlink="">
      <xdr:nvSpPr>
        <xdr:cNvPr id="13" name="Объект 8"/>
        <xdr:cNvSpPr>
          <a:spLocks/>
        </xdr:cNvSpPr>
      </xdr:nvSpPr>
      <xdr:spPr bwMode="auto">
        <a:xfrm>
          <a:off x="1724025" y="722947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 cap="flat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77</xdr:row>
      <xdr:rowOff>104775</xdr:rowOff>
    </xdr:from>
    <xdr:to>
      <xdr:col>3</xdr:col>
      <xdr:colOff>85725</xdr:colOff>
      <xdr:row>77</xdr:row>
      <xdr:rowOff>152400</xdr:rowOff>
    </xdr:to>
    <xdr:sp macro="" textlink="">
      <xdr:nvSpPr>
        <xdr:cNvPr id="2" name="Объект 5"/>
        <xdr:cNvSpPr>
          <a:spLocks/>
        </xdr:cNvSpPr>
      </xdr:nvSpPr>
      <xdr:spPr bwMode="auto">
        <a:xfrm>
          <a:off x="2600325" y="163925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77</xdr:row>
      <xdr:rowOff>104775</xdr:rowOff>
    </xdr:from>
    <xdr:to>
      <xdr:col>3</xdr:col>
      <xdr:colOff>666750</xdr:colOff>
      <xdr:row>77</xdr:row>
      <xdr:rowOff>152400</xdr:rowOff>
    </xdr:to>
    <xdr:sp macro="" textlink="">
      <xdr:nvSpPr>
        <xdr:cNvPr id="3" name="Объект 7"/>
        <xdr:cNvSpPr>
          <a:spLocks/>
        </xdr:cNvSpPr>
      </xdr:nvSpPr>
      <xdr:spPr bwMode="auto">
        <a:xfrm>
          <a:off x="3181350" y="163925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78</xdr:row>
      <xdr:rowOff>114300</xdr:rowOff>
    </xdr:from>
    <xdr:to>
      <xdr:col>3</xdr:col>
      <xdr:colOff>85725</xdr:colOff>
      <xdr:row>78</xdr:row>
      <xdr:rowOff>161925</xdr:rowOff>
    </xdr:to>
    <xdr:sp macro="" textlink="">
      <xdr:nvSpPr>
        <xdr:cNvPr id="4" name="Объект 8"/>
        <xdr:cNvSpPr>
          <a:spLocks/>
        </xdr:cNvSpPr>
      </xdr:nvSpPr>
      <xdr:spPr bwMode="auto">
        <a:xfrm>
          <a:off x="2600325" y="166116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78</xdr:row>
      <xdr:rowOff>114300</xdr:rowOff>
    </xdr:from>
    <xdr:to>
      <xdr:col>3</xdr:col>
      <xdr:colOff>676275</xdr:colOff>
      <xdr:row>78</xdr:row>
      <xdr:rowOff>161925</xdr:rowOff>
    </xdr:to>
    <xdr:sp macro="" textlink="">
      <xdr:nvSpPr>
        <xdr:cNvPr id="5" name="Объект 8"/>
        <xdr:cNvSpPr>
          <a:spLocks/>
        </xdr:cNvSpPr>
      </xdr:nvSpPr>
      <xdr:spPr bwMode="auto">
        <a:xfrm>
          <a:off x="3190875" y="166116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82</xdr:row>
      <xdr:rowOff>76200</xdr:rowOff>
    </xdr:from>
    <xdr:to>
      <xdr:col>3</xdr:col>
      <xdr:colOff>85725</xdr:colOff>
      <xdr:row>82</xdr:row>
      <xdr:rowOff>123825</xdr:rowOff>
    </xdr:to>
    <xdr:sp macro="" textlink="">
      <xdr:nvSpPr>
        <xdr:cNvPr id="6" name="Объект 5"/>
        <xdr:cNvSpPr>
          <a:spLocks/>
        </xdr:cNvSpPr>
      </xdr:nvSpPr>
      <xdr:spPr bwMode="auto">
        <a:xfrm>
          <a:off x="2600325" y="174117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82</xdr:row>
      <xdr:rowOff>104775</xdr:rowOff>
    </xdr:from>
    <xdr:to>
      <xdr:col>3</xdr:col>
      <xdr:colOff>666750</xdr:colOff>
      <xdr:row>82</xdr:row>
      <xdr:rowOff>152400</xdr:rowOff>
    </xdr:to>
    <xdr:sp macro="" textlink="">
      <xdr:nvSpPr>
        <xdr:cNvPr id="7" name="Объект 7"/>
        <xdr:cNvSpPr>
          <a:spLocks/>
        </xdr:cNvSpPr>
      </xdr:nvSpPr>
      <xdr:spPr bwMode="auto">
        <a:xfrm>
          <a:off x="3181350" y="174402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83</xdr:row>
      <xdr:rowOff>76200</xdr:rowOff>
    </xdr:from>
    <xdr:to>
      <xdr:col>3</xdr:col>
      <xdr:colOff>104775</xdr:colOff>
      <xdr:row>83</xdr:row>
      <xdr:rowOff>123825</xdr:rowOff>
    </xdr:to>
    <xdr:sp macro="" textlink="">
      <xdr:nvSpPr>
        <xdr:cNvPr id="8" name="Объект 8"/>
        <xdr:cNvSpPr>
          <a:spLocks/>
        </xdr:cNvSpPr>
      </xdr:nvSpPr>
      <xdr:spPr bwMode="auto">
        <a:xfrm>
          <a:off x="2619375" y="176212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83</xdr:row>
      <xdr:rowOff>95250</xdr:rowOff>
    </xdr:from>
    <xdr:to>
      <xdr:col>3</xdr:col>
      <xdr:colOff>685800</xdr:colOff>
      <xdr:row>83</xdr:row>
      <xdr:rowOff>142875</xdr:rowOff>
    </xdr:to>
    <xdr:sp macro="" textlink="">
      <xdr:nvSpPr>
        <xdr:cNvPr id="9" name="Объект 8"/>
        <xdr:cNvSpPr>
          <a:spLocks/>
        </xdr:cNvSpPr>
      </xdr:nvSpPr>
      <xdr:spPr bwMode="auto">
        <a:xfrm>
          <a:off x="3200400" y="176403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89</xdr:row>
      <xdr:rowOff>0</xdr:rowOff>
    </xdr:from>
    <xdr:to>
      <xdr:col>3</xdr:col>
      <xdr:colOff>85725</xdr:colOff>
      <xdr:row>89</xdr:row>
      <xdr:rowOff>0</xdr:rowOff>
    </xdr:to>
    <xdr:sp macro="" textlink="">
      <xdr:nvSpPr>
        <xdr:cNvPr id="10" name="Объект 5"/>
        <xdr:cNvSpPr>
          <a:spLocks/>
        </xdr:cNvSpPr>
      </xdr:nvSpPr>
      <xdr:spPr bwMode="auto">
        <a:xfrm>
          <a:off x="2600325" y="1880235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89</xdr:row>
      <xdr:rowOff>0</xdr:rowOff>
    </xdr:from>
    <xdr:to>
      <xdr:col>4</xdr:col>
      <xdr:colOff>123825</xdr:colOff>
      <xdr:row>89</xdr:row>
      <xdr:rowOff>0</xdr:rowOff>
    </xdr:to>
    <xdr:sp macro="" textlink="">
      <xdr:nvSpPr>
        <xdr:cNvPr id="11" name="Объект 7"/>
        <xdr:cNvSpPr>
          <a:spLocks/>
        </xdr:cNvSpPr>
      </xdr:nvSpPr>
      <xdr:spPr bwMode="auto">
        <a:xfrm>
          <a:off x="3448050" y="1880235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89</xdr:row>
      <xdr:rowOff>0</xdr:rowOff>
    </xdr:from>
    <xdr:to>
      <xdr:col>3</xdr:col>
      <xdr:colOff>104775</xdr:colOff>
      <xdr:row>89</xdr:row>
      <xdr:rowOff>0</xdr:rowOff>
    </xdr:to>
    <xdr:sp macro="" textlink="">
      <xdr:nvSpPr>
        <xdr:cNvPr id="12" name="Объект 8"/>
        <xdr:cNvSpPr>
          <a:spLocks/>
        </xdr:cNvSpPr>
      </xdr:nvSpPr>
      <xdr:spPr bwMode="auto">
        <a:xfrm>
          <a:off x="2619375" y="1880235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89</xdr:row>
      <xdr:rowOff>0</xdr:rowOff>
    </xdr:from>
    <xdr:to>
      <xdr:col>4</xdr:col>
      <xdr:colOff>152400</xdr:colOff>
      <xdr:row>89</xdr:row>
      <xdr:rowOff>0</xdr:rowOff>
    </xdr:to>
    <xdr:sp macro="" textlink="">
      <xdr:nvSpPr>
        <xdr:cNvPr id="13" name="Объект 8"/>
        <xdr:cNvSpPr>
          <a:spLocks/>
        </xdr:cNvSpPr>
      </xdr:nvSpPr>
      <xdr:spPr bwMode="auto">
        <a:xfrm>
          <a:off x="3476625" y="1880235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167</xdr:row>
      <xdr:rowOff>104775</xdr:rowOff>
    </xdr:from>
    <xdr:to>
      <xdr:col>3</xdr:col>
      <xdr:colOff>85725</xdr:colOff>
      <xdr:row>167</xdr:row>
      <xdr:rowOff>152400</xdr:rowOff>
    </xdr:to>
    <xdr:sp macro="" textlink="">
      <xdr:nvSpPr>
        <xdr:cNvPr id="14" name="Объект 5"/>
        <xdr:cNvSpPr>
          <a:spLocks/>
        </xdr:cNvSpPr>
      </xdr:nvSpPr>
      <xdr:spPr bwMode="auto">
        <a:xfrm>
          <a:off x="2600325" y="356520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167</xdr:row>
      <xdr:rowOff>104775</xdr:rowOff>
    </xdr:from>
    <xdr:to>
      <xdr:col>3</xdr:col>
      <xdr:colOff>666750</xdr:colOff>
      <xdr:row>167</xdr:row>
      <xdr:rowOff>152400</xdr:rowOff>
    </xdr:to>
    <xdr:sp macro="" textlink="">
      <xdr:nvSpPr>
        <xdr:cNvPr id="15" name="Объект 7"/>
        <xdr:cNvSpPr>
          <a:spLocks/>
        </xdr:cNvSpPr>
      </xdr:nvSpPr>
      <xdr:spPr bwMode="auto">
        <a:xfrm>
          <a:off x="3181350" y="356520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168</xdr:row>
      <xdr:rowOff>114300</xdr:rowOff>
    </xdr:from>
    <xdr:to>
      <xdr:col>3</xdr:col>
      <xdr:colOff>85725</xdr:colOff>
      <xdr:row>168</xdr:row>
      <xdr:rowOff>161925</xdr:rowOff>
    </xdr:to>
    <xdr:sp macro="" textlink="">
      <xdr:nvSpPr>
        <xdr:cNvPr id="16" name="Объект 8"/>
        <xdr:cNvSpPr>
          <a:spLocks/>
        </xdr:cNvSpPr>
      </xdr:nvSpPr>
      <xdr:spPr bwMode="auto">
        <a:xfrm>
          <a:off x="2600325" y="358711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168</xdr:row>
      <xdr:rowOff>114300</xdr:rowOff>
    </xdr:from>
    <xdr:to>
      <xdr:col>3</xdr:col>
      <xdr:colOff>676275</xdr:colOff>
      <xdr:row>168</xdr:row>
      <xdr:rowOff>161925</xdr:rowOff>
    </xdr:to>
    <xdr:sp macro="" textlink="">
      <xdr:nvSpPr>
        <xdr:cNvPr id="17" name="Объект 8"/>
        <xdr:cNvSpPr>
          <a:spLocks/>
        </xdr:cNvSpPr>
      </xdr:nvSpPr>
      <xdr:spPr bwMode="auto">
        <a:xfrm>
          <a:off x="3190875" y="358711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172</xdr:row>
      <xdr:rowOff>76200</xdr:rowOff>
    </xdr:from>
    <xdr:to>
      <xdr:col>3</xdr:col>
      <xdr:colOff>85725</xdr:colOff>
      <xdr:row>172</xdr:row>
      <xdr:rowOff>123825</xdr:rowOff>
    </xdr:to>
    <xdr:sp macro="" textlink="">
      <xdr:nvSpPr>
        <xdr:cNvPr id="18" name="Объект 5"/>
        <xdr:cNvSpPr>
          <a:spLocks/>
        </xdr:cNvSpPr>
      </xdr:nvSpPr>
      <xdr:spPr bwMode="auto">
        <a:xfrm>
          <a:off x="2600325" y="366998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172</xdr:row>
      <xdr:rowOff>104775</xdr:rowOff>
    </xdr:from>
    <xdr:to>
      <xdr:col>3</xdr:col>
      <xdr:colOff>666750</xdr:colOff>
      <xdr:row>172</xdr:row>
      <xdr:rowOff>152400</xdr:rowOff>
    </xdr:to>
    <xdr:sp macro="" textlink="">
      <xdr:nvSpPr>
        <xdr:cNvPr id="19" name="Объект 7"/>
        <xdr:cNvSpPr>
          <a:spLocks/>
        </xdr:cNvSpPr>
      </xdr:nvSpPr>
      <xdr:spPr bwMode="auto">
        <a:xfrm>
          <a:off x="3181350" y="367284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173</xdr:row>
      <xdr:rowOff>76200</xdr:rowOff>
    </xdr:from>
    <xdr:to>
      <xdr:col>3</xdr:col>
      <xdr:colOff>104775</xdr:colOff>
      <xdr:row>173</xdr:row>
      <xdr:rowOff>123825</xdr:rowOff>
    </xdr:to>
    <xdr:sp macro="" textlink="">
      <xdr:nvSpPr>
        <xdr:cNvPr id="20" name="Объект 8"/>
        <xdr:cNvSpPr>
          <a:spLocks/>
        </xdr:cNvSpPr>
      </xdr:nvSpPr>
      <xdr:spPr bwMode="auto">
        <a:xfrm>
          <a:off x="2619375" y="369093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173</xdr:row>
      <xdr:rowOff>95250</xdr:rowOff>
    </xdr:from>
    <xdr:to>
      <xdr:col>3</xdr:col>
      <xdr:colOff>685800</xdr:colOff>
      <xdr:row>173</xdr:row>
      <xdr:rowOff>142875</xdr:rowOff>
    </xdr:to>
    <xdr:sp macro="" textlink="">
      <xdr:nvSpPr>
        <xdr:cNvPr id="21" name="Объект 8"/>
        <xdr:cNvSpPr>
          <a:spLocks/>
        </xdr:cNvSpPr>
      </xdr:nvSpPr>
      <xdr:spPr bwMode="auto">
        <a:xfrm>
          <a:off x="3200400" y="369284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179</xdr:row>
      <xdr:rowOff>0</xdr:rowOff>
    </xdr:from>
    <xdr:to>
      <xdr:col>3</xdr:col>
      <xdr:colOff>85725</xdr:colOff>
      <xdr:row>179</xdr:row>
      <xdr:rowOff>0</xdr:rowOff>
    </xdr:to>
    <xdr:sp macro="" textlink="">
      <xdr:nvSpPr>
        <xdr:cNvPr id="22" name="Объект 5"/>
        <xdr:cNvSpPr>
          <a:spLocks/>
        </xdr:cNvSpPr>
      </xdr:nvSpPr>
      <xdr:spPr bwMode="auto">
        <a:xfrm>
          <a:off x="2600325" y="3812857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179</xdr:row>
      <xdr:rowOff>0</xdr:rowOff>
    </xdr:from>
    <xdr:to>
      <xdr:col>4</xdr:col>
      <xdr:colOff>123825</xdr:colOff>
      <xdr:row>179</xdr:row>
      <xdr:rowOff>0</xdr:rowOff>
    </xdr:to>
    <xdr:sp macro="" textlink="">
      <xdr:nvSpPr>
        <xdr:cNvPr id="23" name="Объект 7"/>
        <xdr:cNvSpPr>
          <a:spLocks/>
        </xdr:cNvSpPr>
      </xdr:nvSpPr>
      <xdr:spPr bwMode="auto">
        <a:xfrm>
          <a:off x="3448050" y="3812857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179</xdr:row>
      <xdr:rowOff>0</xdr:rowOff>
    </xdr:from>
    <xdr:to>
      <xdr:col>3</xdr:col>
      <xdr:colOff>104775</xdr:colOff>
      <xdr:row>179</xdr:row>
      <xdr:rowOff>0</xdr:rowOff>
    </xdr:to>
    <xdr:sp macro="" textlink="">
      <xdr:nvSpPr>
        <xdr:cNvPr id="24" name="Объект 8"/>
        <xdr:cNvSpPr>
          <a:spLocks/>
        </xdr:cNvSpPr>
      </xdr:nvSpPr>
      <xdr:spPr bwMode="auto">
        <a:xfrm>
          <a:off x="2619375" y="3812857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179</xdr:row>
      <xdr:rowOff>0</xdr:rowOff>
    </xdr:from>
    <xdr:to>
      <xdr:col>4</xdr:col>
      <xdr:colOff>152400</xdr:colOff>
      <xdr:row>179</xdr:row>
      <xdr:rowOff>0</xdr:rowOff>
    </xdr:to>
    <xdr:sp macro="" textlink="">
      <xdr:nvSpPr>
        <xdr:cNvPr id="25" name="Объект 8"/>
        <xdr:cNvSpPr>
          <a:spLocks/>
        </xdr:cNvSpPr>
      </xdr:nvSpPr>
      <xdr:spPr bwMode="auto">
        <a:xfrm>
          <a:off x="3476625" y="3812857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35</xdr:row>
      <xdr:rowOff>104775</xdr:rowOff>
    </xdr:from>
    <xdr:to>
      <xdr:col>3</xdr:col>
      <xdr:colOff>85725</xdr:colOff>
      <xdr:row>35</xdr:row>
      <xdr:rowOff>152400</xdr:rowOff>
    </xdr:to>
    <xdr:sp macro="" textlink="">
      <xdr:nvSpPr>
        <xdr:cNvPr id="2" name="Объект 5"/>
        <xdr:cNvSpPr>
          <a:spLocks/>
        </xdr:cNvSpPr>
      </xdr:nvSpPr>
      <xdr:spPr bwMode="auto">
        <a:xfrm>
          <a:off x="2752725" y="77247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35</xdr:row>
      <xdr:rowOff>104775</xdr:rowOff>
    </xdr:from>
    <xdr:to>
      <xdr:col>3</xdr:col>
      <xdr:colOff>666750</xdr:colOff>
      <xdr:row>35</xdr:row>
      <xdr:rowOff>152400</xdr:rowOff>
    </xdr:to>
    <xdr:sp macro="" textlink="">
      <xdr:nvSpPr>
        <xdr:cNvPr id="3" name="Объект 7"/>
        <xdr:cNvSpPr>
          <a:spLocks/>
        </xdr:cNvSpPr>
      </xdr:nvSpPr>
      <xdr:spPr bwMode="auto">
        <a:xfrm>
          <a:off x="3333750" y="77247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36</xdr:row>
      <xdr:rowOff>114300</xdr:rowOff>
    </xdr:from>
    <xdr:to>
      <xdr:col>3</xdr:col>
      <xdr:colOff>85725</xdr:colOff>
      <xdr:row>36</xdr:row>
      <xdr:rowOff>161925</xdr:rowOff>
    </xdr:to>
    <xdr:sp macro="" textlink="">
      <xdr:nvSpPr>
        <xdr:cNvPr id="4" name="Объект 8"/>
        <xdr:cNvSpPr>
          <a:spLocks/>
        </xdr:cNvSpPr>
      </xdr:nvSpPr>
      <xdr:spPr bwMode="auto">
        <a:xfrm>
          <a:off x="2752725" y="79438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36</xdr:row>
      <xdr:rowOff>114300</xdr:rowOff>
    </xdr:from>
    <xdr:to>
      <xdr:col>3</xdr:col>
      <xdr:colOff>676275</xdr:colOff>
      <xdr:row>36</xdr:row>
      <xdr:rowOff>161925</xdr:rowOff>
    </xdr:to>
    <xdr:sp macro="" textlink="">
      <xdr:nvSpPr>
        <xdr:cNvPr id="5" name="Объект 8"/>
        <xdr:cNvSpPr>
          <a:spLocks/>
        </xdr:cNvSpPr>
      </xdr:nvSpPr>
      <xdr:spPr bwMode="auto">
        <a:xfrm>
          <a:off x="3343275" y="79438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40</xdr:row>
      <xdr:rowOff>76200</xdr:rowOff>
    </xdr:from>
    <xdr:to>
      <xdr:col>3</xdr:col>
      <xdr:colOff>85725</xdr:colOff>
      <xdr:row>40</xdr:row>
      <xdr:rowOff>123825</xdr:rowOff>
    </xdr:to>
    <xdr:sp macro="" textlink="">
      <xdr:nvSpPr>
        <xdr:cNvPr id="6" name="Объект 5"/>
        <xdr:cNvSpPr>
          <a:spLocks/>
        </xdr:cNvSpPr>
      </xdr:nvSpPr>
      <xdr:spPr bwMode="auto">
        <a:xfrm>
          <a:off x="2752725" y="87439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40</xdr:row>
      <xdr:rowOff>104775</xdr:rowOff>
    </xdr:from>
    <xdr:to>
      <xdr:col>3</xdr:col>
      <xdr:colOff>666750</xdr:colOff>
      <xdr:row>40</xdr:row>
      <xdr:rowOff>152400</xdr:rowOff>
    </xdr:to>
    <xdr:sp macro="" textlink="">
      <xdr:nvSpPr>
        <xdr:cNvPr id="7" name="Объект 7"/>
        <xdr:cNvSpPr>
          <a:spLocks/>
        </xdr:cNvSpPr>
      </xdr:nvSpPr>
      <xdr:spPr bwMode="auto">
        <a:xfrm>
          <a:off x="3333750" y="87725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41</xdr:row>
      <xdr:rowOff>76200</xdr:rowOff>
    </xdr:from>
    <xdr:to>
      <xdr:col>3</xdr:col>
      <xdr:colOff>104775</xdr:colOff>
      <xdr:row>41</xdr:row>
      <xdr:rowOff>123825</xdr:rowOff>
    </xdr:to>
    <xdr:sp macro="" textlink="">
      <xdr:nvSpPr>
        <xdr:cNvPr id="8" name="Объект 8"/>
        <xdr:cNvSpPr>
          <a:spLocks/>
        </xdr:cNvSpPr>
      </xdr:nvSpPr>
      <xdr:spPr bwMode="auto">
        <a:xfrm>
          <a:off x="2771775" y="89535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41</xdr:row>
      <xdr:rowOff>95250</xdr:rowOff>
    </xdr:from>
    <xdr:to>
      <xdr:col>3</xdr:col>
      <xdr:colOff>685800</xdr:colOff>
      <xdr:row>41</xdr:row>
      <xdr:rowOff>142875</xdr:rowOff>
    </xdr:to>
    <xdr:sp macro="" textlink="">
      <xdr:nvSpPr>
        <xdr:cNvPr id="9" name="Объект 8"/>
        <xdr:cNvSpPr>
          <a:spLocks/>
        </xdr:cNvSpPr>
      </xdr:nvSpPr>
      <xdr:spPr bwMode="auto">
        <a:xfrm>
          <a:off x="3352800" y="89725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47</xdr:row>
      <xdr:rowOff>0</xdr:rowOff>
    </xdr:from>
    <xdr:to>
      <xdr:col>3</xdr:col>
      <xdr:colOff>85725</xdr:colOff>
      <xdr:row>47</xdr:row>
      <xdr:rowOff>0</xdr:rowOff>
    </xdr:to>
    <xdr:sp macro="" textlink="">
      <xdr:nvSpPr>
        <xdr:cNvPr id="10" name="Объект 5"/>
        <xdr:cNvSpPr>
          <a:spLocks/>
        </xdr:cNvSpPr>
      </xdr:nvSpPr>
      <xdr:spPr bwMode="auto">
        <a:xfrm>
          <a:off x="2752725" y="1013460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47</xdr:row>
      <xdr:rowOff>0</xdr:rowOff>
    </xdr:from>
    <xdr:to>
      <xdr:col>4</xdr:col>
      <xdr:colOff>123825</xdr:colOff>
      <xdr:row>47</xdr:row>
      <xdr:rowOff>0</xdr:rowOff>
    </xdr:to>
    <xdr:sp macro="" textlink="">
      <xdr:nvSpPr>
        <xdr:cNvPr id="11" name="Объект 7"/>
        <xdr:cNvSpPr>
          <a:spLocks/>
        </xdr:cNvSpPr>
      </xdr:nvSpPr>
      <xdr:spPr bwMode="auto">
        <a:xfrm>
          <a:off x="3600450" y="1013460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47</xdr:row>
      <xdr:rowOff>0</xdr:rowOff>
    </xdr:from>
    <xdr:to>
      <xdr:col>3</xdr:col>
      <xdr:colOff>104775</xdr:colOff>
      <xdr:row>47</xdr:row>
      <xdr:rowOff>0</xdr:rowOff>
    </xdr:to>
    <xdr:sp macro="" textlink="">
      <xdr:nvSpPr>
        <xdr:cNvPr id="12" name="Объект 8"/>
        <xdr:cNvSpPr>
          <a:spLocks/>
        </xdr:cNvSpPr>
      </xdr:nvSpPr>
      <xdr:spPr bwMode="auto">
        <a:xfrm>
          <a:off x="2771775" y="1013460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47</xdr:row>
      <xdr:rowOff>0</xdr:rowOff>
    </xdr:from>
    <xdr:to>
      <xdr:col>4</xdr:col>
      <xdr:colOff>152400</xdr:colOff>
      <xdr:row>47</xdr:row>
      <xdr:rowOff>0</xdr:rowOff>
    </xdr:to>
    <xdr:sp macro="" textlink="">
      <xdr:nvSpPr>
        <xdr:cNvPr id="13" name="Объект 8"/>
        <xdr:cNvSpPr>
          <a:spLocks/>
        </xdr:cNvSpPr>
      </xdr:nvSpPr>
      <xdr:spPr bwMode="auto">
        <a:xfrm>
          <a:off x="3629025" y="1013460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82</xdr:row>
      <xdr:rowOff>104775</xdr:rowOff>
    </xdr:from>
    <xdr:to>
      <xdr:col>3</xdr:col>
      <xdr:colOff>85725</xdr:colOff>
      <xdr:row>82</xdr:row>
      <xdr:rowOff>152400</xdr:rowOff>
    </xdr:to>
    <xdr:sp macro="" textlink="">
      <xdr:nvSpPr>
        <xdr:cNvPr id="14" name="Объект 5"/>
        <xdr:cNvSpPr>
          <a:spLocks/>
        </xdr:cNvSpPr>
      </xdr:nvSpPr>
      <xdr:spPr bwMode="auto">
        <a:xfrm>
          <a:off x="2752725" y="174688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82</xdr:row>
      <xdr:rowOff>104775</xdr:rowOff>
    </xdr:from>
    <xdr:to>
      <xdr:col>3</xdr:col>
      <xdr:colOff>666750</xdr:colOff>
      <xdr:row>82</xdr:row>
      <xdr:rowOff>152400</xdr:rowOff>
    </xdr:to>
    <xdr:sp macro="" textlink="">
      <xdr:nvSpPr>
        <xdr:cNvPr id="15" name="Объект 7"/>
        <xdr:cNvSpPr>
          <a:spLocks/>
        </xdr:cNvSpPr>
      </xdr:nvSpPr>
      <xdr:spPr bwMode="auto">
        <a:xfrm>
          <a:off x="3333750" y="174688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83</xdr:row>
      <xdr:rowOff>114300</xdr:rowOff>
    </xdr:from>
    <xdr:to>
      <xdr:col>3</xdr:col>
      <xdr:colOff>85725</xdr:colOff>
      <xdr:row>83</xdr:row>
      <xdr:rowOff>161925</xdr:rowOff>
    </xdr:to>
    <xdr:sp macro="" textlink="">
      <xdr:nvSpPr>
        <xdr:cNvPr id="16" name="Объект 8"/>
        <xdr:cNvSpPr>
          <a:spLocks/>
        </xdr:cNvSpPr>
      </xdr:nvSpPr>
      <xdr:spPr bwMode="auto">
        <a:xfrm>
          <a:off x="2752725" y="176879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83</xdr:row>
      <xdr:rowOff>114300</xdr:rowOff>
    </xdr:from>
    <xdr:to>
      <xdr:col>3</xdr:col>
      <xdr:colOff>676275</xdr:colOff>
      <xdr:row>83</xdr:row>
      <xdr:rowOff>161925</xdr:rowOff>
    </xdr:to>
    <xdr:sp macro="" textlink="">
      <xdr:nvSpPr>
        <xdr:cNvPr id="17" name="Объект 8"/>
        <xdr:cNvSpPr>
          <a:spLocks/>
        </xdr:cNvSpPr>
      </xdr:nvSpPr>
      <xdr:spPr bwMode="auto">
        <a:xfrm>
          <a:off x="3343275" y="176879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87</xdr:row>
      <xdr:rowOff>76200</xdr:rowOff>
    </xdr:from>
    <xdr:to>
      <xdr:col>3</xdr:col>
      <xdr:colOff>85725</xdr:colOff>
      <xdr:row>87</xdr:row>
      <xdr:rowOff>123825</xdr:rowOff>
    </xdr:to>
    <xdr:sp macro="" textlink="">
      <xdr:nvSpPr>
        <xdr:cNvPr id="18" name="Объект 5"/>
        <xdr:cNvSpPr>
          <a:spLocks/>
        </xdr:cNvSpPr>
      </xdr:nvSpPr>
      <xdr:spPr bwMode="auto">
        <a:xfrm>
          <a:off x="2752725" y="184880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87</xdr:row>
      <xdr:rowOff>104775</xdr:rowOff>
    </xdr:from>
    <xdr:to>
      <xdr:col>3</xdr:col>
      <xdr:colOff>666750</xdr:colOff>
      <xdr:row>87</xdr:row>
      <xdr:rowOff>152400</xdr:rowOff>
    </xdr:to>
    <xdr:sp macro="" textlink="">
      <xdr:nvSpPr>
        <xdr:cNvPr id="19" name="Объект 7"/>
        <xdr:cNvSpPr>
          <a:spLocks/>
        </xdr:cNvSpPr>
      </xdr:nvSpPr>
      <xdr:spPr bwMode="auto">
        <a:xfrm>
          <a:off x="3333750" y="185166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88</xdr:row>
      <xdr:rowOff>76200</xdr:rowOff>
    </xdr:from>
    <xdr:to>
      <xdr:col>3</xdr:col>
      <xdr:colOff>104775</xdr:colOff>
      <xdr:row>88</xdr:row>
      <xdr:rowOff>123825</xdr:rowOff>
    </xdr:to>
    <xdr:sp macro="" textlink="">
      <xdr:nvSpPr>
        <xdr:cNvPr id="20" name="Объект 8"/>
        <xdr:cNvSpPr>
          <a:spLocks/>
        </xdr:cNvSpPr>
      </xdr:nvSpPr>
      <xdr:spPr bwMode="auto">
        <a:xfrm>
          <a:off x="2771775" y="186975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88</xdr:row>
      <xdr:rowOff>95250</xdr:rowOff>
    </xdr:from>
    <xdr:to>
      <xdr:col>3</xdr:col>
      <xdr:colOff>685800</xdr:colOff>
      <xdr:row>88</xdr:row>
      <xdr:rowOff>142875</xdr:rowOff>
    </xdr:to>
    <xdr:sp macro="" textlink="">
      <xdr:nvSpPr>
        <xdr:cNvPr id="21" name="Объект 8"/>
        <xdr:cNvSpPr>
          <a:spLocks/>
        </xdr:cNvSpPr>
      </xdr:nvSpPr>
      <xdr:spPr bwMode="auto">
        <a:xfrm>
          <a:off x="3352800" y="187166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94</xdr:row>
      <xdr:rowOff>0</xdr:rowOff>
    </xdr:from>
    <xdr:to>
      <xdr:col>3</xdr:col>
      <xdr:colOff>85725</xdr:colOff>
      <xdr:row>94</xdr:row>
      <xdr:rowOff>0</xdr:rowOff>
    </xdr:to>
    <xdr:sp macro="" textlink="">
      <xdr:nvSpPr>
        <xdr:cNvPr id="22" name="Объект 5"/>
        <xdr:cNvSpPr>
          <a:spLocks/>
        </xdr:cNvSpPr>
      </xdr:nvSpPr>
      <xdr:spPr bwMode="auto">
        <a:xfrm>
          <a:off x="2752725" y="1987867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94</xdr:row>
      <xdr:rowOff>0</xdr:rowOff>
    </xdr:from>
    <xdr:to>
      <xdr:col>4</xdr:col>
      <xdr:colOff>123825</xdr:colOff>
      <xdr:row>94</xdr:row>
      <xdr:rowOff>0</xdr:rowOff>
    </xdr:to>
    <xdr:sp macro="" textlink="">
      <xdr:nvSpPr>
        <xdr:cNvPr id="23" name="Объект 7"/>
        <xdr:cNvSpPr>
          <a:spLocks/>
        </xdr:cNvSpPr>
      </xdr:nvSpPr>
      <xdr:spPr bwMode="auto">
        <a:xfrm>
          <a:off x="3600450" y="1987867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94</xdr:row>
      <xdr:rowOff>0</xdr:rowOff>
    </xdr:from>
    <xdr:to>
      <xdr:col>3</xdr:col>
      <xdr:colOff>104775</xdr:colOff>
      <xdr:row>94</xdr:row>
      <xdr:rowOff>0</xdr:rowOff>
    </xdr:to>
    <xdr:sp macro="" textlink="">
      <xdr:nvSpPr>
        <xdr:cNvPr id="24" name="Объект 8"/>
        <xdr:cNvSpPr>
          <a:spLocks/>
        </xdr:cNvSpPr>
      </xdr:nvSpPr>
      <xdr:spPr bwMode="auto">
        <a:xfrm>
          <a:off x="2771775" y="1987867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94</xdr:row>
      <xdr:rowOff>0</xdr:rowOff>
    </xdr:from>
    <xdr:to>
      <xdr:col>4</xdr:col>
      <xdr:colOff>152400</xdr:colOff>
      <xdr:row>94</xdr:row>
      <xdr:rowOff>0</xdr:rowOff>
    </xdr:to>
    <xdr:sp macro="" textlink="">
      <xdr:nvSpPr>
        <xdr:cNvPr id="25" name="Объект 8"/>
        <xdr:cNvSpPr>
          <a:spLocks/>
        </xdr:cNvSpPr>
      </xdr:nvSpPr>
      <xdr:spPr bwMode="auto">
        <a:xfrm>
          <a:off x="3629025" y="1987867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82</xdr:row>
      <xdr:rowOff>104775</xdr:rowOff>
    </xdr:from>
    <xdr:to>
      <xdr:col>3</xdr:col>
      <xdr:colOff>85725</xdr:colOff>
      <xdr:row>82</xdr:row>
      <xdr:rowOff>152400</xdr:rowOff>
    </xdr:to>
    <xdr:sp macro="" textlink="">
      <xdr:nvSpPr>
        <xdr:cNvPr id="26" name="Объект 5"/>
        <xdr:cNvSpPr>
          <a:spLocks/>
        </xdr:cNvSpPr>
      </xdr:nvSpPr>
      <xdr:spPr bwMode="auto">
        <a:xfrm>
          <a:off x="2752725" y="174688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82</xdr:row>
      <xdr:rowOff>104775</xdr:rowOff>
    </xdr:from>
    <xdr:to>
      <xdr:col>3</xdr:col>
      <xdr:colOff>666750</xdr:colOff>
      <xdr:row>82</xdr:row>
      <xdr:rowOff>152400</xdr:rowOff>
    </xdr:to>
    <xdr:sp macro="" textlink="">
      <xdr:nvSpPr>
        <xdr:cNvPr id="27" name="Объект 7"/>
        <xdr:cNvSpPr>
          <a:spLocks/>
        </xdr:cNvSpPr>
      </xdr:nvSpPr>
      <xdr:spPr bwMode="auto">
        <a:xfrm>
          <a:off x="3333750" y="174688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83</xdr:row>
      <xdr:rowOff>114300</xdr:rowOff>
    </xdr:from>
    <xdr:to>
      <xdr:col>3</xdr:col>
      <xdr:colOff>85725</xdr:colOff>
      <xdr:row>83</xdr:row>
      <xdr:rowOff>161925</xdr:rowOff>
    </xdr:to>
    <xdr:sp macro="" textlink="">
      <xdr:nvSpPr>
        <xdr:cNvPr id="28" name="Объект 8"/>
        <xdr:cNvSpPr>
          <a:spLocks/>
        </xdr:cNvSpPr>
      </xdr:nvSpPr>
      <xdr:spPr bwMode="auto">
        <a:xfrm>
          <a:off x="2752725" y="176879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83</xdr:row>
      <xdr:rowOff>114300</xdr:rowOff>
    </xdr:from>
    <xdr:to>
      <xdr:col>3</xdr:col>
      <xdr:colOff>676275</xdr:colOff>
      <xdr:row>83</xdr:row>
      <xdr:rowOff>161925</xdr:rowOff>
    </xdr:to>
    <xdr:sp macro="" textlink="">
      <xdr:nvSpPr>
        <xdr:cNvPr id="29" name="Объект 8"/>
        <xdr:cNvSpPr>
          <a:spLocks/>
        </xdr:cNvSpPr>
      </xdr:nvSpPr>
      <xdr:spPr bwMode="auto">
        <a:xfrm>
          <a:off x="3343275" y="176879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87</xdr:row>
      <xdr:rowOff>76200</xdr:rowOff>
    </xdr:from>
    <xdr:to>
      <xdr:col>3</xdr:col>
      <xdr:colOff>85725</xdr:colOff>
      <xdr:row>87</xdr:row>
      <xdr:rowOff>123825</xdr:rowOff>
    </xdr:to>
    <xdr:sp macro="" textlink="">
      <xdr:nvSpPr>
        <xdr:cNvPr id="30" name="Объект 5"/>
        <xdr:cNvSpPr>
          <a:spLocks/>
        </xdr:cNvSpPr>
      </xdr:nvSpPr>
      <xdr:spPr bwMode="auto">
        <a:xfrm>
          <a:off x="2752725" y="184880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87</xdr:row>
      <xdr:rowOff>104775</xdr:rowOff>
    </xdr:from>
    <xdr:to>
      <xdr:col>3</xdr:col>
      <xdr:colOff>666750</xdr:colOff>
      <xdr:row>87</xdr:row>
      <xdr:rowOff>152400</xdr:rowOff>
    </xdr:to>
    <xdr:sp macro="" textlink="">
      <xdr:nvSpPr>
        <xdr:cNvPr id="31" name="Объект 7"/>
        <xdr:cNvSpPr>
          <a:spLocks/>
        </xdr:cNvSpPr>
      </xdr:nvSpPr>
      <xdr:spPr bwMode="auto">
        <a:xfrm>
          <a:off x="3333750" y="185166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88</xdr:row>
      <xdr:rowOff>76200</xdr:rowOff>
    </xdr:from>
    <xdr:to>
      <xdr:col>3</xdr:col>
      <xdr:colOff>104775</xdr:colOff>
      <xdr:row>88</xdr:row>
      <xdr:rowOff>123825</xdr:rowOff>
    </xdr:to>
    <xdr:sp macro="" textlink="">
      <xdr:nvSpPr>
        <xdr:cNvPr id="32" name="Объект 8"/>
        <xdr:cNvSpPr>
          <a:spLocks/>
        </xdr:cNvSpPr>
      </xdr:nvSpPr>
      <xdr:spPr bwMode="auto">
        <a:xfrm>
          <a:off x="2771775" y="186975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88</xdr:row>
      <xdr:rowOff>95250</xdr:rowOff>
    </xdr:from>
    <xdr:to>
      <xdr:col>3</xdr:col>
      <xdr:colOff>685800</xdr:colOff>
      <xdr:row>88</xdr:row>
      <xdr:rowOff>142875</xdr:rowOff>
    </xdr:to>
    <xdr:sp macro="" textlink="">
      <xdr:nvSpPr>
        <xdr:cNvPr id="33" name="Объект 8"/>
        <xdr:cNvSpPr>
          <a:spLocks/>
        </xdr:cNvSpPr>
      </xdr:nvSpPr>
      <xdr:spPr bwMode="auto">
        <a:xfrm>
          <a:off x="3352800" y="187166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82</xdr:row>
      <xdr:rowOff>104775</xdr:rowOff>
    </xdr:from>
    <xdr:to>
      <xdr:col>3</xdr:col>
      <xdr:colOff>85725</xdr:colOff>
      <xdr:row>82</xdr:row>
      <xdr:rowOff>152400</xdr:rowOff>
    </xdr:to>
    <xdr:sp macro="" textlink="">
      <xdr:nvSpPr>
        <xdr:cNvPr id="34" name="Объект 5"/>
        <xdr:cNvSpPr>
          <a:spLocks/>
        </xdr:cNvSpPr>
      </xdr:nvSpPr>
      <xdr:spPr bwMode="auto">
        <a:xfrm>
          <a:off x="2752725" y="174688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82</xdr:row>
      <xdr:rowOff>104775</xdr:rowOff>
    </xdr:from>
    <xdr:to>
      <xdr:col>3</xdr:col>
      <xdr:colOff>666750</xdr:colOff>
      <xdr:row>82</xdr:row>
      <xdr:rowOff>152400</xdr:rowOff>
    </xdr:to>
    <xdr:sp macro="" textlink="">
      <xdr:nvSpPr>
        <xdr:cNvPr id="35" name="Объект 7"/>
        <xdr:cNvSpPr>
          <a:spLocks/>
        </xdr:cNvSpPr>
      </xdr:nvSpPr>
      <xdr:spPr bwMode="auto">
        <a:xfrm>
          <a:off x="3333750" y="174688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83</xdr:row>
      <xdr:rowOff>114300</xdr:rowOff>
    </xdr:from>
    <xdr:to>
      <xdr:col>3</xdr:col>
      <xdr:colOff>85725</xdr:colOff>
      <xdr:row>83</xdr:row>
      <xdr:rowOff>161925</xdr:rowOff>
    </xdr:to>
    <xdr:sp macro="" textlink="">
      <xdr:nvSpPr>
        <xdr:cNvPr id="36" name="Объект 8"/>
        <xdr:cNvSpPr>
          <a:spLocks/>
        </xdr:cNvSpPr>
      </xdr:nvSpPr>
      <xdr:spPr bwMode="auto">
        <a:xfrm>
          <a:off x="2752725" y="176879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83</xdr:row>
      <xdr:rowOff>114300</xdr:rowOff>
    </xdr:from>
    <xdr:to>
      <xdr:col>3</xdr:col>
      <xdr:colOff>676275</xdr:colOff>
      <xdr:row>83</xdr:row>
      <xdr:rowOff>161925</xdr:rowOff>
    </xdr:to>
    <xdr:sp macro="" textlink="">
      <xdr:nvSpPr>
        <xdr:cNvPr id="37" name="Объект 8"/>
        <xdr:cNvSpPr>
          <a:spLocks/>
        </xdr:cNvSpPr>
      </xdr:nvSpPr>
      <xdr:spPr bwMode="auto">
        <a:xfrm>
          <a:off x="3343275" y="176879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87</xdr:row>
      <xdr:rowOff>76200</xdr:rowOff>
    </xdr:from>
    <xdr:to>
      <xdr:col>3</xdr:col>
      <xdr:colOff>85725</xdr:colOff>
      <xdr:row>87</xdr:row>
      <xdr:rowOff>123825</xdr:rowOff>
    </xdr:to>
    <xdr:sp macro="" textlink="">
      <xdr:nvSpPr>
        <xdr:cNvPr id="38" name="Объект 5"/>
        <xdr:cNvSpPr>
          <a:spLocks/>
        </xdr:cNvSpPr>
      </xdr:nvSpPr>
      <xdr:spPr bwMode="auto">
        <a:xfrm>
          <a:off x="2752725" y="184880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87</xdr:row>
      <xdr:rowOff>104775</xdr:rowOff>
    </xdr:from>
    <xdr:to>
      <xdr:col>3</xdr:col>
      <xdr:colOff>666750</xdr:colOff>
      <xdr:row>87</xdr:row>
      <xdr:rowOff>152400</xdr:rowOff>
    </xdr:to>
    <xdr:sp macro="" textlink="">
      <xdr:nvSpPr>
        <xdr:cNvPr id="39" name="Объект 7"/>
        <xdr:cNvSpPr>
          <a:spLocks/>
        </xdr:cNvSpPr>
      </xdr:nvSpPr>
      <xdr:spPr bwMode="auto">
        <a:xfrm>
          <a:off x="3333750" y="185166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88</xdr:row>
      <xdr:rowOff>76200</xdr:rowOff>
    </xdr:from>
    <xdr:to>
      <xdr:col>3</xdr:col>
      <xdr:colOff>104775</xdr:colOff>
      <xdr:row>88</xdr:row>
      <xdr:rowOff>123825</xdr:rowOff>
    </xdr:to>
    <xdr:sp macro="" textlink="">
      <xdr:nvSpPr>
        <xdr:cNvPr id="40" name="Объект 8"/>
        <xdr:cNvSpPr>
          <a:spLocks/>
        </xdr:cNvSpPr>
      </xdr:nvSpPr>
      <xdr:spPr bwMode="auto">
        <a:xfrm>
          <a:off x="2771775" y="186975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88</xdr:row>
      <xdr:rowOff>95250</xdr:rowOff>
    </xdr:from>
    <xdr:to>
      <xdr:col>3</xdr:col>
      <xdr:colOff>685800</xdr:colOff>
      <xdr:row>88</xdr:row>
      <xdr:rowOff>142875</xdr:rowOff>
    </xdr:to>
    <xdr:sp macro="" textlink="">
      <xdr:nvSpPr>
        <xdr:cNvPr id="41" name="Объект 8"/>
        <xdr:cNvSpPr>
          <a:spLocks/>
        </xdr:cNvSpPr>
      </xdr:nvSpPr>
      <xdr:spPr bwMode="auto">
        <a:xfrm>
          <a:off x="3352800" y="187166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53</xdr:row>
      <xdr:rowOff>104775</xdr:rowOff>
    </xdr:from>
    <xdr:to>
      <xdr:col>3</xdr:col>
      <xdr:colOff>85725</xdr:colOff>
      <xdr:row>53</xdr:row>
      <xdr:rowOff>152400</xdr:rowOff>
    </xdr:to>
    <xdr:sp macro="" textlink="">
      <xdr:nvSpPr>
        <xdr:cNvPr id="2" name="Объект 5"/>
        <xdr:cNvSpPr>
          <a:spLocks/>
        </xdr:cNvSpPr>
      </xdr:nvSpPr>
      <xdr:spPr bwMode="auto">
        <a:xfrm>
          <a:off x="2600325" y="116109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53</xdr:row>
      <xdr:rowOff>104775</xdr:rowOff>
    </xdr:from>
    <xdr:to>
      <xdr:col>3</xdr:col>
      <xdr:colOff>666750</xdr:colOff>
      <xdr:row>53</xdr:row>
      <xdr:rowOff>152400</xdr:rowOff>
    </xdr:to>
    <xdr:sp macro="" textlink="">
      <xdr:nvSpPr>
        <xdr:cNvPr id="3" name="Объект 7"/>
        <xdr:cNvSpPr>
          <a:spLocks/>
        </xdr:cNvSpPr>
      </xdr:nvSpPr>
      <xdr:spPr bwMode="auto">
        <a:xfrm>
          <a:off x="3181350" y="116109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54</xdr:row>
      <xdr:rowOff>114300</xdr:rowOff>
    </xdr:from>
    <xdr:to>
      <xdr:col>3</xdr:col>
      <xdr:colOff>85725</xdr:colOff>
      <xdr:row>54</xdr:row>
      <xdr:rowOff>161925</xdr:rowOff>
    </xdr:to>
    <xdr:sp macro="" textlink="">
      <xdr:nvSpPr>
        <xdr:cNvPr id="4" name="Объект 8"/>
        <xdr:cNvSpPr>
          <a:spLocks/>
        </xdr:cNvSpPr>
      </xdr:nvSpPr>
      <xdr:spPr bwMode="auto">
        <a:xfrm>
          <a:off x="2600325" y="118300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54</xdr:row>
      <xdr:rowOff>114300</xdr:rowOff>
    </xdr:from>
    <xdr:to>
      <xdr:col>3</xdr:col>
      <xdr:colOff>676275</xdr:colOff>
      <xdr:row>54</xdr:row>
      <xdr:rowOff>161925</xdr:rowOff>
    </xdr:to>
    <xdr:sp macro="" textlink="">
      <xdr:nvSpPr>
        <xdr:cNvPr id="5" name="Объект 8"/>
        <xdr:cNvSpPr>
          <a:spLocks/>
        </xdr:cNvSpPr>
      </xdr:nvSpPr>
      <xdr:spPr bwMode="auto">
        <a:xfrm>
          <a:off x="3190875" y="118300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58</xdr:row>
      <xdr:rowOff>76200</xdr:rowOff>
    </xdr:from>
    <xdr:to>
      <xdr:col>3</xdr:col>
      <xdr:colOff>85725</xdr:colOff>
      <xdr:row>58</xdr:row>
      <xdr:rowOff>123825</xdr:rowOff>
    </xdr:to>
    <xdr:sp macro="" textlink="">
      <xdr:nvSpPr>
        <xdr:cNvPr id="6" name="Объект 5"/>
        <xdr:cNvSpPr>
          <a:spLocks/>
        </xdr:cNvSpPr>
      </xdr:nvSpPr>
      <xdr:spPr bwMode="auto">
        <a:xfrm>
          <a:off x="2600325" y="126301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58</xdr:row>
      <xdr:rowOff>104775</xdr:rowOff>
    </xdr:from>
    <xdr:to>
      <xdr:col>3</xdr:col>
      <xdr:colOff>666750</xdr:colOff>
      <xdr:row>58</xdr:row>
      <xdr:rowOff>152400</xdr:rowOff>
    </xdr:to>
    <xdr:sp macro="" textlink="">
      <xdr:nvSpPr>
        <xdr:cNvPr id="7" name="Объект 7"/>
        <xdr:cNvSpPr>
          <a:spLocks/>
        </xdr:cNvSpPr>
      </xdr:nvSpPr>
      <xdr:spPr bwMode="auto">
        <a:xfrm>
          <a:off x="3181350" y="126587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59</xdr:row>
      <xdr:rowOff>76200</xdr:rowOff>
    </xdr:from>
    <xdr:to>
      <xdr:col>3</xdr:col>
      <xdr:colOff>104775</xdr:colOff>
      <xdr:row>59</xdr:row>
      <xdr:rowOff>123825</xdr:rowOff>
    </xdr:to>
    <xdr:sp macro="" textlink="">
      <xdr:nvSpPr>
        <xdr:cNvPr id="8" name="Объект 8"/>
        <xdr:cNvSpPr>
          <a:spLocks/>
        </xdr:cNvSpPr>
      </xdr:nvSpPr>
      <xdr:spPr bwMode="auto">
        <a:xfrm>
          <a:off x="2619375" y="128397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59</xdr:row>
      <xdr:rowOff>95250</xdr:rowOff>
    </xdr:from>
    <xdr:to>
      <xdr:col>3</xdr:col>
      <xdr:colOff>685800</xdr:colOff>
      <xdr:row>59</xdr:row>
      <xdr:rowOff>142875</xdr:rowOff>
    </xdr:to>
    <xdr:sp macro="" textlink="">
      <xdr:nvSpPr>
        <xdr:cNvPr id="9" name="Объект 8"/>
        <xdr:cNvSpPr>
          <a:spLocks/>
        </xdr:cNvSpPr>
      </xdr:nvSpPr>
      <xdr:spPr bwMode="auto">
        <a:xfrm>
          <a:off x="3200400" y="128587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65</xdr:row>
      <xdr:rowOff>0</xdr:rowOff>
    </xdr:from>
    <xdr:to>
      <xdr:col>3</xdr:col>
      <xdr:colOff>85725</xdr:colOff>
      <xdr:row>65</xdr:row>
      <xdr:rowOff>0</xdr:rowOff>
    </xdr:to>
    <xdr:sp macro="" textlink="">
      <xdr:nvSpPr>
        <xdr:cNvPr id="10" name="Объект 5"/>
        <xdr:cNvSpPr>
          <a:spLocks/>
        </xdr:cNvSpPr>
      </xdr:nvSpPr>
      <xdr:spPr bwMode="auto">
        <a:xfrm>
          <a:off x="2600325" y="1402080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65</xdr:row>
      <xdr:rowOff>0</xdr:rowOff>
    </xdr:from>
    <xdr:to>
      <xdr:col>4</xdr:col>
      <xdr:colOff>123825</xdr:colOff>
      <xdr:row>65</xdr:row>
      <xdr:rowOff>0</xdr:rowOff>
    </xdr:to>
    <xdr:sp macro="" textlink="">
      <xdr:nvSpPr>
        <xdr:cNvPr id="11" name="Объект 7"/>
        <xdr:cNvSpPr>
          <a:spLocks/>
        </xdr:cNvSpPr>
      </xdr:nvSpPr>
      <xdr:spPr bwMode="auto">
        <a:xfrm>
          <a:off x="3448050" y="1402080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65</xdr:row>
      <xdr:rowOff>0</xdr:rowOff>
    </xdr:from>
    <xdr:to>
      <xdr:col>3</xdr:col>
      <xdr:colOff>104775</xdr:colOff>
      <xdr:row>65</xdr:row>
      <xdr:rowOff>0</xdr:rowOff>
    </xdr:to>
    <xdr:sp macro="" textlink="">
      <xdr:nvSpPr>
        <xdr:cNvPr id="12" name="Объект 8"/>
        <xdr:cNvSpPr>
          <a:spLocks/>
        </xdr:cNvSpPr>
      </xdr:nvSpPr>
      <xdr:spPr bwMode="auto">
        <a:xfrm>
          <a:off x="2619375" y="1402080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65</xdr:row>
      <xdr:rowOff>0</xdr:rowOff>
    </xdr:from>
    <xdr:to>
      <xdr:col>4</xdr:col>
      <xdr:colOff>152400</xdr:colOff>
      <xdr:row>65</xdr:row>
      <xdr:rowOff>0</xdr:rowOff>
    </xdr:to>
    <xdr:sp macro="" textlink="">
      <xdr:nvSpPr>
        <xdr:cNvPr id="13" name="Объект 8"/>
        <xdr:cNvSpPr>
          <a:spLocks/>
        </xdr:cNvSpPr>
      </xdr:nvSpPr>
      <xdr:spPr bwMode="auto">
        <a:xfrm>
          <a:off x="3476625" y="1402080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116</xdr:row>
      <xdr:rowOff>104775</xdr:rowOff>
    </xdr:from>
    <xdr:to>
      <xdr:col>3</xdr:col>
      <xdr:colOff>85725</xdr:colOff>
      <xdr:row>116</xdr:row>
      <xdr:rowOff>152400</xdr:rowOff>
    </xdr:to>
    <xdr:sp macro="" textlink="">
      <xdr:nvSpPr>
        <xdr:cNvPr id="14" name="Объект 5"/>
        <xdr:cNvSpPr>
          <a:spLocks/>
        </xdr:cNvSpPr>
      </xdr:nvSpPr>
      <xdr:spPr bwMode="auto">
        <a:xfrm>
          <a:off x="2600325" y="247554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116</xdr:row>
      <xdr:rowOff>104775</xdr:rowOff>
    </xdr:from>
    <xdr:to>
      <xdr:col>3</xdr:col>
      <xdr:colOff>666750</xdr:colOff>
      <xdr:row>116</xdr:row>
      <xdr:rowOff>152400</xdr:rowOff>
    </xdr:to>
    <xdr:sp macro="" textlink="">
      <xdr:nvSpPr>
        <xdr:cNvPr id="15" name="Объект 7"/>
        <xdr:cNvSpPr>
          <a:spLocks/>
        </xdr:cNvSpPr>
      </xdr:nvSpPr>
      <xdr:spPr bwMode="auto">
        <a:xfrm>
          <a:off x="3181350" y="247554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117</xdr:row>
      <xdr:rowOff>114300</xdr:rowOff>
    </xdr:from>
    <xdr:to>
      <xdr:col>3</xdr:col>
      <xdr:colOff>85725</xdr:colOff>
      <xdr:row>117</xdr:row>
      <xdr:rowOff>161925</xdr:rowOff>
    </xdr:to>
    <xdr:sp macro="" textlink="">
      <xdr:nvSpPr>
        <xdr:cNvPr id="16" name="Объект 8"/>
        <xdr:cNvSpPr>
          <a:spLocks/>
        </xdr:cNvSpPr>
      </xdr:nvSpPr>
      <xdr:spPr bwMode="auto">
        <a:xfrm>
          <a:off x="2600325" y="249745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117</xdr:row>
      <xdr:rowOff>114300</xdr:rowOff>
    </xdr:from>
    <xdr:to>
      <xdr:col>3</xdr:col>
      <xdr:colOff>676275</xdr:colOff>
      <xdr:row>117</xdr:row>
      <xdr:rowOff>161925</xdr:rowOff>
    </xdr:to>
    <xdr:sp macro="" textlink="">
      <xdr:nvSpPr>
        <xdr:cNvPr id="17" name="Объект 8"/>
        <xdr:cNvSpPr>
          <a:spLocks/>
        </xdr:cNvSpPr>
      </xdr:nvSpPr>
      <xdr:spPr bwMode="auto">
        <a:xfrm>
          <a:off x="3190875" y="249745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121</xdr:row>
      <xdr:rowOff>76200</xdr:rowOff>
    </xdr:from>
    <xdr:to>
      <xdr:col>3</xdr:col>
      <xdr:colOff>85725</xdr:colOff>
      <xdr:row>121</xdr:row>
      <xdr:rowOff>123825</xdr:rowOff>
    </xdr:to>
    <xdr:sp macro="" textlink="">
      <xdr:nvSpPr>
        <xdr:cNvPr id="18" name="Объект 5"/>
        <xdr:cNvSpPr>
          <a:spLocks/>
        </xdr:cNvSpPr>
      </xdr:nvSpPr>
      <xdr:spPr bwMode="auto">
        <a:xfrm>
          <a:off x="2600325" y="257746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121</xdr:row>
      <xdr:rowOff>104775</xdr:rowOff>
    </xdr:from>
    <xdr:to>
      <xdr:col>3</xdr:col>
      <xdr:colOff>666750</xdr:colOff>
      <xdr:row>121</xdr:row>
      <xdr:rowOff>152400</xdr:rowOff>
    </xdr:to>
    <xdr:sp macro="" textlink="">
      <xdr:nvSpPr>
        <xdr:cNvPr id="19" name="Объект 7"/>
        <xdr:cNvSpPr>
          <a:spLocks/>
        </xdr:cNvSpPr>
      </xdr:nvSpPr>
      <xdr:spPr bwMode="auto">
        <a:xfrm>
          <a:off x="3181350" y="258032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122</xdr:row>
      <xdr:rowOff>76200</xdr:rowOff>
    </xdr:from>
    <xdr:to>
      <xdr:col>3</xdr:col>
      <xdr:colOff>104775</xdr:colOff>
      <xdr:row>122</xdr:row>
      <xdr:rowOff>123825</xdr:rowOff>
    </xdr:to>
    <xdr:sp macro="" textlink="">
      <xdr:nvSpPr>
        <xdr:cNvPr id="20" name="Объект 8"/>
        <xdr:cNvSpPr>
          <a:spLocks/>
        </xdr:cNvSpPr>
      </xdr:nvSpPr>
      <xdr:spPr bwMode="auto">
        <a:xfrm>
          <a:off x="2619375" y="259842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122</xdr:row>
      <xdr:rowOff>95250</xdr:rowOff>
    </xdr:from>
    <xdr:to>
      <xdr:col>3</xdr:col>
      <xdr:colOff>685800</xdr:colOff>
      <xdr:row>122</xdr:row>
      <xdr:rowOff>142875</xdr:rowOff>
    </xdr:to>
    <xdr:sp macro="" textlink="">
      <xdr:nvSpPr>
        <xdr:cNvPr id="21" name="Объект 8"/>
        <xdr:cNvSpPr>
          <a:spLocks/>
        </xdr:cNvSpPr>
      </xdr:nvSpPr>
      <xdr:spPr bwMode="auto">
        <a:xfrm>
          <a:off x="3200400" y="260032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128</xdr:row>
      <xdr:rowOff>0</xdr:rowOff>
    </xdr:from>
    <xdr:to>
      <xdr:col>3</xdr:col>
      <xdr:colOff>85725</xdr:colOff>
      <xdr:row>128</xdr:row>
      <xdr:rowOff>0</xdr:rowOff>
    </xdr:to>
    <xdr:sp macro="" textlink="">
      <xdr:nvSpPr>
        <xdr:cNvPr id="22" name="Объект 5"/>
        <xdr:cNvSpPr>
          <a:spLocks/>
        </xdr:cNvSpPr>
      </xdr:nvSpPr>
      <xdr:spPr bwMode="auto">
        <a:xfrm>
          <a:off x="2600325" y="2716530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128</xdr:row>
      <xdr:rowOff>0</xdr:rowOff>
    </xdr:from>
    <xdr:to>
      <xdr:col>4</xdr:col>
      <xdr:colOff>123825</xdr:colOff>
      <xdr:row>128</xdr:row>
      <xdr:rowOff>0</xdr:rowOff>
    </xdr:to>
    <xdr:sp macro="" textlink="">
      <xdr:nvSpPr>
        <xdr:cNvPr id="23" name="Объект 7"/>
        <xdr:cNvSpPr>
          <a:spLocks/>
        </xdr:cNvSpPr>
      </xdr:nvSpPr>
      <xdr:spPr bwMode="auto">
        <a:xfrm>
          <a:off x="3448050" y="2716530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128</xdr:row>
      <xdr:rowOff>0</xdr:rowOff>
    </xdr:from>
    <xdr:to>
      <xdr:col>3</xdr:col>
      <xdr:colOff>104775</xdr:colOff>
      <xdr:row>128</xdr:row>
      <xdr:rowOff>0</xdr:rowOff>
    </xdr:to>
    <xdr:sp macro="" textlink="">
      <xdr:nvSpPr>
        <xdr:cNvPr id="24" name="Объект 8"/>
        <xdr:cNvSpPr>
          <a:spLocks/>
        </xdr:cNvSpPr>
      </xdr:nvSpPr>
      <xdr:spPr bwMode="auto">
        <a:xfrm>
          <a:off x="2619375" y="2716530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128</xdr:row>
      <xdr:rowOff>0</xdr:rowOff>
    </xdr:from>
    <xdr:to>
      <xdr:col>4</xdr:col>
      <xdr:colOff>152400</xdr:colOff>
      <xdr:row>128</xdr:row>
      <xdr:rowOff>0</xdr:rowOff>
    </xdr:to>
    <xdr:sp macro="" textlink="">
      <xdr:nvSpPr>
        <xdr:cNvPr id="25" name="Объект 8"/>
        <xdr:cNvSpPr>
          <a:spLocks/>
        </xdr:cNvSpPr>
      </xdr:nvSpPr>
      <xdr:spPr bwMode="auto">
        <a:xfrm>
          <a:off x="3476625" y="2716530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116</xdr:row>
      <xdr:rowOff>104775</xdr:rowOff>
    </xdr:from>
    <xdr:to>
      <xdr:col>3</xdr:col>
      <xdr:colOff>85725</xdr:colOff>
      <xdr:row>116</xdr:row>
      <xdr:rowOff>152400</xdr:rowOff>
    </xdr:to>
    <xdr:sp macro="" textlink="">
      <xdr:nvSpPr>
        <xdr:cNvPr id="26" name="Объект 5"/>
        <xdr:cNvSpPr>
          <a:spLocks/>
        </xdr:cNvSpPr>
      </xdr:nvSpPr>
      <xdr:spPr bwMode="auto">
        <a:xfrm>
          <a:off x="2600325" y="247554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116</xdr:row>
      <xdr:rowOff>104775</xdr:rowOff>
    </xdr:from>
    <xdr:to>
      <xdr:col>3</xdr:col>
      <xdr:colOff>666750</xdr:colOff>
      <xdr:row>116</xdr:row>
      <xdr:rowOff>152400</xdr:rowOff>
    </xdr:to>
    <xdr:sp macro="" textlink="">
      <xdr:nvSpPr>
        <xdr:cNvPr id="27" name="Объект 7"/>
        <xdr:cNvSpPr>
          <a:spLocks/>
        </xdr:cNvSpPr>
      </xdr:nvSpPr>
      <xdr:spPr bwMode="auto">
        <a:xfrm>
          <a:off x="3181350" y="247554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117</xdr:row>
      <xdr:rowOff>114300</xdr:rowOff>
    </xdr:from>
    <xdr:to>
      <xdr:col>3</xdr:col>
      <xdr:colOff>85725</xdr:colOff>
      <xdr:row>117</xdr:row>
      <xdr:rowOff>161925</xdr:rowOff>
    </xdr:to>
    <xdr:sp macro="" textlink="">
      <xdr:nvSpPr>
        <xdr:cNvPr id="28" name="Объект 8"/>
        <xdr:cNvSpPr>
          <a:spLocks/>
        </xdr:cNvSpPr>
      </xdr:nvSpPr>
      <xdr:spPr bwMode="auto">
        <a:xfrm>
          <a:off x="2600325" y="249745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117</xdr:row>
      <xdr:rowOff>114300</xdr:rowOff>
    </xdr:from>
    <xdr:to>
      <xdr:col>3</xdr:col>
      <xdr:colOff>676275</xdr:colOff>
      <xdr:row>117</xdr:row>
      <xdr:rowOff>161925</xdr:rowOff>
    </xdr:to>
    <xdr:sp macro="" textlink="">
      <xdr:nvSpPr>
        <xdr:cNvPr id="29" name="Объект 8"/>
        <xdr:cNvSpPr>
          <a:spLocks/>
        </xdr:cNvSpPr>
      </xdr:nvSpPr>
      <xdr:spPr bwMode="auto">
        <a:xfrm>
          <a:off x="3190875" y="249745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121</xdr:row>
      <xdr:rowOff>76200</xdr:rowOff>
    </xdr:from>
    <xdr:to>
      <xdr:col>3</xdr:col>
      <xdr:colOff>85725</xdr:colOff>
      <xdr:row>121</xdr:row>
      <xdr:rowOff>123825</xdr:rowOff>
    </xdr:to>
    <xdr:sp macro="" textlink="">
      <xdr:nvSpPr>
        <xdr:cNvPr id="30" name="Объект 5"/>
        <xdr:cNvSpPr>
          <a:spLocks/>
        </xdr:cNvSpPr>
      </xdr:nvSpPr>
      <xdr:spPr bwMode="auto">
        <a:xfrm>
          <a:off x="2600325" y="257746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121</xdr:row>
      <xdr:rowOff>104775</xdr:rowOff>
    </xdr:from>
    <xdr:to>
      <xdr:col>3</xdr:col>
      <xdr:colOff>666750</xdr:colOff>
      <xdr:row>121</xdr:row>
      <xdr:rowOff>152400</xdr:rowOff>
    </xdr:to>
    <xdr:sp macro="" textlink="">
      <xdr:nvSpPr>
        <xdr:cNvPr id="31" name="Объект 7"/>
        <xdr:cNvSpPr>
          <a:spLocks/>
        </xdr:cNvSpPr>
      </xdr:nvSpPr>
      <xdr:spPr bwMode="auto">
        <a:xfrm>
          <a:off x="3181350" y="258032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122</xdr:row>
      <xdr:rowOff>76200</xdr:rowOff>
    </xdr:from>
    <xdr:to>
      <xdr:col>3</xdr:col>
      <xdr:colOff>104775</xdr:colOff>
      <xdr:row>122</xdr:row>
      <xdr:rowOff>123825</xdr:rowOff>
    </xdr:to>
    <xdr:sp macro="" textlink="">
      <xdr:nvSpPr>
        <xdr:cNvPr id="32" name="Объект 8"/>
        <xdr:cNvSpPr>
          <a:spLocks/>
        </xdr:cNvSpPr>
      </xdr:nvSpPr>
      <xdr:spPr bwMode="auto">
        <a:xfrm>
          <a:off x="2619375" y="259842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122</xdr:row>
      <xdr:rowOff>95250</xdr:rowOff>
    </xdr:from>
    <xdr:to>
      <xdr:col>3</xdr:col>
      <xdr:colOff>685800</xdr:colOff>
      <xdr:row>122</xdr:row>
      <xdr:rowOff>142875</xdr:rowOff>
    </xdr:to>
    <xdr:sp macro="" textlink="">
      <xdr:nvSpPr>
        <xdr:cNvPr id="33" name="Объект 8"/>
        <xdr:cNvSpPr>
          <a:spLocks/>
        </xdr:cNvSpPr>
      </xdr:nvSpPr>
      <xdr:spPr bwMode="auto">
        <a:xfrm>
          <a:off x="3200400" y="260032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46</xdr:row>
      <xdr:rowOff>104775</xdr:rowOff>
    </xdr:from>
    <xdr:to>
      <xdr:col>3</xdr:col>
      <xdr:colOff>85725</xdr:colOff>
      <xdr:row>46</xdr:row>
      <xdr:rowOff>152400</xdr:rowOff>
    </xdr:to>
    <xdr:sp macro="" textlink="">
      <xdr:nvSpPr>
        <xdr:cNvPr id="2" name="Объект 5"/>
        <xdr:cNvSpPr>
          <a:spLocks/>
        </xdr:cNvSpPr>
      </xdr:nvSpPr>
      <xdr:spPr bwMode="auto">
        <a:xfrm>
          <a:off x="2600325" y="100393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46</xdr:row>
      <xdr:rowOff>104775</xdr:rowOff>
    </xdr:from>
    <xdr:to>
      <xdr:col>3</xdr:col>
      <xdr:colOff>666750</xdr:colOff>
      <xdr:row>46</xdr:row>
      <xdr:rowOff>152400</xdr:rowOff>
    </xdr:to>
    <xdr:sp macro="" textlink="">
      <xdr:nvSpPr>
        <xdr:cNvPr id="3" name="Объект 7"/>
        <xdr:cNvSpPr>
          <a:spLocks/>
        </xdr:cNvSpPr>
      </xdr:nvSpPr>
      <xdr:spPr bwMode="auto">
        <a:xfrm>
          <a:off x="3181350" y="100393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47</xdr:row>
      <xdr:rowOff>114300</xdr:rowOff>
    </xdr:from>
    <xdr:to>
      <xdr:col>3</xdr:col>
      <xdr:colOff>85725</xdr:colOff>
      <xdr:row>47</xdr:row>
      <xdr:rowOff>161925</xdr:rowOff>
    </xdr:to>
    <xdr:sp macro="" textlink="">
      <xdr:nvSpPr>
        <xdr:cNvPr id="4" name="Объект 8"/>
        <xdr:cNvSpPr>
          <a:spLocks/>
        </xdr:cNvSpPr>
      </xdr:nvSpPr>
      <xdr:spPr bwMode="auto">
        <a:xfrm>
          <a:off x="2600325" y="102584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47</xdr:row>
      <xdr:rowOff>114300</xdr:rowOff>
    </xdr:from>
    <xdr:to>
      <xdr:col>3</xdr:col>
      <xdr:colOff>676275</xdr:colOff>
      <xdr:row>47</xdr:row>
      <xdr:rowOff>161925</xdr:rowOff>
    </xdr:to>
    <xdr:sp macro="" textlink="">
      <xdr:nvSpPr>
        <xdr:cNvPr id="5" name="Объект 8"/>
        <xdr:cNvSpPr>
          <a:spLocks/>
        </xdr:cNvSpPr>
      </xdr:nvSpPr>
      <xdr:spPr bwMode="auto">
        <a:xfrm>
          <a:off x="3190875" y="102584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51</xdr:row>
      <xdr:rowOff>76200</xdr:rowOff>
    </xdr:from>
    <xdr:to>
      <xdr:col>3</xdr:col>
      <xdr:colOff>85725</xdr:colOff>
      <xdr:row>51</xdr:row>
      <xdr:rowOff>123825</xdr:rowOff>
    </xdr:to>
    <xdr:sp macro="" textlink="">
      <xdr:nvSpPr>
        <xdr:cNvPr id="6" name="Объект 5"/>
        <xdr:cNvSpPr>
          <a:spLocks/>
        </xdr:cNvSpPr>
      </xdr:nvSpPr>
      <xdr:spPr bwMode="auto">
        <a:xfrm>
          <a:off x="2600325" y="110585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51</xdr:row>
      <xdr:rowOff>104775</xdr:rowOff>
    </xdr:from>
    <xdr:to>
      <xdr:col>3</xdr:col>
      <xdr:colOff>666750</xdr:colOff>
      <xdr:row>51</xdr:row>
      <xdr:rowOff>152400</xdr:rowOff>
    </xdr:to>
    <xdr:sp macro="" textlink="">
      <xdr:nvSpPr>
        <xdr:cNvPr id="7" name="Объект 7"/>
        <xdr:cNvSpPr>
          <a:spLocks/>
        </xdr:cNvSpPr>
      </xdr:nvSpPr>
      <xdr:spPr bwMode="auto">
        <a:xfrm>
          <a:off x="3181350" y="110871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52</xdr:row>
      <xdr:rowOff>76200</xdr:rowOff>
    </xdr:from>
    <xdr:to>
      <xdr:col>3</xdr:col>
      <xdr:colOff>104775</xdr:colOff>
      <xdr:row>52</xdr:row>
      <xdr:rowOff>123825</xdr:rowOff>
    </xdr:to>
    <xdr:sp macro="" textlink="">
      <xdr:nvSpPr>
        <xdr:cNvPr id="8" name="Объект 8"/>
        <xdr:cNvSpPr>
          <a:spLocks/>
        </xdr:cNvSpPr>
      </xdr:nvSpPr>
      <xdr:spPr bwMode="auto">
        <a:xfrm>
          <a:off x="2619375" y="112680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52</xdr:row>
      <xdr:rowOff>95250</xdr:rowOff>
    </xdr:from>
    <xdr:to>
      <xdr:col>3</xdr:col>
      <xdr:colOff>685800</xdr:colOff>
      <xdr:row>52</xdr:row>
      <xdr:rowOff>142875</xdr:rowOff>
    </xdr:to>
    <xdr:sp macro="" textlink="">
      <xdr:nvSpPr>
        <xdr:cNvPr id="9" name="Объект 8"/>
        <xdr:cNvSpPr>
          <a:spLocks/>
        </xdr:cNvSpPr>
      </xdr:nvSpPr>
      <xdr:spPr bwMode="auto">
        <a:xfrm>
          <a:off x="3200400" y="112871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58</xdr:row>
      <xdr:rowOff>0</xdr:rowOff>
    </xdr:from>
    <xdr:to>
      <xdr:col>3</xdr:col>
      <xdr:colOff>85725</xdr:colOff>
      <xdr:row>58</xdr:row>
      <xdr:rowOff>0</xdr:rowOff>
    </xdr:to>
    <xdr:sp macro="" textlink="">
      <xdr:nvSpPr>
        <xdr:cNvPr id="10" name="Объект 5"/>
        <xdr:cNvSpPr>
          <a:spLocks/>
        </xdr:cNvSpPr>
      </xdr:nvSpPr>
      <xdr:spPr bwMode="auto">
        <a:xfrm>
          <a:off x="2600325" y="1244917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58</xdr:row>
      <xdr:rowOff>0</xdr:rowOff>
    </xdr:from>
    <xdr:to>
      <xdr:col>4</xdr:col>
      <xdr:colOff>123825</xdr:colOff>
      <xdr:row>58</xdr:row>
      <xdr:rowOff>0</xdr:rowOff>
    </xdr:to>
    <xdr:sp macro="" textlink="">
      <xdr:nvSpPr>
        <xdr:cNvPr id="11" name="Объект 7"/>
        <xdr:cNvSpPr>
          <a:spLocks/>
        </xdr:cNvSpPr>
      </xdr:nvSpPr>
      <xdr:spPr bwMode="auto">
        <a:xfrm>
          <a:off x="3448050" y="1244917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58</xdr:row>
      <xdr:rowOff>0</xdr:rowOff>
    </xdr:from>
    <xdr:to>
      <xdr:col>3</xdr:col>
      <xdr:colOff>104775</xdr:colOff>
      <xdr:row>58</xdr:row>
      <xdr:rowOff>0</xdr:rowOff>
    </xdr:to>
    <xdr:sp macro="" textlink="">
      <xdr:nvSpPr>
        <xdr:cNvPr id="12" name="Объект 8"/>
        <xdr:cNvSpPr>
          <a:spLocks/>
        </xdr:cNvSpPr>
      </xdr:nvSpPr>
      <xdr:spPr bwMode="auto">
        <a:xfrm>
          <a:off x="2619375" y="1244917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58</xdr:row>
      <xdr:rowOff>0</xdr:rowOff>
    </xdr:from>
    <xdr:to>
      <xdr:col>4</xdr:col>
      <xdr:colOff>152400</xdr:colOff>
      <xdr:row>58</xdr:row>
      <xdr:rowOff>0</xdr:rowOff>
    </xdr:to>
    <xdr:sp macro="" textlink="">
      <xdr:nvSpPr>
        <xdr:cNvPr id="13" name="Объект 8"/>
        <xdr:cNvSpPr>
          <a:spLocks/>
        </xdr:cNvSpPr>
      </xdr:nvSpPr>
      <xdr:spPr bwMode="auto">
        <a:xfrm>
          <a:off x="3476625" y="1244917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104</xdr:row>
      <xdr:rowOff>104775</xdr:rowOff>
    </xdr:from>
    <xdr:to>
      <xdr:col>3</xdr:col>
      <xdr:colOff>85725</xdr:colOff>
      <xdr:row>104</xdr:row>
      <xdr:rowOff>152400</xdr:rowOff>
    </xdr:to>
    <xdr:sp macro="" textlink="">
      <xdr:nvSpPr>
        <xdr:cNvPr id="14" name="Объект 5"/>
        <xdr:cNvSpPr>
          <a:spLocks/>
        </xdr:cNvSpPr>
      </xdr:nvSpPr>
      <xdr:spPr bwMode="auto">
        <a:xfrm>
          <a:off x="2600325" y="221170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104</xdr:row>
      <xdr:rowOff>104775</xdr:rowOff>
    </xdr:from>
    <xdr:to>
      <xdr:col>3</xdr:col>
      <xdr:colOff>666750</xdr:colOff>
      <xdr:row>104</xdr:row>
      <xdr:rowOff>152400</xdr:rowOff>
    </xdr:to>
    <xdr:sp macro="" textlink="">
      <xdr:nvSpPr>
        <xdr:cNvPr id="15" name="Объект 7"/>
        <xdr:cNvSpPr>
          <a:spLocks/>
        </xdr:cNvSpPr>
      </xdr:nvSpPr>
      <xdr:spPr bwMode="auto">
        <a:xfrm>
          <a:off x="3181350" y="221170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105</xdr:row>
      <xdr:rowOff>114300</xdr:rowOff>
    </xdr:from>
    <xdr:to>
      <xdr:col>3</xdr:col>
      <xdr:colOff>85725</xdr:colOff>
      <xdr:row>105</xdr:row>
      <xdr:rowOff>161925</xdr:rowOff>
    </xdr:to>
    <xdr:sp macro="" textlink="">
      <xdr:nvSpPr>
        <xdr:cNvPr id="16" name="Объект 8"/>
        <xdr:cNvSpPr>
          <a:spLocks/>
        </xdr:cNvSpPr>
      </xdr:nvSpPr>
      <xdr:spPr bwMode="auto">
        <a:xfrm>
          <a:off x="2600325" y="223361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105</xdr:row>
      <xdr:rowOff>114300</xdr:rowOff>
    </xdr:from>
    <xdr:to>
      <xdr:col>3</xdr:col>
      <xdr:colOff>676275</xdr:colOff>
      <xdr:row>105</xdr:row>
      <xdr:rowOff>161925</xdr:rowOff>
    </xdr:to>
    <xdr:sp macro="" textlink="">
      <xdr:nvSpPr>
        <xdr:cNvPr id="17" name="Объект 8"/>
        <xdr:cNvSpPr>
          <a:spLocks/>
        </xdr:cNvSpPr>
      </xdr:nvSpPr>
      <xdr:spPr bwMode="auto">
        <a:xfrm>
          <a:off x="3190875" y="223361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109</xdr:row>
      <xdr:rowOff>76200</xdr:rowOff>
    </xdr:from>
    <xdr:to>
      <xdr:col>3</xdr:col>
      <xdr:colOff>85725</xdr:colOff>
      <xdr:row>109</xdr:row>
      <xdr:rowOff>123825</xdr:rowOff>
    </xdr:to>
    <xdr:sp macro="" textlink="">
      <xdr:nvSpPr>
        <xdr:cNvPr id="18" name="Объект 5"/>
        <xdr:cNvSpPr>
          <a:spLocks/>
        </xdr:cNvSpPr>
      </xdr:nvSpPr>
      <xdr:spPr bwMode="auto">
        <a:xfrm>
          <a:off x="2600325" y="231362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109</xdr:row>
      <xdr:rowOff>104775</xdr:rowOff>
    </xdr:from>
    <xdr:to>
      <xdr:col>3</xdr:col>
      <xdr:colOff>666750</xdr:colOff>
      <xdr:row>109</xdr:row>
      <xdr:rowOff>152400</xdr:rowOff>
    </xdr:to>
    <xdr:sp macro="" textlink="">
      <xdr:nvSpPr>
        <xdr:cNvPr id="19" name="Объект 7"/>
        <xdr:cNvSpPr>
          <a:spLocks/>
        </xdr:cNvSpPr>
      </xdr:nvSpPr>
      <xdr:spPr bwMode="auto">
        <a:xfrm>
          <a:off x="3181350" y="231648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110</xdr:row>
      <xdr:rowOff>76200</xdr:rowOff>
    </xdr:from>
    <xdr:to>
      <xdr:col>3</xdr:col>
      <xdr:colOff>104775</xdr:colOff>
      <xdr:row>110</xdr:row>
      <xdr:rowOff>123825</xdr:rowOff>
    </xdr:to>
    <xdr:sp macro="" textlink="">
      <xdr:nvSpPr>
        <xdr:cNvPr id="20" name="Объект 8"/>
        <xdr:cNvSpPr>
          <a:spLocks/>
        </xdr:cNvSpPr>
      </xdr:nvSpPr>
      <xdr:spPr bwMode="auto">
        <a:xfrm>
          <a:off x="2619375" y="233457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110</xdr:row>
      <xdr:rowOff>95250</xdr:rowOff>
    </xdr:from>
    <xdr:to>
      <xdr:col>3</xdr:col>
      <xdr:colOff>685800</xdr:colOff>
      <xdr:row>110</xdr:row>
      <xdr:rowOff>142875</xdr:rowOff>
    </xdr:to>
    <xdr:sp macro="" textlink="">
      <xdr:nvSpPr>
        <xdr:cNvPr id="21" name="Объект 8"/>
        <xdr:cNvSpPr>
          <a:spLocks/>
        </xdr:cNvSpPr>
      </xdr:nvSpPr>
      <xdr:spPr bwMode="auto">
        <a:xfrm>
          <a:off x="3200400" y="233648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116</xdr:row>
      <xdr:rowOff>0</xdr:rowOff>
    </xdr:from>
    <xdr:to>
      <xdr:col>3</xdr:col>
      <xdr:colOff>85725</xdr:colOff>
      <xdr:row>116</xdr:row>
      <xdr:rowOff>0</xdr:rowOff>
    </xdr:to>
    <xdr:sp macro="" textlink="">
      <xdr:nvSpPr>
        <xdr:cNvPr id="22" name="Объект 5"/>
        <xdr:cNvSpPr>
          <a:spLocks/>
        </xdr:cNvSpPr>
      </xdr:nvSpPr>
      <xdr:spPr bwMode="auto">
        <a:xfrm>
          <a:off x="2600325" y="2452687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116</xdr:row>
      <xdr:rowOff>0</xdr:rowOff>
    </xdr:from>
    <xdr:to>
      <xdr:col>4</xdr:col>
      <xdr:colOff>123825</xdr:colOff>
      <xdr:row>116</xdr:row>
      <xdr:rowOff>0</xdr:rowOff>
    </xdr:to>
    <xdr:sp macro="" textlink="">
      <xdr:nvSpPr>
        <xdr:cNvPr id="23" name="Объект 7"/>
        <xdr:cNvSpPr>
          <a:spLocks/>
        </xdr:cNvSpPr>
      </xdr:nvSpPr>
      <xdr:spPr bwMode="auto">
        <a:xfrm>
          <a:off x="3448050" y="2452687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116</xdr:row>
      <xdr:rowOff>0</xdr:rowOff>
    </xdr:from>
    <xdr:to>
      <xdr:col>3</xdr:col>
      <xdr:colOff>104775</xdr:colOff>
      <xdr:row>116</xdr:row>
      <xdr:rowOff>0</xdr:rowOff>
    </xdr:to>
    <xdr:sp macro="" textlink="">
      <xdr:nvSpPr>
        <xdr:cNvPr id="24" name="Объект 8"/>
        <xdr:cNvSpPr>
          <a:spLocks/>
        </xdr:cNvSpPr>
      </xdr:nvSpPr>
      <xdr:spPr bwMode="auto">
        <a:xfrm>
          <a:off x="2619375" y="2452687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116</xdr:row>
      <xdr:rowOff>0</xdr:rowOff>
    </xdr:from>
    <xdr:to>
      <xdr:col>4</xdr:col>
      <xdr:colOff>152400</xdr:colOff>
      <xdr:row>116</xdr:row>
      <xdr:rowOff>0</xdr:rowOff>
    </xdr:to>
    <xdr:sp macro="" textlink="">
      <xdr:nvSpPr>
        <xdr:cNvPr id="25" name="Объект 8"/>
        <xdr:cNvSpPr>
          <a:spLocks/>
        </xdr:cNvSpPr>
      </xdr:nvSpPr>
      <xdr:spPr bwMode="auto">
        <a:xfrm>
          <a:off x="3476625" y="2452687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104</xdr:row>
      <xdr:rowOff>104775</xdr:rowOff>
    </xdr:from>
    <xdr:to>
      <xdr:col>3</xdr:col>
      <xdr:colOff>85725</xdr:colOff>
      <xdr:row>104</xdr:row>
      <xdr:rowOff>152400</xdr:rowOff>
    </xdr:to>
    <xdr:sp macro="" textlink="">
      <xdr:nvSpPr>
        <xdr:cNvPr id="26" name="Объект 5"/>
        <xdr:cNvSpPr>
          <a:spLocks/>
        </xdr:cNvSpPr>
      </xdr:nvSpPr>
      <xdr:spPr bwMode="auto">
        <a:xfrm>
          <a:off x="2600325" y="221170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104</xdr:row>
      <xdr:rowOff>104775</xdr:rowOff>
    </xdr:from>
    <xdr:to>
      <xdr:col>3</xdr:col>
      <xdr:colOff>666750</xdr:colOff>
      <xdr:row>104</xdr:row>
      <xdr:rowOff>152400</xdr:rowOff>
    </xdr:to>
    <xdr:sp macro="" textlink="">
      <xdr:nvSpPr>
        <xdr:cNvPr id="27" name="Объект 7"/>
        <xdr:cNvSpPr>
          <a:spLocks/>
        </xdr:cNvSpPr>
      </xdr:nvSpPr>
      <xdr:spPr bwMode="auto">
        <a:xfrm>
          <a:off x="3181350" y="221170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105</xdr:row>
      <xdr:rowOff>114300</xdr:rowOff>
    </xdr:from>
    <xdr:to>
      <xdr:col>3</xdr:col>
      <xdr:colOff>85725</xdr:colOff>
      <xdr:row>105</xdr:row>
      <xdr:rowOff>161925</xdr:rowOff>
    </xdr:to>
    <xdr:sp macro="" textlink="">
      <xdr:nvSpPr>
        <xdr:cNvPr id="28" name="Объект 8"/>
        <xdr:cNvSpPr>
          <a:spLocks/>
        </xdr:cNvSpPr>
      </xdr:nvSpPr>
      <xdr:spPr bwMode="auto">
        <a:xfrm>
          <a:off x="2600325" y="223361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105</xdr:row>
      <xdr:rowOff>114300</xdr:rowOff>
    </xdr:from>
    <xdr:to>
      <xdr:col>3</xdr:col>
      <xdr:colOff>676275</xdr:colOff>
      <xdr:row>105</xdr:row>
      <xdr:rowOff>161925</xdr:rowOff>
    </xdr:to>
    <xdr:sp macro="" textlink="">
      <xdr:nvSpPr>
        <xdr:cNvPr id="29" name="Объект 8"/>
        <xdr:cNvSpPr>
          <a:spLocks/>
        </xdr:cNvSpPr>
      </xdr:nvSpPr>
      <xdr:spPr bwMode="auto">
        <a:xfrm>
          <a:off x="3190875" y="223361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109</xdr:row>
      <xdr:rowOff>76200</xdr:rowOff>
    </xdr:from>
    <xdr:to>
      <xdr:col>3</xdr:col>
      <xdr:colOff>85725</xdr:colOff>
      <xdr:row>109</xdr:row>
      <xdr:rowOff>123825</xdr:rowOff>
    </xdr:to>
    <xdr:sp macro="" textlink="">
      <xdr:nvSpPr>
        <xdr:cNvPr id="30" name="Объект 5"/>
        <xdr:cNvSpPr>
          <a:spLocks/>
        </xdr:cNvSpPr>
      </xdr:nvSpPr>
      <xdr:spPr bwMode="auto">
        <a:xfrm>
          <a:off x="2600325" y="231362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109</xdr:row>
      <xdr:rowOff>104775</xdr:rowOff>
    </xdr:from>
    <xdr:to>
      <xdr:col>3</xdr:col>
      <xdr:colOff>666750</xdr:colOff>
      <xdr:row>109</xdr:row>
      <xdr:rowOff>152400</xdr:rowOff>
    </xdr:to>
    <xdr:sp macro="" textlink="">
      <xdr:nvSpPr>
        <xdr:cNvPr id="31" name="Объект 7"/>
        <xdr:cNvSpPr>
          <a:spLocks/>
        </xdr:cNvSpPr>
      </xdr:nvSpPr>
      <xdr:spPr bwMode="auto">
        <a:xfrm>
          <a:off x="3181350" y="231648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110</xdr:row>
      <xdr:rowOff>76200</xdr:rowOff>
    </xdr:from>
    <xdr:to>
      <xdr:col>3</xdr:col>
      <xdr:colOff>104775</xdr:colOff>
      <xdr:row>110</xdr:row>
      <xdr:rowOff>123825</xdr:rowOff>
    </xdr:to>
    <xdr:sp macro="" textlink="">
      <xdr:nvSpPr>
        <xdr:cNvPr id="32" name="Объект 8"/>
        <xdr:cNvSpPr>
          <a:spLocks/>
        </xdr:cNvSpPr>
      </xdr:nvSpPr>
      <xdr:spPr bwMode="auto">
        <a:xfrm>
          <a:off x="2619375" y="233457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110</xdr:row>
      <xdr:rowOff>95250</xdr:rowOff>
    </xdr:from>
    <xdr:to>
      <xdr:col>3</xdr:col>
      <xdr:colOff>685800</xdr:colOff>
      <xdr:row>110</xdr:row>
      <xdr:rowOff>142875</xdr:rowOff>
    </xdr:to>
    <xdr:sp macro="" textlink="">
      <xdr:nvSpPr>
        <xdr:cNvPr id="33" name="Объект 8"/>
        <xdr:cNvSpPr>
          <a:spLocks/>
        </xdr:cNvSpPr>
      </xdr:nvSpPr>
      <xdr:spPr bwMode="auto">
        <a:xfrm>
          <a:off x="3200400" y="233648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42</xdr:row>
      <xdr:rowOff>104775</xdr:rowOff>
    </xdr:from>
    <xdr:to>
      <xdr:col>3</xdr:col>
      <xdr:colOff>85725</xdr:colOff>
      <xdr:row>42</xdr:row>
      <xdr:rowOff>152400</xdr:rowOff>
    </xdr:to>
    <xdr:sp macro="" textlink="">
      <xdr:nvSpPr>
        <xdr:cNvPr id="2" name="Объект 5"/>
        <xdr:cNvSpPr>
          <a:spLocks/>
        </xdr:cNvSpPr>
      </xdr:nvSpPr>
      <xdr:spPr bwMode="auto">
        <a:xfrm>
          <a:off x="2600325" y="91821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42</xdr:row>
      <xdr:rowOff>104775</xdr:rowOff>
    </xdr:from>
    <xdr:to>
      <xdr:col>3</xdr:col>
      <xdr:colOff>666750</xdr:colOff>
      <xdr:row>42</xdr:row>
      <xdr:rowOff>152400</xdr:rowOff>
    </xdr:to>
    <xdr:sp macro="" textlink="">
      <xdr:nvSpPr>
        <xdr:cNvPr id="3" name="Объект 7"/>
        <xdr:cNvSpPr>
          <a:spLocks/>
        </xdr:cNvSpPr>
      </xdr:nvSpPr>
      <xdr:spPr bwMode="auto">
        <a:xfrm>
          <a:off x="3181350" y="91821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43</xdr:row>
      <xdr:rowOff>114300</xdr:rowOff>
    </xdr:from>
    <xdr:to>
      <xdr:col>3</xdr:col>
      <xdr:colOff>85725</xdr:colOff>
      <xdr:row>43</xdr:row>
      <xdr:rowOff>161925</xdr:rowOff>
    </xdr:to>
    <xdr:sp macro="" textlink="">
      <xdr:nvSpPr>
        <xdr:cNvPr id="4" name="Объект 8"/>
        <xdr:cNvSpPr>
          <a:spLocks/>
        </xdr:cNvSpPr>
      </xdr:nvSpPr>
      <xdr:spPr bwMode="auto">
        <a:xfrm>
          <a:off x="2600325" y="94011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43</xdr:row>
      <xdr:rowOff>114300</xdr:rowOff>
    </xdr:from>
    <xdr:to>
      <xdr:col>3</xdr:col>
      <xdr:colOff>676275</xdr:colOff>
      <xdr:row>43</xdr:row>
      <xdr:rowOff>161925</xdr:rowOff>
    </xdr:to>
    <xdr:sp macro="" textlink="">
      <xdr:nvSpPr>
        <xdr:cNvPr id="5" name="Объект 8"/>
        <xdr:cNvSpPr>
          <a:spLocks/>
        </xdr:cNvSpPr>
      </xdr:nvSpPr>
      <xdr:spPr bwMode="auto">
        <a:xfrm>
          <a:off x="3190875" y="94011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47</xdr:row>
      <xdr:rowOff>76200</xdr:rowOff>
    </xdr:from>
    <xdr:to>
      <xdr:col>3</xdr:col>
      <xdr:colOff>85725</xdr:colOff>
      <xdr:row>47</xdr:row>
      <xdr:rowOff>123825</xdr:rowOff>
    </xdr:to>
    <xdr:sp macro="" textlink="">
      <xdr:nvSpPr>
        <xdr:cNvPr id="6" name="Объект 5"/>
        <xdr:cNvSpPr>
          <a:spLocks/>
        </xdr:cNvSpPr>
      </xdr:nvSpPr>
      <xdr:spPr bwMode="auto">
        <a:xfrm>
          <a:off x="2600325" y="102012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47</xdr:row>
      <xdr:rowOff>104775</xdr:rowOff>
    </xdr:from>
    <xdr:to>
      <xdr:col>3</xdr:col>
      <xdr:colOff>666750</xdr:colOff>
      <xdr:row>47</xdr:row>
      <xdr:rowOff>152400</xdr:rowOff>
    </xdr:to>
    <xdr:sp macro="" textlink="">
      <xdr:nvSpPr>
        <xdr:cNvPr id="7" name="Объект 7"/>
        <xdr:cNvSpPr>
          <a:spLocks/>
        </xdr:cNvSpPr>
      </xdr:nvSpPr>
      <xdr:spPr bwMode="auto">
        <a:xfrm>
          <a:off x="3181350" y="102298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48</xdr:row>
      <xdr:rowOff>76200</xdr:rowOff>
    </xdr:from>
    <xdr:to>
      <xdr:col>3</xdr:col>
      <xdr:colOff>104775</xdr:colOff>
      <xdr:row>48</xdr:row>
      <xdr:rowOff>123825</xdr:rowOff>
    </xdr:to>
    <xdr:sp macro="" textlink="">
      <xdr:nvSpPr>
        <xdr:cNvPr id="8" name="Объект 8"/>
        <xdr:cNvSpPr>
          <a:spLocks/>
        </xdr:cNvSpPr>
      </xdr:nvSpPr>
      <xdr:spPr bwMode="auto">
        <a:xfrm>
          <a:off x="2619375" y="104108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48</xdr:row>
      <xdr:rowOff>95250</xdr:rowOff>
    </xdr:from>
    <xdr:to>
      <xdr:col>3</xdr:col>
      <xdr:colOff>685800</xdr:colOff>
      <xdr:row>48</xdr:row>
      <xdr:rowOff>142875</xdr:rowOff>
    </xdr:to>
    <xdr:sp macro="" textlink="">
      <xdr:nvSpPr>
        <xdr:cNvPr id="9" name="Объект 8"/>
        <xdr:cNvSpPr>
          <a:spLocks/>
        </xdr:cNvSpPr>
      </xdr:nvSpPr>
      <xdr:spPr bwMode="auto">
        <a:xfrm>
          <a:off x="3200400" y="104298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54</xdr:row>
      <xdr:rowOff>0</xdr:rowOff>
    </xdr:from>
    <xdr:to>
      <xdr:col>3</xdr:col>
      <xdr:colOff>85725</xdr:colOff>
      <xdr:row>54</xdr:row>
      <xdr:rowOff>0</xdr:rowOff>
    </xdr:to>
    <xdr:sp macro="" textlink="">
      <xdr:nvSpPr>
        <xdr:cNvPr id="10" name="Объект 5"/>
        <xdr:cNvSpPr>
          <a:spLocks/>
        </xdr:cNvSpPr>
      </xdr:nvSpPr>
      <xdr:spPr bwMode="auto">
        <a:xfrm>
          <a:off x="2600325" y="1159192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54</xdr:row>
      <xdr:rowOff>0</xdr:rowOff>
    </xdr:from>
    <xdr:to>
      <xdr:col>4</xdr:col>
      <xdr:colOff>123825</xdr:colOff>
      <xdr:row>54</xdr:row>
      <xdr:rowOff>0</xdr:rowOff>
    </xdr:to>
    <xdr:sp macro="" textlink="">
      <xdr:nvSpPr>
        <xdr:cNvPr id="11" name="Объект 7"/>
        <xdr:cNvSpPr>
          <a:spLocks/>
        </xdr:cNvSpPr>
      </xdr:nvSpPr>
      <xdr:spPr bwMode="auto">
        <a:xfrm>
          <a:off x="3448050" y="1159192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54</xdr:row>
      <xdr:rowOff>0</xdr:rowOff>
    </xdr:from>
    <xdr:to>
      <xdr:col>3</xdr:col>
      <xdr:colOff>104775</xdr:colOff>
      <xdr:row>54</xdr:row>
      <xdr:rowOff>0</xdr:rowOff>
    </xdr:to>
    <xdr:sp macro="" textlink="">
      <xdr:nvSpPr>
        <xdr:cNvPr id="12" name="Объект 8"/>
        <xdr:cNvSpPr>
          <a:spLocks/>
        </xdr:cNvSpPr>
      </xdr:nvSpPr>
      <xdr:spPr bwMode="auto">
        <a:xfrm>
          <a:off x="2619375" y="1159192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54</xdr:row>
      <xdr:rowOff>0</xdr:rowOff>
    </xdr:from>
    <xdr:to>
      <xdr:col>4</xdr:col>
      <xdr:colOff>152400</xdr:colOff>
      <xdr:row>54</xdr:row>
      <xdr:rowOff>0</xdr:rowOff>
    </xdr:to>
    <xdr:sp macro="" textlink="">
      <xdr:nvSpPr>
        <xdr:cNvPr id="13" name="Объект 8"/>
        <xdr:cNvSpPr>
          <a:spLocks/>
        </xdr:cNvSpPr>
      </xdr:nvSpPr>
      <xdr:spPr bwMode="auto">
        <a:xfrm>
          <a:off x="3476625" y="1159192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96</xdr:row>
      <xdr:rowOff>104775</xdr:rowOff>
    </xdr:from>
    <xdr:to>
      <xdr:col>3</xdr:col>
      <xdr:colOff>85725</xdr:colOff>
      <xdr:row>96</xdr:row>
      <xdr:rowOff>152400</xdr:rowOff>
    </xdr:to>
    <xdr:sp macro="" textlink="">
      <xdr:nvSpPr>
        <xdr:cNvPr id="14" name="Объект 5"/>
        <xdr:cNvSpPr>
          <a:spLocks/>
        </xdr:cNvSpPr>
      </xdr:nvSpPr>
      <xdr:spPr bwMode="auto">
        <a:xfrm>
          <a:off x="2600325" y="204311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96</xdr:row>
      <xdr:rowOff>104775</xdr:rowOff>
    </xdr:from>
    <xdr:to>
      <xdr:col>3</xdr:col>
      <xdr:colOff>666750</xdr:colOff>
      <xdr:row>96</xdr:row>
      <xdr:rowOff>152400</xdr:rowOff>
    </xdr:to>
    <xdr:sp macro="" textlink="">
      <xdr:nvSpPr>
        <xdr:cNvPr id="15" name="Объект 7"/>
        <xdr:cNvSpPr>
          <a:spLocks/>
        </xdr:cNvSpPr>
      </xdr:nvSpPr>
      <xdr:spPr bwMode="auto">
        <a:xfrm>
          <a:off x="3181350" y="204311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97</xdr:row>
      <xdr:rowOff>114300</xdr:rowOff>
    </xdr:from>
    <xdr:to>
      <xdr:col>3</xdr:col>
      <xdr:colOff>85725</xdr:colOff>
      <xdr:row>97</xdr:row>
      <xdr:rowOff>161925</xdr:rowOff>
    </xdr:to>
    <xdr:sp macro="" textlink="">
      <xdr:nvSpPr>
        <xdr:cNvPr id="16" name="Объект 8"/>
        <xdr:cNvSpPr>
          <a:spLocks/>
        </xdr:cNvSpPr>
      </xdr:nvSpPr>
      <xdr:spPr bwMode="auto">
        <a:xfrm>
          <a:off x="2600325" y="206502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97</xdr:row>
      <xdr:rowOff>114300</xdr:rowOff>
    </xdr:from>
    <xdr:to>
      <xdr:col>3</xdr:col>
      <xdr:colOff>676275</xdr:colOff>
      <xdr:row>97</xdr:row>
      <xdr:rowOff>161925</xdr:rowOff>
    </xdr:to>
    <xdr:sp macro="" textlink="">
      <xdr:nvSpPr>
        <xdr:cNvPr id="17" name="Объект 8"/>
        <xdr:cNvSpPr>
          <a:spLocks/>
        </xdr:cNvSpPr>
      </xdr:nvSpPr>
      <xdr:spPr bwMode="auto">
        <a:xfrm>
          <a:off x="3190875" y="206502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101</xdr:row>
      <xdr:rowOff>76200</xdr:rowOff>
    </xdr:from>
    <xdr:to>
      <xdr:col>3</xdr:col>
      <xdr:colOff>85725</xdr:colOff>
      <xdr:row>101</xdr:row>
      <xdr:rowOff>123825</xdr:rowOff>
    </xdr:to>
    <xdr:sp macro="" textlink="">
      <xdr:nvSpPr>
        <xdr:cNvPr id="18" name="Объект 5"/>
        <xdr:cNvSpPr>
          <a:spLocks/>
        </xdr:cNvSpPr>
      </xdr:nvSpPr>
      <xdr:spPr bwMode="auto">
        <a:xfrm>
          <a:off x="2600325" y="214788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101</xdr:row>
      <xdr:rowOff>104775</xdr:rowOff>
    </xdr:from>
    <xdr:to>
      <xdr:col>3</xdr:col>
      <xdr:colOff>666750</xdr:colOff>
      <xdr:row>101</xdr:row>
      <xdr:rowOff>152400</xdr:rowOff>
    </xdr:to>
    <xdr:sp macro="" textlink="">
      <xdr:nvSpPr>
        <xdr:cNvPr id="19" name="Объект 7"/>
        <xdr:cNvSpPr>
          <a:spLocks/>
        </xdr:cNvSpPr>
      </xdr:nvSpPr>
      <xdr:spPr bwMode="auto">
        <a:xfrm>
          <a:off x="3181350" y="215074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102</xdr:row>
      <xdr:rowOff>76200</xdr:rowOff>
    </xdr:from>
    <xdr:to>
      <xdr:col>3</xdr:col>
      <xdr:colOff>104775</xdr:colOff>
      <xdr:row>102</xdr:row>
      <xdr:rowOff>123825</xdr:rowOff>
    </xdr:to>
    <xdr:sp macro="" textlink="">
      <xdr:nvSpPr>
        <xdr:cNvPr id="20" name="Объект 8"/>
        <xdr:cNvSpPr>
          <a:spLocks/>
        </xdr:cNvSpPr>
      </xdr:nvSpPr>
      <xdr:spPr bwMode="auto">
        <a:xfrm>
          <a:off x="2619375" y="216884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102</xdr:row>
      <xdr:rowOff>95250</xdr:rowOff>
    </xdr:from>
    <xdr:to>
      <xdr:col>3</xdr:col>
      <xdr:colOff>685800</xdr:colOff>
      <xdr:row>102</xdr:row>
      <xdr:rowOff>142875</xdr:rowOff>
    </xdr:to>
    <xdr:sp macro="" textlink="">
      <xdr:nvSpPr>
        <xdr:cNvPr id="21" name="Объект 8"/>
        <xdr:cNvSpPr>
          <a:spLocks/>
        </xdr:cNvSpPr>
      </xdr:nvSpPr>
      <xdr:spPr bwMode="auto">
        <a:xfrm>
          <a:off x="3200400" y="217074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108</xdr:row>
      <xdr:rowOff>0</xdr:rowOff>
    </xdr:from>
    <xdr:to>
      <xdr:col>3</xdr:col>
      <xdr:colOff>85725</xdr:colOff>
      <xdr:row>108</xdr:row>
      <xdr:rowOff>0</xdr:rowOff>
    </xdr:to>
    <xdr:sp macro="" textlink="">
      <xdr:nvSpPr>
        <xdr:cNvPr id="22" name="Объект 5"/>
        <xdr:cNvSpPr>
          <a:spLocks/>
        </xdr:cNvSpPr>
      </xdr:nvSpPr>
      <xdr:spPr bwMode="auto">
        <a:xfrm>
          <a:off x="2600325" y="2290762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108</xdr:row>
      <xdr:rowOff>0</xdr:rowOff>
    </xdr:from>
    <xdr:to>
      <xdr:col>4</xdr:col>
      <xdr:colOff>123825</xdr:colOff>
      <xdr:row>108</xdr:row>
      <xdr:rowOff>0</xdr:rowOff>
    </xdr:to>
    <xdr:sp macro="" textlink="">
      <xdr:nvSpPr>
        <xdr:cNvPr id="23" name="Объект 7"/>
        <xdr:cNvSpPr>
          <a:spLocks/>
        </xdr:cNvSpPr>
      </xdr:nvSpPr>
      <xdr:spPr bwMode="auto">
        <a:xfrm>
          <a:off x="3448050" y="2290762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108</xdr:row>
      <xdr:rowOff>0</xdr:rowOff>
    </xdr:from>
    <xdr:to>
      <xdr:col>3</xdr:col>
      <xdr:colOff>104775</xdr:colOff>
      <xdr:row>108</xdr:row>
      <xdr:rowOff>0</xdr:rowOff>
    </xdr:to>
    <xdr:sp macro="" textlink="">
      <xdr:nvSpPr>
        <xdr:cNvPr id="24" name="Объект 8"/>
        <xdr:cNvSpPr>
          <a:spLocks/>
        </xdr:cNvSpPr>
      </xdr:nvSpPr>
      <xdr:spPr bwMode="auto">
        <a:xfrm>
          <a:off x="2619375" y="2290762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108</xdr:row>
      <xdr:rowOff>0</xdr:rowOff>
    </xdr:from>
    <xdr:to>
      <xdr:col>4</xdr:col>
      <xdr:colOff>152400</xdr:colOff>
      <xdr:row>108</xdr:row>
      <xdr:rowOff>0</xdr:rowOff>
    </xdr:to>
    <xdr:sp macro="" textlink="">
      <xdr:nvSpPr>
        <xdr:cNvPr id="25" name="Объект 8"/>
        <xdr:cNvSpPr>
          <a:spLocks/>
        </xdr:cNvSpPr>
      </xdr:nvSpPr>
      <xdr:spPr bwMode="auto">
        <a:xfrm>
          <a:off x="3476625" y="2290762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48</xdr:row>
      <xdr:rowOff>104775</xdr:rowOff>
    </xdr:from>
    <xdr:to>
      <xdr:col>3</xdr:col>
      <xdr:colOff>85725</xdr:colOff>
      <xdr:row>48</xdr:row>
      <xdr:rowOff>152400</xdr:rowOff>
    </xdr:to>
    <xdr:sp macro="" textlink="">
      <xdr:nvSpPr>
        <xdr:cNvPr id="2" name="Объект 5"/>
        <xdr:cNvSpPr>
          <a:spLocks/>
        </xdr:cNvSpPr>
      </xdr:nvSpPr>
      <xdr:spPr bwMode="auto">
        <a:xfrm>
          <a:off x="2600325" y="104489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48</xdr:row>
      <xdr:rowOff>104775</xdr:rowOff>
    </xdr:from>
    <xdr:to>
      <xdr:col>3</xdr:col>
      <xdr:colOff>666750</xdr:colOff>
      <xdr:row>48</xdr:row>
      <xdr:rowOff>152400</xdr:rowOff>
    </xdr:to>
    <xdr:sp macro="" textlink="">
      <xdr:nvSpPr>
        <xdr:cNvPr id="3" name="Объект 7"/>
        <xdr:cNvSpPr>
          <a:spLocks/>
        </xdr:cNvSpPr>
      </xdr:nvSpPr>
      <xdr:spPr bwMode="auto">
        <a:xfrm>
          <a:off x="3181350" y="104489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49</xdr:row>
      <xdr:rowOff>114300</xdr:rowOff>
    </xdr:from>
    <xdr:to>
      <xdr:col>3</xdr:col>
      <xdr:colOff>85725</xdr:colOff>
      <xdr:row>49</xdr:row>
      <xdr:rowOff>161925</xdr:rowOff>
    </xdr:to>
    <xdr:sp macro="" textlink="">
      <xdr:nvSpPr>
        <xdr:cNvPr id="4" name="Объект 8"/>
        <xdr:cNvSpPr>
          <a:spLocks/>
        </xdr:cNvSpPr>
      </xdr:nvSpPr>
      <xdr:spPr bwMode="auto">
        <a:xfrm>
          <a:off x="2600325" y="106680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49</xdr:row>
      <xdr:rowOff>114300</xdr:rowOff>
    </xdr:from>
    <xdr:to>
      <xdr:col>3</xdr:col>
      <xdr:colOff>676275</xdr:colOff>
      <xdr:row>49</xdr:row>
      <xdr:rowOff>161925</xdr:rowOff>
    </xdr:to>
    <xdr:sp macro="" textlink="">
      <xdr:nvSpPr>
        <xdr:cNvPr id="5" name="Объект 8"/>
        <xdr:cNvSpPr>
          <a:spLocks/>
        </xdr:cNvSpPr>
      </xdr:nvSpPr>
      <xdr:spPr bwMode="auto">
        <a:xfrm>
          <a:off x="3190875" y="106680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53</xdr:row>
      <xdr:rowOff>76200</xdr:rowOff>
    </xdr:from>
    <xdr:to>
      <xdr:col>3</xdr:col>
      <xdr:colOff>85725</xdr:colOff>
      <xdr:row>53</xdr:row>
      <xdr:rowOff>123825</xdr:rowOff>
    </xdr:to>
    <xdr:sp macro="" textlink="">
      <xdr:nvSpPr>
        <xdr:cNvPr id="6" name="Объект 5"/>
        <xdr:cNvSpPr>
          <a:spLocks/>
        </xdr:cNvSpPr>
      </xdr:nvSpPr>
      <xdr:spPr bwMode="auto">
        <a:xfrm>
          <a:off x="2600325" y="114681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53</xdr:row>
      <xdr:rowOff>104775</xdr:rowOff>
    </xdr:from>
    <xdr:to>
      <xdr:col>3</xdr:col>
      <xdr:colOff>666750</xdr:colOff>
      <xdr:row>53</xdr:row>
      <xdr:rowOff>152400</xdr:rowOff>
    </xdr:to>
    <xdr:sp macro="" textlink="">
      <xdr:nvSpPr>
        <xdr:cNvPr id="7" name="Объект 7"/>
        <xdr:cNvSpPr>
          <a:spLocks/>
        </xdr:cNvSpPr>
      </xdr:nvSpPr>
      <xdr:spPr bwMode="auto">
        <a:xfrm>
          <a:off x="3181350" y="114966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54</xdr:row>
      <xdr:rowOff>76200</xdr:rowOff>
    </xdr:from>
    <xdr:to>
      <xdr:col>3</xdr:col>
      <xdr:colOff>104775</xdr:colOff>
      <xdr:row>54</xdr:row>
      <xdr:rowOff>123825</xdr:rowOff>
    </xdr:to>
    <xdr:sp macro="" textlink="">
      <xdr:nvSpPr>
        <xdr:cNvPr id="8" name="Объект 8"/>
        <xdr:cNvSpPr>
          <a:spLocks/>
        </xdr:cNvSpPr>
      </xdr:nvSpPr>
      <xdr:spPr bwMode="auto">
        <a:xfrm>
          <a:off x="2619375" y="116776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54</xdr:row>
      <xdr:rowOff>95250</xdr:rowOff>
    </xdr:from>
    <xdr:to>
      <xdr:col>3</xdr:col>
      <xdr:colOff>685800</xdr:colOff>
      <xdr:row>54</xdr:row>
      <xdr:rowOff>142875</xdr:rowOff>
    </xdr:to>
    <xdr:sp macro="" textlink="">
      <xdr:nvSpPr>
        <xdr:cNvPr id="9" name="Объект 8"/>
        <xdr:cNvSpPr>
          <a:spLocks/>
        </xdr:cNvSpPr>
      </xdr:nvSpPr>
      <xdr:spPr bwMode="auto">
        <a:xfrm>
          <a:off x="3200400" y="116967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60</xdr:row>
      <xdr:rowOff>0</xdr:rowOff>
    </xdr:from>
    <xdr:to>
      <xdr:col>3</xdr:col>
      <xdr:colOff>85725</xdr:colOff>
      <xdr:row>60</xdr:row>
      <xdr:rowOff>0</xdr:rowOff>
    </xdr:to>
    <xdr:sp macro="" textlink="">
      <xdr:nvSpPr>
        <xdr:cNvPr id="10" name="Объект 5"/>
        <xdr:cNvSpPr>
          <a:spLocks/>
        </xdr:cNvSpPr>
      </xdr:nvSpPr>
      <xdr:spPr bwMode="auto">
        <a:xfrm>
          <a:off x="2600325" y="1285875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60</xdr:row>
      <xdr:rowOff>0</xdr:rowOff>
    </xdr:from>
    <xdr:to>
      <xdr:col>4</xdr:col>
      <xdr:colOff>123825</xdr:colOff>
      <xdr:row>60</xdr:row>
      <xdr:rowOff>0</xdr:rowOff>
    </xdr:to>
    <xdr:sp macro="" textlink="">
      <xdr:nvSpPr>
        <xdr:cNvPr id="11" name="Объект 7"/>
        <xdr:cNvSpPr>
          <a:spLocks/>
        </xdr:cNvSpPr>
      </xdr:nvSpPr>
      <xdr:spPr bwMode="auto">
        <a:xfrm>
          <a:off x="3448050" y="1285875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60</xdr:row>
      <xdr:rowOff>0</xdr:rowOff>
    </xdr:from>
    <xdr:to>
      <xdr:col>3</xdr:col>
      <xdr:colOff>104775</xdr:colOff>
      <xdr:row>60</xdr:row>
      <xdr:rowOff>0</xdr:rowOff>
    </xdr:to>
    <xdr:sp macro="" textlink="">
      <xdr:nvSpPr>
        <xdr:cNvPr id="12" name="Объект 8"/>
        <xdr:cNvSpPr>
          <a:spLocks/>
        </xdr:cNvSpPr>
      </xdr:nvSpPr>
      <xdr:spPr bwMode="auto">
        <a:xfrm>
          <a:off x="2619375" y="1285875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60</xdr:row>
      <xdr:rowOff>0</xdr:rowOff>
    </xdr:from>
    <xdr:to>
      <xdr:col>4</xdr:col>
      <xdr:colOff>152400</xdr:colOff>
      <xdr:row>60</xdr:row>
      <xdr:rowOff>0</xdr:rowOff>
    </xdr:to>
    <xdr:sp macro="" textlink="">
      <xdr:nvSpPr>
        <xdr:cNvPr id="13" name="Объект 8"/>
        <xdr:cNvSpPr>
          <a:spLocks/>
        </xdr:cNvSpPr>
      </xdr:nvSpPr>
      <xdr:spPr bwMode="auto">
        <a:xfrm>
          <a:off x="3476625" y="1285875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108</xdr:row>
      <xdr:rowOff>104775</xdr:rowOff>
    </xdr:from>
    <xdr:to>
      <xdr:col>3</xdr:col>
      <xdr:colOff>85725</xdr:colOff>
      <xdr:row>108</xdr:row>
      <xdr:rowOff>152400</xdr:rowOff>
    </xdr:to>
    <xdr:sp macro="" textlink="">
      <xdr:nvSpPr>
        <xdr:cNvPr id="14" name="Объект 5"/>
        <xdr:cNvSpPr>
          <a:spLocks/>
        </xdr:cNvSpPr>
      </xdr:nvSpPr>
      <xdr:spPr bwMode="auto">
        <a:xfrm>
          <a:off x="2600325" y="229362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108</xdr:row>
      <xdr:rowOff>104775</xdr:rowOff>
    </xdr:from>
    <xdr:to>
      <xdr:col>3</xdr:col>
      <xdr:colOff>666750</xdr:colOff>
      <xdr:row>108</xdr:row>
      <xdr:rowOff>152400</xdr:rowOff>
    </xdr:to>
    <xdr:sp macro="" textlink="">
      <xdr:nvSpPr>
        <xdr:cNvPr id="15" name="Объект 7"/>
        <xdr:cNvSpPr>
          <a:spLocks/>
        </xdr:cNvSpPr>
      </xdr:nvSpPr>
      <xdr:spPr bwMode="auto">
        <a:xfrm>
          <a:off x="3181350" y="229362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109</xdr:row>
      <xdr:rowOff>114300</xdr:rowOff>
    </xdr:from>
    <xdr:to>
      <xdr:col>3</xdr:col>
      <xdr:colOff>85725</xdr:colOff>
      <xdr:row>109</xdr:row>
      <xdr:rowOff>161925</xdr:rowOff>
    </xdr:to>
    <xdr:sp macro="" textlink="">
      <xdr:nvSpPr>
        <xdr:cNvPr id="16" name="Объект 8"/>
        <xdr:cNvSpPr>
          <a:spLocks/>
        </xdr:cNvSpPr>
      </xdr:nvSpPr>
      <xdr:spPr bwMode="auto">
        <a:xfrm>
          <a:off x="2600325" y="231552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109</xdr:row>
      <xdr:rowOff>114300</xdr:rowOff>
    </xdr:from>
    <xdr:to>
      <xdr:col>3</xdr:col>
      <xdr:colOff>676275</xdr:colOff>
      <xdr:row>109</xdr:row>
      <xdr:rowOff>161925</xdr:rowOff>
    </xdr:to>
    <xdr:sp macro="" textlink="">
      <xdr:nvSpPr>
        <xdr:cNvPr id="17" name="Объект 8"/>
        <xdr:cNvSpPr>
          <a:spLocks/>
        </xdr:cNvSpPr>
      </xdr:nvSpPr>
      <xdr:spPr bwMode="auto">
        <a:xfrm>
          <a:off x="3190875" y="231552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113</xdr:row>
      <xdr:rowOff>76200</xdr:rowOff>
    </xdr:from>
    <xdr:to>
      <xdr:col>3</xdr:col>
      <xdr:colOff>85725</xdr:colOff>
      <xdr:row>113</xdr:row>
      <xdr:rowOff>123825</xdr:rowOff>
    </xdr:to>
    <xdr:sp macro="" textlink="">
      <xdr:nvSpPr>
        <xdr:cNvPr id="18" name="Объект 5"/>
        <xdr:cNvSpPr>
          <a:spLocks/>
        </xdr:cNvSpPr>
      </xdr:nvSpPr>
      <xdr:spPr bwMode="auto">
        <a:xfrm>
          <a:off x="2600325" y="239553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113</xdr:row>
      <xdr:rowOff>104775</xdr:rowOff>
    </xdr:from>
    <xdr:to>
      <xdr:col>3</xdr:col>
      <xdr:colOff>666750</xdr:colOff>
      <xdr:row>113</xdr:row>
      <xdr:rowOff>152400</xdr:rowOff>
    </xdr:to>
    <xdr:sp macro="" textlink="">
      <xdr:nvSpPr>
        <xdr:cNvPr id="19" name="Объект 7"/>
        <xdr:cNvSpPr>
          <a:spLocks/>
        </xdr:cNvSpPr>
      </xdr:nvSpPr>
      <xdr:spPr bwMode="auto">
        <a:xfrm>
          <a:off x="3181350" y="239839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114</xdr:row>
      <xdr:rowOff>76200</xdr:rowOff>
    </xdr:from>
    <xdr:to>
      <xdr:col>3</xdr:col>
      <xdr:colOff>104775</xdr:colOff>
      <xdr:row>114</xdr:row>
      <xdr:rowOff>123825</xdr:rowOff>
    </xdr:to>
    <xdr:sp macro="" textlink="">
      <xdr:nvSpPr>
        <xdr:cNvPr id="20" name="Объект 8"/>
        <xdr:cNvSpPr>
          <a:spLocks/>
        </xdr:cNvSpPr>
      </xdr:nvSpPr>
      <xdr:spPr bwMode="auto">
        <a:xfrm>
          <a:off x="2619375" y="241649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114</xdr:row>
      <xdr:rowOff>95250</xdr:rowOff>
    </xdr:from>
    <xdr:to>
      <xdr:col>3</xdr:col>
      <xdr:colOff>685800</xdr:colOff>
      <xdr:row>114</xdr:row>
      <xdr:rowOff>142875</xdr:rowOff>
    </xdr:to>
    <xdr:sp macro="" textlink="">
      <xdr:nvSpPr>
        <xdr:cNvPr id="21" name="Объект 8"/>
        <xdr:cNvSpPr>
          <a:spLocks/>
        </xdr:cNvSpPr>
      </xdr:nvSpPr>
      <xdr:spPr bwMode="auto">
        <a:xfrm>
          <a:off x="3200400" y="241839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120</xdr:row>
      <xdr:rowOff>0</xdr:rowOff>
    </xdr:from>
    <xdr:to>
      <xdr:col>3</xdr:col>
      <xdr:colOff>85725</xdr:colOff>
      <xdr:row>120</xdr:row>
      <xdr:rowOff>0</xdr:rowOff>
    </xdr:to>
    <xdr:sp macro="" textlink="">
      <xdr:nvSpPr>
        <xdr:cNvPr id="22" name="Объект 5"/>
        <xdr:cNvSpPr>
          <a:spLocks/>
        </xdr:cNvSpPr>
      </xdr:nvSpPr>
      <xdr:spPr bwMode="auto">
        <a:xfrm>
          <a:off x="2600325" y="2534602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120</xdr:row>
      <xdr:rowOff>0</xdr:rowOff>
    </xdr:from>
    <xdr:to>
      <xdr:col>4</xdr:col>
      <xdr:colOff>123825</xdr:colOff>
      <xdr:row>120</xdr:row>
      <xdr:rowOff>0</xdr:rowOff>
    </xdr:to>
    <xdr:sp macro="" textlink="">
      <xdr:nvSpPr>
        <xdr:cNvPr id="23" name="Объект 7"/>
        <xdr:cNvSpPr>
          <a:spLocks/>
        </xdr:cNvSpPr>
      </xdr:nvSpPr>
      <xdr:spPr bwMode="auto">
        <a:xfrm>
          <a:off x="3448050" y="2534602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120</xdr:row>
      <xdr:rowOff>0</xdr:rowOff>
    </xdr:from>
    <xdr:to>
      <xdr:col>3</xdr:col>
      <xdr:colOff>104775</xdr:colOff>
      <xdr:row>120</xdr:row>
      <xdr:rowOff>0</xdr:rowOff>
    </xdr:to>
    <xdr:sp macro="" textlink="">
      <xdr:nvSpPr>
        <xdr:cNvPr id="24" name="Объект 8"/>
        <xdr:cNvSpPr>
          <a:spLocks/>
        </xdr:cNvSpPr>
      </xdr:nvSpPr>
      <xdr:spPr bwMode="auto">
        <a:xfrm>
          <a:off x="2619375" y="2534602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120</xdr:row>
      <xdr:rowOff>0</xdr:rowOff>
    </xdr:from>
    <xdr:to>
      <xdr:col>4</xdr:col>
      <xdr:colOff>152400</xdr:colOff>
      <xdr:row>120</xdr:row>
      <xdr:rowOff>0</xdr:rowOff>
    </xdr:to>
    <xdr:sp macro="" textlink="">
      <xdr:nvSpPr>
        <xdr:cNvPr id="25" name="Объект 8"/>
        <xdr:cNvSpPr>
          <a:spLocks/>
        </xdr:cNvSpPr>
      </xdr:nvSpPr>
      <xdr:spPr bwMode="auto">
        <a:xfrm>
          <a:off x="3476625" y="2534602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108</xdr:row>
      <xdr:rowOff>104775</xdr:rowOff>
    </xdr:from>
    <xdr:to>
      <xdr:col>3</xdr:col>
      <xdr:colOff>85725</xdr:colOff>
      <xdr:row>108</xdr:row>
      <xdr:rowOff>152400</xdr:rowOff>
    </xdr:to>
    <xdr:sp macro="" textlink="">
      <xdr:nvSpPr>
        <xdr:cNvPr id="26" name="Объект 5"/>
        <xdr:cNvSpPr>
          <a:spLocks/>
        </xdr:cNvSpPr>
      </xdr:nvSpPr>
      <xdr:spPr bwMode="auto">
        <a:xfrm>
          <a:off x="2600325" y="229362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108</xdr:row>
      <xdr:rowOff>104775</xdr:rowOff>
    </xdr:from>
    <xdr:to>
      <xdr:col>3</xdr:col>
      <xdr:colOff>666750</xdr:colOff>
      <xdr:row>108</xdr:row>
      <xdr:rowOff>152400</xdr:rowOff>
    </xdr:to>
    <xdr:sp macro="" textlink="">
      <xdr:nvSpPr>
        <xdr:cNvPr id="27" name="Объект 7"/>
        <xdr:cNvSpPr>
          <a:spLocks/>
        </xdr:cNvSpPr>
      </xdr:nvSpPr>
      <xdr:spPr bwMode="auto">
        <a:xfrm>
          <a:off x="3181350" y="229362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109</xdr:row>
      <xdr:rowOff>114300</xdr:rowOff>
    </xdr:from>
    <xdr:to>
      <xdr:col>3</xdr:col>
      <xdr:colOff>85725</xdr:colOff>
      <xdr:row>109</xdr:row>
      <xdr:rowOff>161925</xdr:rowOff>
    </xdr:to>
    <xdr:sp macro="" textlink="">
      <xdr:nvSpPr>
        <xdr:cNvPr id="28" name="Объект 8"/>
        <xdr:cNvSpPr>
          <a:spLocks/>
        </xdr:cNvSpPr>
      </xdr:nvSpPr>
      <xdr:spPr bwMode="auto">
        <a:xfrm>
          <a:off x="2600325" y="231552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109</xdr:row>
      <xdr:rowOff>114300</xdr:rowOff>
    </xdr:from>
    <xdr:to>
      <xdr:col>3</xdr:col>
      <xdr:colOff>676275</xdr:colOff>
      <xdr:row>109</xdr:row>
      <xdr:rowOff>161925</xdr:rowOff>
    </xdr:to>
    <xdr:sp macro="" textlink="">
      <xdr:nvSpPr>
        <xdr:cNvPr id="29" name="Объект 8"/>
        <xdr:cNvSpPr>
          <a:spLocks/>
        </xdr:cNvSpPr>
      </xdr:nvSpPr>
      <xdr:spPr bwMode="auto">
        <a:xfrm>
          <a:off x="3190875" y="231552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113</xdr:row>
      <xdr:rowOff>76200</xdr:rowOff>
    </xdr:from>
    <xdr:to>
      <xdr:col>3</xdr:col>
      <xdr:colOff>85725</xdr:colOff>
      <xdr:row>113</xdr:row>
      <xdr:rowOff>123825</xdr:rowOff>
    </xdr:to>
    <xdr:sp macro="" textlink="">
      <xdr:nvSpPr>
        <xdr:cNvPr id="30" name="Объект 5"/>
        <xdr:cNvSpPr>
          <a:spLocks/>
        </xdr:cNvSpPr>
      </xdr:nvSpPr>
      <xdr:spPr bwMode="auto">
        <a:xfrm>
          <a:off x="2600325" y="239553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113</xdr:row>
      <xdr:rowOff>104775</xdr:rowOff>
    </xdr:from>
    <xdr:to>
      <xdr:col>3</xdr:col>
      <xdr:colOff>666750</xdr:colOff>
      <xdr:row>113</xdr:row>
      <xdr:rowOff>152400</xdr:rowOff>
    </xdr:to>
    <xdr:sp macro="" textlink="">
      <xdr:nvSpPr>
        <xdr:cNvPr id="31" name="Объект 7"/>
        <xdr:cNvSpPr>
          <a:spLocks/>
        </xdr:cNvSpPr>
      </xdr:nvSpPr>
      <xdr:spPr bwMode="auto">
        <a:xfrm>
          <a:off x="3181350" y="239839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114</xdr:row>
      <xdr:rowOff>76200</xdr:rowOff>
    </xdr:from>
    <xdr:to>
      <xdr:col>3</xdr:col>
      <xdr:colOff>104775</xdr:colOff>
      <xdr:row>114</xdr:row>
      <xdr:rowOff>123825</xdr:rowOff>
    </xdr:to>
    <xdr:sp macro="" textlink="">
      <xdr:nvSpPr>
        <xdr:cNvPr id="32" name="Объект 8"/>
        <xdr:cNvSpPr>
          <a:spLocks/>
        </xdr:cNvSpPr>
      </xdr:nvSpPr>
      <xdr:spPr bwMode="auto">
        <a:xfrm>
          <a:off x="2619375" y="241649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114</xdr:row>
      <xdr:rowOff>95250</xdr:rowOff>
    </xdr:from>
    <xdr:to>
      <xdr:col>3</xdr:col>
      <xdr:colOff>685800</xdr:colOff>
      <xdr:row>114</xdr:row>
      <xdr:rowOff>142875</xdr:rowOff>
    </xdr:to>
    <xdr:sp macro="" textlink="">
      <xdr:nvSpPr>
        <xdr:cNvPr id="33" name="Объект 8"/>
        <xdr:cNvSpPr>
          <a:spLocks/>
        </xdr:cNvSpPr>
      </xdr:nvSpPr>
      <xdr:spPr bwMode="auto">
        <a:xfrm>
          <a:off x="3200400" y="241839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45</xdr:row>
      <xdr:rowOff>76200</xdr:rowOff>
    </xdr:from>
    <xdr:to>
      <xdr:col>3</xdr:col>
      <xdr:colOff>85725</xdr:colOff>
      <xdr:row>45</xdr:row>
      <xdr:rowOff>123825</xdr:rowOff>
    </xdr:to>
    <xdr:sp macro="" textlink="">
      <xdr:nvSpPr>
        <xdr:cNvPr id="2" name="Объект 5"/>
        <xdr:cNvSpPr>
          <a:spLocks/>
        </xdr:cNvSpPr>
      </xdr:nvSpPr>
      <xdr:spPr bwMode="auto">
        <a:xfrm>
          <a:off x="1390650" y="75533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45</xdr:row>
      <xdr:rowOff>76200</xdr:rowOff>
    </xdr:from>
    <xdr:to>
      <xdr:col>4</xdr:col>
      <xdr:colOff>123825</xdr:colOff>
      <xdr:row>45</xdr:row>
      <xdr:rowOff>123825</xdr:rowOff>
    </xdr:to>
    <xdr:sp macro="" textlink="">
      <xdr:nvSpPr>
        <xdr:cNvPr id="3" name="Объект 7"/>
        <xdr:cNvSpPr>
          <a:spLocks/>
        </xdr:cNvSpPr>
      </xdr:nvSpPr>
      <xdr:spPr bwMode="auto">
        <a:xfrm>
          <a:off x="1828800" y="75533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46</xdr:row>
      <xdr:rowOff>76200</xdr:rowOff>
    </xdr:from>
    <xdr:to>
      <xdr:col>3</xdr:col>
      <xdr:colOff>104775</xdr:colOff>
      <xdr:row>46</xdr:row>
      <xdr:rowOff>123825</xdr:rowOff>
    </xdr:to>
    <xdr:sp macro="" textlink="">
      <xdr:nvSpPr>
        <xdr:cNvPr id="4" name="Объект 8"/>
        <xdr:cNvSpPr>
          <a:spLocks/>
        </xdr:cNvSpPr>
      </xdr:nvSpPr>
      <xdr:spPr bwMode="auto">
        <a:xfrm>
          <a:off x="1409700" y="77438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46</xdr:row>
      <xdr:rowOff>66675</xdr:rowOff>
    </xdr:from>
    <xdr:to>
      <xdr:col>4</xdr:col>
      <xdr:colOff>152400</xdr:colOff>
      <xdr:row>46</xdr:row>
      <xdr:rowOff>114300</xdr:rowOff>
    </xdr:to>
    <xdr:sp macro="" textlink="">
      <xdr:nvSpPr>
        <xdr:cNvPr id="5" name="Объект 8"/>
        <xdr:cNvSpPr>
          <a:spLocks/>
        </xdr:cNvSpPr>
      </xdr:nvSpPr>
      <xdr:spPr bwMode="auto">
        <a:xfrm>
          <a:off x="1857375" y="77343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49</xdr:row>
      <xdr:rowOff>76200</xdr:rowOff>
    </xdr:from>
    <xdr:to>
      <xdr:col>3</xdr:col>
      <xdr:colOff>85725</xdr:colOff>
      <xdr:row>49</xdr:row>
      <xdr:rowOff>123825</xdr:rowOff>
    </xdr:to>
    <xdr:sp macro="" textlink="">
      <xdr:nvSpPr>
        <xdr:cNvPr id="6" name="Объект 5"/>
        <xdr:cNvSpPr>
          <a:spLocks/>
        </xdr:cNvSpPr>
      </xdr:nvSpPr>
      <xdr:spPr bwMode="auto">
        <a:xfrm>
          <a:off x="1390650" y="83058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49</xdr:row>
      <xdr:rowOff>76200</xdr:rowOff>
    </xdr:from>
    <xdr:to>
      <xdr:col>4</xdr:col>
      <xdr:colOff>123825</xdr:colOff>
      <xdr:row>49</xdr:row>
      <xdr:rowOff>123825</xdr:rowOff>
    </xdr:to>
    <xdr:sp macro="" textlink="">
      <xdr:nvSpPr>
        <xdr:cNvPr id="7" name="Объект 7"/>
        <xdr:cNvSpPr>
          <a:spLocks/>
        </xdr:cNvSpPr>
      </xdr:nvSpPr>
      <xdr:spPr bwMode="auto">
        <a:xfrm>
          <a:off x="1828800" y="83058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50</xdr:row>
      <xdr:rowOff>76200</xdr:rowOff>
    </xdr:from>
    <xdr:to>
      <xdr:col>3</xdr:col>
      <xdr:colOff>104775</xdr:colOff>
      <xdr:row>50</xdr:row>
      <xdr:rowOff>123825</xdr:rowOff>
    </xdr:to>
    <xdr:sp macro="" textlink="">
      <xdr:nvSpPr>
        <xdr:cNvPr id="8" name="Объект 8"/>
        <xdr:cNvSpPr>
          <a:spLocks/>
        </xdr:cNvSpPr>
      </xdr:nvSpPr>
      <xdr:spPr bwMode="auto">
        <a:xfrm>
          <a:off x="1409700" y="84677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50</xdr:row>
      <xdr:rowOff>66675</xdr:rowOff>
    </xdr:from>
    <xdr:to>
      <xdr:col>4</xdr:col>
      <xdr:colOff>152400</xdr:colOff>
      <xdr:row>50</xdr:row>
      <xdr:rowOff>114300</xdr:rowOff>
    </xdr:to>
    <xdr:sp macro="" textlink="">
      <xdr:nvSpPr>
        <xdr:cNvPr id="9" name="Объект 8"/>
        <xdr:cNvSpPr>
          <a:spLocks/>
        </xdr:cNvSpPr>
      </xdr:nvSpPr>
      <xdr:spPr bwMode="auto">
        <a:xfrm>
          <a:off x="1857375" y="84582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55</xdr:row>
      <xdr:rowOff>0</xdr:rowOff>
    </xdr:from>
    <xdr:to>
      <xdr:col>3</xdr:col>
      <xdr:colOff>85725</xdr:colOff>
      <xdr:row>55</xdr:row>
      <xdr:rowOff>0</xdr:rowOff>
    </xdr:to>
    <xdr:sp macro="" textlink="">
      <xdr:nvSpPr>
        <xdr:cNvPr id="10" name="Объект 5"/>
        <xdr:cNvSpPr>
          <a:spLocks/>
        </xdr:cNvSpPr>
      </xdr:nvSpPr>
      <xdr:spPr bwMode="auto">
        <a:xfrm>
          <a:off x="1390650" y="924877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55</xdr:row>
      <xdr:rowOff>0</xdr:rowOff>
    </xdr:from>
    <xdr:to>
      <xdr:col>4</xdr:col>
      <xdr:colOff>123825</xdr:colOff>
      <xdr:row>55</xdr:row>
      <xdr:rowOff>0</xdr:rowOff>
    </xdr:to>
    <xdr:sp macro="" textlink="">
      <xdr:nvSpPr>
        <xdr:cNvPr id="11" name="Объект 7"/>
        <xdr:cNvSpPr>
          <a:spLocks/>
        </xdr:cNvSpPr>
      </xdr:nvSpPr>
      <xdr:spPr bwMode="auto">
        <a:xfrm>
          <a:off x="1828800" y="924877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55</xdr:row>
      <xdr:rowOff>0</xdr:rowOff>
    </xdr:from>
    <xdr:to>
      <xdr:col>3</xdr:col>
      <xdr:colOff>104775</xdr:colOff>
      <xdr:row>55</xdr:row>
      <xdr:rowOff>0</xdr:rowOff>
    </xdr:to>
    <xdr:sp macro="" textlink="">
      <xdr:nvSpPr>
        <xdr:cNvPr id="12" name="Объект 8"/>
        <xdr:cNvSpPr>
          <a:spLocks/>
        </xdr:cNvSpPr>
      </xdr:nvSpPr>
      <xdr:spPr bwMode="auto">
        <a:xfrm>
          <a:off x="1409700" y="924877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55</xdr:row>
      <xdr:rowOff>0</xdr:rowOff>
    </xdr:from>
    <xdr:to>
      <xdr:col>4</xdr:col>
      <xdr:colOff>152400</xdr:colOff>
      <xdr:row>55</xdr:row>
      <xdr:rowOff>0</xdr:rowOff>
    </xdr:to>
    <xdr:sp macro="" textlink="">
      <xdr:nvSpPr>
        <xdr:cNvPr id="13" name="Объект 8"/>
        <xdr:cNvSpPr>
          <a:spLocks/>
        </xdr:cNvSpPr>
      </xdr:nvSpPr>
      <xdr:spPr bwMode="auto">
        <a:xfrm>
          <a:off x="1857375" y="924877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38</xdr:row>
      <xdr:rowOff>76200</xdr:rowOff>
    </xdr:from>
    <xdr:to>
      <xdr:col>3</xdr:col>
      <xdr:colOff>85725</xdr:colOff>
      <xdr:row>38</xdr:row>
      <xdr:rowOff>123825</xdr:rowOff>
    </xdr:to>
    <xdr:sp macro="" textlink="">
      <xdr:nvSpPr>
        <xdr:cNvPr id="2" name="Объект 5"/>
        <xdr:cNvSpPr>
          <a:spLocks/>
        </xdr:cNvSpPr>
      </xdr:nvSpPr>
      <xdr:spPr bwMode="auto">
        <a:xfrm>
          <a:off x="1390650" y="64008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 cap="flat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66675</xdr:colOff>
      <xdr:row>38</xdr:row>
      <xdr:rowOff>95250</xdr:rowOff>
    </xdr:from>
    <xdr:to>
      <xdr:col>4</xdr:col>
      <xdr:colOff>133350</xdr:colOff>
      <xdr:row>38</xdr:row>
      <xdr:rowOff>142875</xdr:rowOff>
    </xdr:to>
    <xdr:sp macro="" textlink="">
      <xdr:nvSpPr>
        <xdr:cNvPr id="3" name="Объект 7"/>
        <xdr:cNvSpPr>
          <a:spLocks/>
        </xdr:cNvSpPr>
      </xdr:nvSpPr>
      <xdr:spPr bwMode="auto">
        <a:xfrm>
          <a:off x="1838325" y="64198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 cap="flat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28575</xdr:colOff>
      <xdr:row>39</xdr:row>
      <xdr:rowOff>123825</xdr:rowOff>
    </xdr:from>
    <xdr:to>
      <xdr:col>3</xdr:col>
      <xdr:colOff>95250</xdr:colOff>
      <xdr:row>39</xdr:row>
      <xdr:rowOff>171450</xdr:rowOff>
    </xdr:to>
    <xdr:sp macro="" textlink="">
      <xdr:nvSpPr>
        <xdr:cNvPr id="4" name="Объект 8"/>
        <xdr:cNvSpPr>
          <a:spLocks/>
        </xdr:cNvSpPr>
      </xdr:nvSpPr>
      <xdr:spPr bwMode="auto">
        <a:xfrm>
          <a:off x="1400175" y="66389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 cap="flat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104775</xdr:colOff>
      <xdr:row>39</xdr:row>
      <xdr:rowOff>133350</xdr:rowOff>
    </xdr:from>
    <xdr:to>
      <xdr:col>4</xdr:col>
      <xdr:colOff>171450</xdr:colOff>
      <xdr:row>39</xdr:row>
      <xdr:rowOff>180975</xdr:rowOff>
    </xdr:to>
    <xdr:sp macro="" textlink="">
      <xdr:nvSpPr>
        <xdr:cNvPr id="5" name="Объект 8"/>
        <xdr:cNvSpPr>
          <a:spLocks/>
        </xdr:cNvSpPr>
      </xdr:nvSpPr>
      <xdr:spPr bwMode="auto">
        <a:xfrm>
          <a:off x="1876425" y="66484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 cap="flat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42</xdr:row>
      <xdr:rowOff>76200</xdr:rowOff>
    </xdr:from>
    <xdr:to>
      <xdr:col>3</xdr:col>
      <xdr:colOff>85725</xdr:colOff>
      <xdr:row>42</xdr:row>
      <xdr:rowOff>123825</xdr:rowOff>
    </xdr:to>
    <xdr:sp macro="" textlink="">
      <xdr:nvSpPr>
        <xdr:cNvPr id="6" name="Объект 5"/>
        <xdr:cNvSpPr>
          <a:spLocks/>
        </xdr:cNvSpPr>
      </xdr:nvSpPr>
      <xdr:spPr bwMode="auto">
        <a:xfrm>
          <a:off x="1390650" y="71532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 cap="flat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76200</xdr:colOff>
      <xdr:row>42</xdr:row>
      <xdr:rowOff>76200</xdr:rowOff>
    </xdr:from>
    <xdr:to>
      <xdr:col>4</xdr:col>
      <xdr:colOff>142875</xdr:colOff>
      <xdr:row>42</xdr:row>
      <xdr:rowOff>123825</xdr:rowOff>
    </xdr:to>
    <xdr:sp macro="" textlink="">
      <xdr:nvSpPr>
        <xdr:cNvPr id="7" name="Объект 7"/>
        <xdr:cNvSpPr>
          <a:spLocks/>
        </xdr:cNvSpPr>
      </xdr:nvSpPr>
      <xdr:spPr bwMode="auto">
        <a:xfrm>
          <a:off x="1847850" y="71532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 cap="flat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28575</xdr:colOff>
      <xdr:row>43</xdr:row>
      <xdr:rowOff>76200</xdr:rowOff>
    </xdr:from>
    <xdr:to>
      <xdr:col>3</xdr:col>
      <xdr:colOff>95250</xdr:colOff>
      <xdr:row>43</xdr:row>
      <xdr:rowOff>123825</xdr:rowOff>
    </xdr:to>
    <xdr:sp macro="" textlink="">
      <xdr:nvSpPr>
        <xdr:cNvPr id="8" name="Объект 8"/>
        <xdr:cNvSpPr>
          <a:spLocks/>
        </xdr:cNvSpPr>
      </xdr:nvSpPr>
      <xdr:spPr bwMode="auto">
        <a:xfrm>
          <a:off x="1400175" y="73152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 cap="flat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104775</xdr:colOff>
      <xdr:row>43</xdr:row>
      <xdr:rowOff>66675</xdr:rowOff>
    </xdr:from>
    <xdr:to>
      <xdr:col>4</xdr:col>
      <xdr:colOff>171450</xdr:colOff>
      <xdr:row>43</xdr:row>
      <xdr:rowOff>114300</xdr:rowOff>
    </xdr:to>
    <xdr:sp macro="" textlink="">
      <xdr:nvSpPr>
        <xdr:cNvPr id="9" name="Объект 8"/>
        <xdr:cNvSpPr>
          <a:spLocks/>
        </xdr:cNvSpPr>
      </xdr:nvSpPr>
      <xdr:spPr bwMode="auto">
        <a:xfrm>
          <a:off x="1876425" y="73056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 cap="flat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48</xdr:row>
      <xdr:rowOff>0</xdr:rowOff>
    </xdr:from>
    <xdr:to>
      <xdr:col>3</xdr:col>
      <xdr:colOff>85725</xdr:colOff>
      <xdr:row>48</xdr:row>
      <xdr:rowOff>0</xdr:rowOff>
    </xdr:to>
    <xdr:sp macro="" textlink="">
      <xdr:nvSpPr>
        <xdr:cNvPr id="10" name="Объект 5"/>
        <xdr:cNvSpPr>
          <a:spLocks/>
        </xdr:cNvSpPr>
      </xdr:nvSpPr>
      <xdr:spPr bwMode="auto">
        <a:xfrm>
          <a:off x="1390650" y="809625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 cap="flat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48</xdr:row>
      <xdr:rowOff>0</xdr:rowOff>
    </xdr:from>
    <xdr:to>
      <xdr:col>4</xdr:col>
      <xdr:colOff>123825</xdr:colOff>
      <xdr:row>48</xdr:row>
      <xdr:rowOff>0</xdr:rowOff>
    </xdr:to>
    <xdr:sp macro="" textlink="">
      <xdr:nvSpPr>
        <xdr:cNvPr id="11" name="Объект 7"/>
        <xdr:cNvSpPr>
          <a:spLocks/>
        </xdr:cNvSpPr>
      </xdr:nvSpPr>
      <xdr:spPr bwMode="auto">
        <a:xfrm>
          <a:off x="1828800" y="809625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 cap="flat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48</xdr:row>
      <xdr:rowOff>0</xdr:rowOff>
    </xdr:from>
    <xdr:to>
      <xdr:col>3</xdr:col>
      <xdr:colOff>104775</xdr:colOff>
      <xdr:row>48</xdr:row>
      <xdr:rowOff>0</xdr:rowOff>
    </xdr:to>
    <xdr:sp macro="" textlink="">
      <xdr:nvSpPr>
        <xdr:cNvPr id="12" name="Объект 8"/>
        <xdr:cNvSpPr>
          <a:spLocks/>
        </xdr:cNvSpPr>
      </xdr:nvSpPr>
      <xdr:spPr bwMode="auto">
        <a:xfrm>
          <a:off x="1409700" y="809625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 cap="flat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48</xdr:row>
      <xdr:rowOff>0</xdr:rowOff>
    </xdr:from>
    <xdr:to>
      <xdr:col>4</xdr:col>
      <xdr:colOff>152400</xdr:colOff>
      <xdr:row>48</xdr:row>
      <xdr:rowOff>0</xdr:rowOff>
    </xdr:to>
    <xdr:sp macro="" textlink="">
      <xdr:nvSpPr>
        <xdr:cNvPr id="13" name="Объект 8"/>
        <xdr:cNvSpPr>
          <a:spLocks/>
        </xdr:cNvSpPr>
      </xdr:nvSpPr>
      <xdr:spPr bwMode="auto">
        <a:xfrm>
          <a:off x="1857375" y="809625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 cap="flat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43</xdr:row>
      <xdr:rowOff>76200</xdr:rowOff>
    </xdr:from>
    <xdr:to>
      <xdr:col>3</xdr:col>
      <xdr:colOff>85725</xdr:colOff>
      <xdr:row>43</xdr:row>
      <xdr:rowOff>123825</xdr:rowOff>
    </xdr:to>
    <xdr:sp macro="" textlink="">
      <xdr:nvSpPr>
        <xdr:cNvPr id="2" name="Объект 5"/>
        <xdr:cNvSpPr>
          <a:spLocks/>
        </xdr:cNvSpPr>
      </xdr:nvSpPr>
      <xdr:spPr bwMode="auto">
        <a:xfrm>
          <a:off x="1181100" y="72009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43</xdr:row>
      <xdr:rowOff>76200</xdr:rowOff>
    </xdr:from>
    <xdr:to>
      <xdr:col>4</xdr:col>
      <xdr:colOff>123825</xdr:colOff>
      <xdr:row>43</xdr:row>
      <xdr:rowOff>123825</xdr:rowOff>
    </xdr:to>
    <xdr:sp macro="" textlink="">
      <xdr:nvSpPr>
        <xdr:cNvPr id="3" name="Объект 7"/>
        <xdr:cNvSpPr>
          <a:spLocks/>
        </xdr:cNvSpPr>
      </xdr:nvSpPr>
      <xdr:spPr bwMode="auto">
        <a:xfrm>
          <a:off x="1619250" y="72009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44</xdr:row>
      <xdr:rowOff>76200</xdr:rowOff>
    </xdr:from>
    <xdr:to>
      <xdr:col>3</xdr:col>
      <xdr:colOff>104775</xdr:colOff>
      <xdr:row>44</xdr:row>
      <xdr:rowOff>123825</xdr:rowOff>
    </xdr:to>
    <xdr:sp macro="" textlink="">
      <xdr:nvSpPr>
        <xdr:cNvPr id="4" name="Объект 8"/>
        <xdr:cNvSpPr>
          <a:spLocks/>
        </xdr:cNvSpPr>
      </xdr:nvSpPr>
      <xdr:spPr bwMode="auto">
        <a:xfrm>
          <a:off x="1200150" y="73628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44</xdr:row>
      <xdr:rowOff>66675</xdr:rowOff>
    </xdr:from>
    <xdr:to>
      <xdr:col>4</xdr:col>
      <xdr:colOff>152400</xdr:colOff>
      <xdr:row>44</xdr:row>
      <xdr:rowOff>114300</xdr:rowOff>
    </xdr:to>
    <xdr:sp macro="" textlink="">
      <xdr:nvSpPr>
        <xdr:cNvPr id="5" name="Объект 8"/>
        <xdr:cNvSpPr>
          <a:spLocks/>
        </xdr:cNvSpPr>
      </xdr:nvSpPr>
      <xdr:spPr bwMode="auto">
        <a:xfrm>
          <a:off x="1647825" y="73533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47</xdr:row>
      <xdr:rowOff>76200</xdr:rowOff>
    </xdr:from>
    <xdr:to>
      <xdr:col>3</xdr:col>
      <xdr:colOff>85725</xdr:colOff>
      <xdr:row>47</xdr:row>
      <xdr:rowOff>123825</xdr:rowOff>
    </xdr:to>
    <xdr:sp macro="" textlink="">
      <xdr:nvSpPr>
        <xdr:cNvPr id="6" name="Объект 5"/>
        <xdr:cNvSpPr>
          <a:spLocks/>
        </xdr:cNvSpPr>
      </xdr:nvSpPr>
      <xdr:spPr bwMode="auto">
        <a:xfrm>
          <a:off x="1181100" y="78771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47</xdr:row>
      <xdr:rowOff>76200</xdr:rowOff>
    </xdr:from>
    <xdr:to>
      <xdr:col>4</xdr:col>
      <xdr:colOff>123825</xdr:colOff>
      <xdr:row>47</xdr:row>
      <xdr:rowOff>123825</xdr:rowOff>
    </xdr:to>
    <xdr:sp macro="" textlink="">
      <xdr:nvSpPr>
        <xdr:cNvPr id="7" name="Объект 7"/>
        <xdr:cNvSpPr>
          <a:spLocks/>
        </xdr:cNvSpPr>
      </xdr:nvSpPr>
      <xdr:spPr bwMode="auto">
        <a:xfrm>
          <a:off x="1619250" y="78771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48</xdr:row>
      <xdr:rowOff>76200</xdr:rowOff>
    </xdr:from>
    <xdr:to>
      <xdr:col>3</xdr:col>
      <xdr:colOff>104775</xdr:colOff>
      <xdr:row>48</xdr:row>
      <xdr:rowOff>123825</xdr:rowOff>
    </xdr:to>
    <xdr:sp macro="" textlink="">
      <xdr:nvSpPr>
        <xdr:cNvPr id="8" name="Объект 8"/>
        <xdr:cNvSpPr>
          <a:spLocks/>
        </xdr:cNvSpPr>
      </xdr:nvSpPr>
      <xdr:spPr bwMode="auto">
        <a:xfrm>
          <a:off x="1200150" y="80391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48</xdr:row>
      <xdr:rowOff>66675</xdr:rowOff>
    </xdr:from>
    <xdr:to>
      <xdr:col>4</xdr:col>
      <xdr:colOff>152400</xdr:colOff>
      <xdr:row>48</xdr:row>
      <xdr:rowOff>114300</xdr:rowOff>
    </xdr:to>
    <xdr:sp macro="" textlink="">
      <xdr:nvSpPr>
        <xdr:cNvPr id="9" name="Объект 8"/>
        <xdr:cNvSpPr>
          <a:spLocks/>
        </xdr:cNvSpPr>
      </xdr:nvSpPr>
      <xdr:spPr bwMode="auto">
        <a:xfrm>
          <a:off x="1647825" y="80295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53</xdr:row>
      <xdr:rowOff>0</xdr:rowOff>
    </xdr:from>
    <xdr:to>
      <xdr:col>3</xdr:col>
      <xdr:colOff>85725</xdr:colOff>
      <xdr:row>53</xdr:row>
      <xdr:rowOff>0</xdr:rowOff>
    </xdr:to>
    <xdr:sp macro="" textlink="">
      <xdr:nvSpPr>
        <xdr:cNvPr id="10" name="Объект 5"/>
        <xdr:cNvSpPr>
          <a:spLocks/>
        </xdr:cNvSpPr>
      </xdr:nvSpPr>
      <xdr:spPr bwMode="auto">
        <a:xfrm>
          <a:off x="1181100" y="882015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53</xdr:row>
      <xdr:rowOff>0</xdr:rowOff>
    </xdr:from>
    <xdr:to>
      <xdr:col>4</xdr:col>
      <xdr:colOff>123825</xdr:colOff>
      <xdr:row>53</xdr:row>
      <xdr:rowOff>0</xdr:rowOff>
    </xdr:to>
    <xdr:sp macro="" textlink="">
      <xdr:nvSpPr>
        <xdr:cNvPr id="11" name="Объект 7"/>
        <xdr:cNvSpPr>
          <a:spLocks/>
        </xdr:cNvSpPr>
      </xdr:nvSpPr>
      <xdr:spPr bwMode="auto">
        <a:xfrm>
          <a:off x="1619250" y="882015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53</xdr:row>
      <xdr:rowOff>0</xdr:rowOff>
    </xdr:from>
    <xdr:to>
      <xdr:col>3</xdr:col>
      <xdr:colOff>104775</xdr:colOff>
      <xdr:row>53</xdr:row>
      <xdr:rowOff>0</xdr:rowOff>
    </xdr:to>
    <xdr:sp macro="" textlink="">
      <xdr:nvSpPr>
        <xdr:cNvPr id="12" name="Объект 8"/>
        <xdr:cNvSpPr>
          <a:spLocks/>
        </xdr:cNvSpPr>
      </xdr:nvSpPr>
      <xdr:spPr bwMode="auto">
        <a:xfrm>
          <a:off x="1200150" y="882015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53</xdr:row>
      <xdr:rowOff>0</xdr:rowOff>
    </xdr:from>
    <xdr:to>
      <xdr:col>4</xdr:col>
      <xdr:colOff>152400</xdr:colOff>
      <xdr:row>53</xdr:row>
      <xdr:rowOff>0</xdr:rowOff>
    </xdr:to>
    <xdr:sp macro="" textlink="">
      <xdr:nvSpPr>
        <xdr:cNvPr id="13" name="Объект 8"/>
        <xdr:cNvSpPr>
          <a:spLocks/>
        </xdr:cNvSpPr>
      </xdr:nvSpPr>
      <xdr:spPr bwMode="auto">
        <a:xfrm>
          <a:off x="1647825" y="882015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0</xdr:row>
      <xdr:rowOff>0</xdr:rowOff>
    </xdr:from>
    <xdr:to>
      <xdr:col>3</xdr:col>
      <xdr:colOff>85725</xdr:colOff>
      <xdr:row>0</xdr:row>
      <xdr:rowOff>0</xdr:rowOff>
    </xdr:to>
    <xdr:sp macro="" textlink="">
      <xdr:nvSpPr>
        <xdr:cNvPr id="2" name="Объект 5"/>
        <xdr:cNvSpPr>
          <a:spLocks/>
        </xdr:cNvSpPr>
      </xdr:nvSpPr>
      <xdr:spPr bwMode="auto">
        <a:xfrm>
          <a:off x="1104900" y="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 cap="flat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0</xdr:row>
      <xdr:rowOff>0</xdr:rowOff>
    </xdr:from>
    <xdr:to>
      <xdr:col>4</xdr:col>
      <xdr:colOff>123825</xdr:colOff>
      <xdr:row>0</xdr:row>
      <xdr:rowOff>0</xdr:rowOff>
    </xdr:to>
    <xdr:sp macro="" textlink="">
      <xdr:nvSpPr>
        <xdr:cNvPr id="3" name="Объект 7"/>
        <xdr:cNvSpPr>
          <a:spLocks/>
        </xdr:cNvSpPr>
      </xdr:nvSpPr>
      <xdr:spPr bwMode="auto">
        <a:xfrm>
          <a:off x="1543050" y="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 cap="flat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0</xdr:row>
      <xdr:rowOff>0</xdr:rowOff>
    </xdr:from>
    <xdr:to>
      <xdr:col>3</xdr:col>
      <xdr:colOff>104775</xdr:colOff>
      <xdr:row>0</xdr:row>
      <xdr:rowOff>0</xdr:rowOff>
    </xdr:to>
    <xdr:sp macro="" textlink="">
      <xdr:nvSpPr>
        <xdr:cNvPr id="4" name="Объект 8"/>
        <xdr:cNvSpPr>
          <a:spLocks/>
        </xdr:cNvSpPr>
      </xdr:nvSpPr>
      <xdr:spPr bwMode="auto">
        <a:xfrm>
          <a:off x="1123950" y="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 cap="flat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0</xdr:row>
      <xdr:rowOff>0</xdr:rowOff>
    </xdr:from>
    <xdr:to>
      <xdr:col>4</xdr:col>
      <xdr:colOff>152400</xdr:colOff>
      <xdr:row>0</xdr:row>
      <xdr:rowOff>0</xdr:rowOff>
    </xdr:to>
    <xdr:sp macro="" textlink="">
      <xdr:nvSpPr>
        <xdr:cNvPr id="5" name="Объект 8"/>
        <xdr:cNvSpPr>
          <a:spLocks/>
        </xdr:cNvSpPr>
      </xdr:nvSpPr>
      <xdr:spPr bwMode="auto">
        <a:xfrm>
          <a:off x="1571625" y="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 cap="flat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0</xdr:row>
      <xdr:rowOff>0</xdr:rowOff>
    </xdr:from>
    <xdr:to>
      <xdr:col>3</xdr:col>
      <xdr:colOff>85725</xdr:colOff>
      <xdr:row>0</xdr:row>
      <xdr:rowOff>0</xdr:rowOff>
    </xdr:to>
    <xdr:sp macro="" textlink="">
      <xdr:nvSpPr>
        <xdr:cNvPr id="6" name="Объект 5"/>
        <xdr:cNvSpPr>
          <a:spLocks/>
        </xdr:cNvSpPr>
      </xdr:nvSpPr>
      <xdr:spPr bwMode="auto">
        <a:xfrm>
          <a:off x="1104900" y="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 cap="flat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0</xdr:row>
      <xdr:rowOff>0</xdr:rowOff>
    </xdr:from>
    <xdr:to>
      <xdr:col>4</xdr:col>
      <xdr:colOff>123825</xdr:colOff>
      <xdr:row>0</xdr:row>
      <xdr:rowOff>0</xdr:rowOff>
    </xdr:to>
    <xdr:sp macro="" textlink="">
      <xdr:nvSpPr>
        <xdr:cNvPr id="7" name="Объект 7"/>
        <xdr:cNvSpPr>
          <a:spLocks/>
        </xdr:cNvSpPr>
      </xdr:nvSpPr>
      <xdr:spPr bwMode="auto">
        <a:xfrm>
          <a:off x="1543050" y="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 cap="flat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0</xdr:row>
      <xdr:rowOff>0</xdr:rowOff>
    </xdr:from>
    <xdr:to>
      <xdr:col>3</xdr:col>
      <xdr:colOff>104775</xdr:colOff>
      <xdr:row>0</xdr:row>
      <xdr:rowOff>0</xdr:rowOff>
    </xdr:to>
    <xdr:sp macro="" textlink="">
      <xdr:nvSpPr>
        <xdr:cNvPr id="8" name="Объект 8"/>
        <xdr:cNvSpPr>
          <a:spLocks/>
        </xdr:cNvSpPr>
      </xdr:nvSpPr>
      <xdr:spPr bwMode="auto">
        <a:xfrm>
          <a:off x="1123950" y="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 cap="flat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0</xdr:row>
      <xdr:rowOff>0</xdr:rowOff>
    </xdr:from>
    <xdr:to>
      <xdr:col>4</xdr:col>
      <xdr:colOff>152400</xdr:colOff>
      <xdr:row>0</xdr:row>
      <xdr:rowOff>0</xdr:rowOff>
    </xdr:to>
    <xdr:sp macro="" textlink="">
      <xdr:nvSpPr>
        <xdr:cNvPr id="9" name="Объект 8"/>
        <xdr:cNvSpPr>
          <a:spLocks/>
        </xdr:cNvSpPr>
      </xdr:nvSpPr>
      <xdr:spPr bwMode="auto">
        <a:xfrm>
          <a:off x="1571625" y="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 cap="flat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0</xdr:row>
      <xdr:rowOff>0</xdr:rowOff>
    </xdr:from>
    <xdr:to>
      <xdr:col>3</xdr:col>
      <xdr:colOff>85725</xdr:colOff>
      <xdr:row>0</xdr:row>
      <xdr:rowOff>0</xdr:rowOff>
    </xdr:to>
    <xdr:sp macro="" textlink="">
      <xdr:nvSpPr>
        <xdr:cNvPr id="10" name="Объект 5"/>
        <xdr:cNvSpPr>
          <a:spLocks/>
        </xdr:cNvSpPr>
      </xdr:nvSpPr>
      <xdr:spPr bwMode="auto">
        <a:xfrm>
          <a:off x="1104900" y="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 cap="flat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0</xdr:row>
      <xdr:rowOff>0</xdr:rowOff>
    </xdr:from>
    <xdr:to>
      <xdr:col>4</xdr:col>
      <xdr:colOff>123825</xdr:colOff>
      <xdr:row>0</xdr:row>
      <xdr:rowOff>0</xdr:rowOff>
    </xdr:to>
    <xdr:sp macro="" textlink="">
      <xdr:nvSpPr>
        <xdr:cNvPr id="11" name="Объект 7"/>
        <xdr:cNvSpPr>
          <a:spLocks/>
        </xdr:cNvSpPr>
      </xdr:nvSpPr>
      <xdr:spPr bwMode="auto">
        <a:xfrm>
          <a:off x="1543050" y="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 cap="flat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0</xdr:row>
      <xdr:rowOff>0</xdr:rowOff>
    </xdr:from>
    <xdr:to>
      <xdr:col>3</xdr:col>
      <xdr:colOff>104775</xdr:colOff>
      <xdr:row>0</xdr:row>
      <xdr:rowOff>0</xdr:rowOff>
    </xdr:to>
    <xdr:sp macro="" textlink="">
      <xdr:nvSpPr>
        <xdr:cNvPr id="12" name="Объект 8"/>
        <xdr:cNvSpPr>
          <a:spLocks/>
        </xdr:cNvSpPr>
      </xdr:nvSpPr>
      <xdr:spPr bwMode="auto">
        <a:xfrm>
          <a:off x="1123950" y="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 cap="flat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0</xdr:row>
      <xdr:rowOff>0</xdr:rowOff>
    </xdr:from>
    <xdr:to>
      <xdr:col>4</xdr:col>
      <xdr:colOff>152400</xdr:colOff>
      <xdr:row>0</xdr:row>
      <xdr:rowOff>0</xdr:rowOff>
    </xdr:to>
    <xdr:sp macro="" textlink="">
      <xdr:nvSpPr>
        <xdr:cNvPr id="13" name="Объект 8"/>
        <xdr:cNvSpPr>
          <a:spLocks/>
        </xdr:cNvSpPr>
      </xdr:nvSpPr>
      <xdr:spPr bwMode="auto">
        <a:xfrm>
          <a:off x="1571625" y="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 cap="flat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0</xdr:row>
      <xdr:rowOff>0</xdr:rowOff>
    </xdr:from>
    <xdr:to>
      <xdr:col>3</xdr:col>
      <xdr:colOff>85725</xdr:colOff>
      <xdr:row>0</xdr:row>
      <xdr:rowOff>0</xdr:rowOff>
    </xdr:to>
    <xdr:sp macro="" textlink="">
      <xdr:nvSpPr>
        <xdr:cNvPr id="14" name="Объект 5"/>
        <xdr:cNvSpPr>
          <a:spLocks/>
        </xdr:cNvSpPr>
      </xdr:nvSpPr>
      <xdr:spPr bwMode="auto">
        <a:xfrm>
          <a:off x="1104900" y="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 cap="flat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0</xdr:row>
      <xdr:rowOff>0</xdr:rowOff>
    </xdr:from>
    <xdr:to>
      <xdr:col>4</xdr:col>
      <xdr:colOff>123825</xdr:colOff>
      <xdr:row>0</xdr:row>
      <xdr:rowOff>0</xdr:rowOff>
    </xdr:to>
    <xdr:sp macro="" textlink="">
      <xdr:nvSpPr>
        <xdr:cNvPr id="15" name="Объект 7"/>
        <xdr:cNvSpPr>
          <a:spLocks/>
        </xdr:cNvSpPr>
      </xdr:nvSpPr>
      <xdr:spPr bwMode="auto">
        <a:xfrm>
          <a:off x="1543050" y="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 cap="flat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0</xdr:row>
      <xdr:rowOff>0</xdr:rowOff>
    </xdr:from>
    <xdr:to>
      <xdr:col>3</xdr:col>
      <xdr:colOff>104775</xdr:colOff>
      <xdr:row>0</xdr:row>
      <xdr:rowOff>0</xdr:rowOff>
    </xdr:to>
    <xdr:sp macro="" textlink="">
      <xdr:nvSpPr>
        <xdr:cNvPr id="16" name="Объект 8"/>
        <xdr:cNvSpPr>
          <a:spLocks/>
        </xdr:cNvSpPr>
      </xdr:nvSpPr>
      <xdr:spPr bwMode="auto">
        <a:xfrm>
          <a:off x="1123950" y="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 cap="flat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0</xdr:row>
      <xdr:rowOff>0</xdr:rowOff>
    </xdr:from>
    <xdr:to>
      <xdr:col>4</xdr:col>
      <xdr:colOff>152400</xdr:colOff>
      <xdr:row>0</xdr:row>
      <xdr:rowOff>0</xdr:rowOff>
    </xdr:to>
    <xdr:sp macro="" textlink="">
      <xdr:nvSpPr>
        <xdr:cNvPr id="17" name="Объект 8"/>
        <xdr:cNvSpPr>
          <a:spLocks/>
        </xdr:cNvSpPr>
      </xdr:nvSpPr>
      <xdr:spPr bwMode="auto">
        <a:xfrm>
          <a:off x="1571625" y="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 cap="flat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0</xdr:row>
      <xdr:rowOff>0</xdr:rowOff>
    </xdr:from>
    <xdr:to>
      <xdr:col>3</xdr:col>
      <xdr:colOff>85725</xdr:colOff>
      <xdr:row>0</xdr:row>
      <xdr:rowOff>0</xdr:rowOff>
    </xdr:to>
    <xdr:sp macro="" textlink="">
      <xdr:nvSpPr>
        <xdr:cNvPr id="18" name="Объект 5"/>
        <xdr:cNvSpPr>
          <a:spLocks/>
        </xdr:cNvSpPr>
      </xdr:nvSpPr>
      <xdr:spPr bwMode="auto">
        <a:xfrm>
          <a:off x="1104900" y="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 cap="flat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0</xdr:row>
      <xdr:rowOff>0</xdr:rowOff>
    </xdr:from>
    <xdr:to>
      <xdr:col>4</xdr:col>
      <xdr:colOff>123825</xdr:colOff>
      <xdr:row>0</xdr:row>
      <xdr:rowOff>0</xdr:rowOff>
    </xdr:to>
    <xdr:sp macro="" textlink="">
      <xdr:nvSpPr>
        <xdr:cNvPr id="19" name="Объект 7"/>
        <xdr:cNvSpPr>
          <a:spLocks/>
        </xdr:cNvSpPr>
      </xdr:nvSpPr>
      <xdr:spPr bwMode="auto">
        <a:xfrm>
          <a:off x="1543050" y="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 cap="flat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0</xdr:row>
      <xdr:rowOff>0</xdr:rowOff>
    </xdr:from>
    <xdr:to>
      <xdr:col>3</xdr:col>
      <xdr:colOff>104775</xdr:colOff>
      <xdr:row>0</xdr:row>
      <xdr:rowOff>0</xdr:rowOff>
    </xdr:to>
    <xdr:sp macro="" textlink="">
      <xdr:nvSpPr>
        <xdr:cNvPr id="20" name="Объект 8"/>
        <xdr:cNvSpPr>
          <a:spLocks/>
        </xdr:cNvSpPr>
      </xdr:nvSpPr>
      <xdr:spPr bwMode="auto">
        <a:xfrm>
          <a:off x="1123950" y="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 cap="flat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0</xdr:row>
      <xdr:rowOff>0</xdr:rowOff>
    </xdr:from>
    <xdr:to>
      <xdr:col>4</xdr:col>
      <xdr:colOff>152400</xdr:colOff>
      <xdr:row>0</xdr:row>
      <xdr:rowOff>0</xdr:rowOff>
    </xdr:to>
    <xdr:sp macro="" textlink="">
      <xdr:nvSpPr>
        <xdr:cNvPr id="21" name="Объект 8"/>
        <xdr:cNvSpPr>
          <a:spLocks/>
        </xdr:cNvSpPr>
      </xdr:nvSpPr>
      <xdr:spPr bwMode="auto">
        <a:xfrm>
          <a:off x="1571625" y="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 cap="flat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29</xdr:row>
      <xdr:rowOff>76200</xdr:rowOff>
    </xdr:from>
    <xdr:to>
      <xdr:col>3</xdr:col>
      <xdr:colOff>85725</xdr:colOff>
      <xdr:row>29</xdr:row>
      <xdr:rowOff>123825</xdr:rowOff>
    </xdr:to>
    <xdr:sp macro="" textlink="">
      <xdr:nvSpPr>
        <xdr:cNvPr id="22" name="Объект 5"/>
        <xdr:cNvSpPr>
          <a:spLocks/>
        </xdr:cNvSpPr>
      </xdr:nvSpPr>
      <xdr:spPr bwMode="auto">
        <a:xfrm>
          <a:off x="1104900" y="49244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 cap="flat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29</xdr:row>
      <xdr:rowOff>76200</xdr:rowOff>
    </xdr:from>
    <xdr:to>
      <xdr:col>4</xdr:col>
      <xdr:colOff>123825</xdr:colOff>
      <xdr:row>29</xdr:row>
      <xdr:rowOff>123825</xdr:rowOff>
    </xdr:to>
    <xdr:sp macro="" textlink="">
      <xdr:nvSpPr>
        <xdr:cNvPr id="23" name="Объект 7"/>
        <xdr:cNvSpPr>
          <a:spLocks/>
        </xdr:cNvSpPr>
      </xdr:nvSpPr>
      <xdr:spPr bwMode="auto">
        <a:xfrm>
          <a:off x="1543050" y="49244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 cap="flat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30</xdr:row>
      <xdr:rowOff>76200</xdr:rowOff>
    </xdr:from>
    <xdr:to>
      <xdr:col>3</xdr:col>
      <xdr:colOff>104775</xdr:colOff>
      <xdr:row>30</xdr:row>
      <xdr:rowOff>123825</xdr:rowOff>
    </xdr:to>
    <xdr:sp macro="" textlink="">
      <xdr:nvSpPr>
        <xdr:cNvPr id="24" name="Объект 8"/>
        <xdr:cNvSpPr>
          <a:spLocks/>
        </xdr:cNvSpPr>
      </xdr:nvSpPr>
      <xdr:spPr bwMode="auto">
        <a:xfrm>
          <a:off x="1123950" y="50863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 cap="flat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30</xdr:row>
      <xdr:rowOff>66675</xdr:rowOff>
    </xdr:from>
    <xdr:to>
      <xdr:col>4</xdr:col>
      <xdr:colOff>152400</xdr:colOff>
      <xdr:row>30</xdr:row>
      <xdr:rowOff>114300</xdr:rowOff>
    </xdr:to>
    <xdr:sp macro="" textlink="">
      <xdr:nvSpPr>
        <xdr:cNvPr id="25" name="Объект 8"/>
        <xdr:cNvSpPr>
          <a:spLocks/>
        </xdr:cNvSpPr>
      </xdr:nvSpPr>
      <xdr:spPr bwMode="auto">
        <a:xfrm>
          <a:off x="1571625" y="50768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 cap="flat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33</xdr:row>
      <xdr:rowOff>76200</xdr:rowOff>
    </xdr:from>
    <xdr:to>
      <xdr:col>3</xdr:col>
      <xdr:colOff>85725</xdr:colOff>
      <xdr:row>33</xdr:row>
      <xdr:rowOff>123825</xdr:rowOff>
    </xdr:to>
    <xdr:sp macro="" textlink="">
      <xdr:nvSpPr>
        <xdr:cNvPr id="26" name="Объект 5"/>
        <xdr:cNvSpPr>
          <a:spLocks/>
        </xdr:cNvSpPr>
      </xdr:nvSpPr>
      <xdr:spPr bwMode="auto">
        <a:xfrm>
          <a:off x="1104900" y="55911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 cap="flat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33</xdr:row>
      <xdr:rowOff>76200</xdr:rowOff>
    </xdr:from>
    <xdr:to>
      <xdr:col>4</xdr:col>
      <xdr:colOff>123825</xdr:colOff>
      <xdr:row>33</xdr:row>
      <xdr:rowOff>123825</xdr:rowOff>
    </xdr:to>
    <xdr:sp macro="" textlink="">
      <xdr:nvSpPr>
        <xdr:cNvPr id="27" name="Объект 7"/>
        <xdr:cNvSpPr>
          <a:spLocks/>
        </xdr:cNvSpPr>
      </xdr:nvSpPr>
      <xdr:spPr bwMode="auto">
        <a:xfrm>
          <a:off x="1543050" y="55911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 cap="flat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34</xdr:row>
      <xdr:rowOff>76200</xdr:rowOff>
    </xdr:from>
    <xdr:to>
      <xdr:col>3</xdr:col>
      <xdr:colOff>104775</xdr:colOff>
      <xdr:row>34</xdr:row>
      <xdr:rowOff>123825</xdr:rowOff>
    </xdr:to>
    <xdr:sp macro="" textlink="">
      <xdr:nvSpPr>
        <xdr:cNvPr id="28" name="Объект 8"/>
        <xdr:cNvSpPr>
          <a:spLocks/>
        </xdr:cNvSpPr>
      </xdr:nvSpPr>
      <xdr:spPr bwMode="auto">
        <a:xfrm>
          <a:off x="1123950" y="57531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 cap="flat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34</xdr:row>
      <xdr:rowOff>66675</xdr:rowOff>
    </xdr:from>
    <xdr:to>
      <xdr:col>4</xdr:col>
      <xdr:colOff>152400</xdr:colOff>
      <xdr:row>34</xdr:row>
      <xdr:rowOff>114300</xdr:rowOff>
    </xdr:to>
    <xdr:sp macro="" textlink="">
      <xdr:nvSpPr>
        <xdr:cNvPr id="29" name="Объект 8"/>
        <xdr:cNvSpPr>
          <a:spLocks/>
        </xdr:cNvSpPr>
      </xdr:nvSpPr>
      <xdr:spPr bwMode="auto">
        <a:xfrm>
          <a:off x="1571625" y="57435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 cap="flat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27</xdr:row>
      <xdr:rowOff>0</xdr:rowOff>
    </xdr:from>
    <xdr:to>
      <xdr:col>3</xdr:col>
      <xdr:colOff>85725</xdr:colOff>
      <xdr:row>27</xdr:row>
      <xdr:rowOff>0</xdr:rowOff>
    </xdr:to>
    <xdr:sp macro="" textlink="">
      <xdr:nvSpPr>
        <xdr:cNvPr id="2" name="Объект 5"/>
        <xdr:cNvSpPr>
          <a:spLocks/>
        </xdr:cNvSpPr>
      </xdr:nvSpPr>
      <xdr:spPr bwMode="auto">
        <a:xfrm>
          <a:off x="2600325" y="567690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27</xdr:row>
      <xdr:rowOff>0</xdr:rowOff>
    </xdr:from>
    <xdr:to>
      <xdr:col>4</xdr:col>
      <xdr:colOff>123825</xdr:colOff>
      <xdr:row>27</xdr:row>
      <xdr:rowOff>0</xdr:rowOff>
    </xdr:to>
    <xdr:sp macro="" textlink="">
      <xdr:nvSpPr>
        <xdr:cNvPr id="3" name="Объект 7"/>
        <xdr:cNvSpPr>
          <a:spLocks/>
        </xdr:cNvSpPr>
      </xdr:nvSpPr>
      <xdr:spPr bwMode="auto">
        <a:xfrm>
          <a:off x="3219450" y="567690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27</xdr:row>
      <xdr:rowOff>0</xdr:rowOff>
    </xdr:from>
    <xdr:to>
      <xdr:col>3</xdr:col>
      <xdr:colOff>104775</xdr:colOff>
      <xdr:row>27</xdr:row>
      <xdr:rowOff>0</xdr:rowOff>
    </xdr:to>
    <xdr:sp macro="" textlink="">
      <xdr:nvSpPr>
        <xdr:cNvPr id="4" name="Объект 8"/>
        <xdr:cNvSpPr>
          <a:spLocks/>
        </xdr:cNvSpPr>
      </xdr:nvSpPr>
      <xdr:spPr bwMode="auto">
        <a:xfrm>
          <a:off x="2619375" y="567690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27</xdr:row>
      <xdr:rowOff>0</xdr:rowOff>
    </xdr:from>
    <xdr:to>
      <xdr:col>4</xdr:col>
      <xdr:colOff>152400</xdr:colOff>
      <xdr:row>27</xdr:row>
      <xdr:rowOff>0</xdr:rowOff>
    </xdr:to>
    <xdr:sp macro="" textlink="">
      <xdr:nvSpPr>
        <xdr:cNvPr id="5" name="Объект 8"/>
        <xdr:cNvSpPr>
          <a:spLocks/>
        </xdr:cNvSpPr>
      </xdr:nvSpPr>
      <xdr:spPr bwMode="auto">
        <a:xfrm>
          <a:off x="3248025" y="567690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29</xdr:row>
      <xdr:rowOff>0</xdr:rowOff>
    </xdr:from>
    <xdr:to>
      <xdr:col>3</xdr:col>
      <xdr:colOff>85725</xdr:colOff>
      <xdr:row>29</xdr:row>
      <xdr:rowOff>0</xdr:rowOff>
    </xdr:to>
    <xdr:sp macro="" textlink="">
      <xdr:nvSpPr>
        <xdr:cNvPr id="6" name="Объект 5"/>
        <xdr:cNvSpPr>
          <a:spLocks/>
        </xdr:cNvSpPr>
      </xdr:nvSpPr>
      <xdr:spPr bwMode="auto">
        <a:xfrm>
          <a:off x="2600325" y="567690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29</xdr:row>
      <xdr:rowOff>0</xdr:rowOff>
    </xdr:from>
    <xdr:to>
      <xdr:col>4</xdr:col>
      <xdr:colOff>123825</xdr:colOff>
      <xdr:row>29</xdr:row>
      <xdr:rowOff>0</xdr:rowOff>
    </xdr:to>
    <xdr:sp macro="" textlink="">
      <xdr:nvSpPr>
        <xdr:cNvPr id="7" name="Объект 7"/>
        <xdr:cNvSpPr>
          <a:spLocks/>
        </xdr:cNvSpPr>
      </xdr:nvSpPr>
      <xdr:spPr bwMode="auto">
        <a:xfrm>
          <a:off x="3219450" y="567690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29</xdr:row>
      <xdr:rowOff>0</xdr:rowOff>
    </xdr:from>
    <xdr:to>
      <xdr:col>3</xdr:col>
      <xdr:colOff>104775</xdr:colOff>
      <xdr:row>29</xdr:row>
      <xdr:rowOff>0</xdr:rowOff>
    </xdr:to>
    <xdr:sp macro="" textlink="">
      <xdr:nvSpPr>
        <xdr:cNvPr id="8" name="Объект 8"/>
        <xdr:cNvSpPr>
          <a:spLocks/>
        </xdr:cNvSpPr>
      </xdr:nvSpPr>
      <xdr:spPr bwMode="auto">
        <a:xfrm>
          <a:off x="2619375" y="567690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29</xdr:row>
      <xdr:rowOff>0</xdr:rowOff>
    </xdr:from>
    <xdr:to>
      <xdr:col>4</xdr:col>
      <xdr:colOff>152400</xdr:colOff>
      <xdr:row>29</xdr:row>
      <xdr:rowOff>0</xdr:rowOff>
    </xdr:to>
    <xdr:sp macro="" textlink="">
      <xdr:nvSpPr>
        <xdr:cNvPr id="9" name="Объект 8"/>
        <xdr:cNvSpPr>
          <a:spLocks/>
        </xdr:cNvSpPr>
      </xdr:nvSpPr>
      <xdr:spPr bwMode="auto">
        <a:xfrm>
          <a:off x="3248025" y="567690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21</xdr:row>
      <xdr:rowOff>76200</xdr:rowOff>
    </xdr:from>
    <xdr:to>
      <xdr:col>3</xdr:col>
      <xdr:colOff>85725</xdr:colOff>
      <xdr:row>21</xdr:row>
      <xdr:rowOff>123825</xdr:rowOff>
    </xdr:to>
    <xdr:sp macro="" textlink="">
      <xdr:nvSpPr>
        <xdr:cNvPr id="10" name="Объект 5"/>
        <xdr:cNvSpPr>
          <a:spLocks/>
        </xdr:cNvSpPr>
      </xdr:nvSpPr>
      <xdr:spPr bwMode="auto">
        <a:xfrm>
          <a:off x="2600325" y="44958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 cap="flat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22</xdr:row>
      <xdr:rowOff>76200</xdr:rowOff>
    </xdr:from>
    <xdr:to>
      <xdr:col>3</xdr:col>
      <xdr:colOff>104775</xdr:colOff>
      <xdr:row>22</xdr:row>
      <xdr:rowOff>123825</xdr:rowOff>
    </xdr:to>
    <xdr:sp macro="" textlink="">
      <xdr:nvSpPr>
        <xdr:cNvPr id="11" name="Объект 8"/>
        <xdr:cNvSpPr>
          <a:spLocks/>
        </xdr:cNvSpPr>
      </xdr:nvSpPr>
      <xdr:spPr bwMode="auto">
        <a:xfrm>
          <a:off x="2619375" y="47053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 cap="flat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37</xdr:row>
      <xdr:rowOff>104775</xdr:rowOff>
    </xdr:from>
    <xdr:to>
      <xdr:col>3</xdr:col>
      <xdr:colOff>85725</xdr:colOff>
      <xdr:row>37</xdr:row>
      <xdr:rowOff>152400</xdr:rowOff>
    </xdr:to>
    <xdr:sp macro="" textlink="">
      <xdr:nvSpPr>
        <xdr:cNvPr id="2" name="Объект 5"/>
        <xdr:cNvSpPr>
          <a:spLocks/>
        </xdr:cNvSpPr>
      </xdr:nvSpPr>
      <xdr:spPr bwMode="auto">
        <a:xfrm>
          <a:off x="2600325" y="81534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37</xdr:row>
      <xdr:rowOff>104775</xdr:rowOff>
    </xdr:from>
    <xdr:to>
      <xdr:col>3</xdr:col>
      <xdr:colOff>666750</xdr:colOff>
      <xdr:row>37</xdr:row>
      <xdr:rowOff>152400</xdr:rowOff>
    </xdr:to>
    <xdr:sp macro="" textlink="">
      <xdr:nvSpPr>
        <xdr:cNvPr id="3" name="Объект 7"/>
        <xdr:cNvSpPr>
          <a:spLocks/>
        </xdr:cNvSpPr>
      </xdr:nvSpPr>
      <xdr:spPr bwMode="auto">
        <a:xfrm>
          <a:off x="3181350" y="81534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38</xdr:row>
      <xdr:rowOff>114300</xdr:rowOff>
    </xdr:from>
    <xdr:to>
      <xdr:col>3</xdr:col>
      <xdr:colOff>85725</xdr:colOff>
      <xdr:row>38</xdr:row>
      <xdr:rowOff>161925</xdr:rowOff>
    </xdr:to>
    <xdr:sp macro="" textlink="">
      <xdr:nvSpPr>
        <xdr:cNvPr id="4" name="Объект 8"/>
        <xdr:cNvSpPr>
          <a:spLocks/>
        </xdr:cNvSpPr>
      </xdr:nvSpPr>
      <xdr:spPr bwMode="auto">
        <a:xfrm>
          <a:off x="2600325" y="83724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38</xdr:row>
      <xdr:rowOff>114300</xdr:rowOff>
    </xdr:from>
    <xdr:to>
      <xdr:col>3</xdr:col>
      <xdr:colOff>676275</xdr:colOff>
      <xdr:row>38</xdr:row>
      <xdr:rowOff>161925</xdr:rowOff>
    </xdr:to>
    <xdr:sp macro="" textlink="">
      <xdr:nvSpPr>
        <xdr:cNvPr id="5" name="Объект 8"/>
        <xdr:cNvSpPr>
          <a:spLocks/>
        </xdr:cNvSpPr>
      </xdr:nvSpPr>
      <xdr:spPr bwMode="auto">
        <a:xfrm>
          <a:off x="3190875" y="83724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42</xdr:row>
      <xdr:rowOff>76200</xdr:rowOff>
    </xdr:from>
    <xdr:to>
      <xdr:col>3</xdr:col>
      <xdr:colOff>85725</xdr:colOff>
      <xdr:row>42</xdr:row>
      <xdr:rowOff>123825</xdr:rowOff>
    </xdr:to>
    <xdr:sp macro="" textlink="">
      <xdr:nvSpPr>
        <xdr:cNvPr id="6" name="Объект 5"/>
        <xdr:cNvSpPr>
          <a:spLocks/>
        </xdr:cNvSpPr>
      </xdr:nvSpPr>
      <xdr:spPr bwMode="auto">
        <a:xfrm>
          <a:off x="2600325" y="91725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42</xdr:row>
      <xdr:rowOff>104775</xdr:rowOff>
    </xdr:from>
    <xdr:to>
      <xdr:col>3</xdr:col>
      <xdr:colOff>666750</xdr:colOff>
      <xdr:row>42</xdr:row>
      <xdr:rowOff>152400</xdr:rowOff>
    </xdr:to>
    <xdr:sp macro="" textlink="">
      <xdr:nvSpPr>
        <xdr:cNvPr id="7" name="Объект 7"/>
        <xdr:cNvSpPr>
          <a:spLocks/>
        </xdr:cNvSpPr>
      </xdr:nvSpPr>
      <xdr:spPr bwMode="auto">
        <a:xfrm>
          <a:off x="3181350" y="92011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43</xdr:row>
      <xdr:rowOff>76200</xdr:rowOff>
    </xdr:from>
    <xdr:to>
      <xdr:col>3</xdr:col>
      <xdr:colOff>104775</xdr:colOff>
      <xdr:row>43</xdr:row>
      <xdr:rowOff>123825</xdr:rowOff>
    </xdr:to>
    <xdr:sp macro="" textlink="">
      <xdr:nvSpPr>
        <xdr:cNvPr id="8" name="Объект 8"/>
        <xdr:cNvSpPr>
          <a:spLocks/>
        </xdr:cNvSpPr>
      </xdr:nvSpPr>
      <xdr:spPr bwMode="auto">
        <a:xfrm>
          <a:off x="2619375" y="93821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43</xdr:row>
      <xdr:rowOff>95250</xdr:rowOff>
    </xdr:from>
    <xdr:to>
      <xdr:col>3</xdr:col>
      <xdr:colOff>685800</xdr:colOff>
      <xdr:row>43</xdr:row>
      <xdr:rowOff>142875</xdr:rowOff>
    </xdr:to>
    <xdr:sp macro="" textlink="">
      <xdr:nvSpPr>
        <xdr:cNvPr id="9" name="Объект 8"/>
        <xdr:cNvSpPr>
          <a:spLocks/>
        </xdr:cNvSpPr>
      </xdr:nvSpPr>
      <xdr:spPr bwMode="auto">
        <a:xfrm>
          <a:off x="3200400" y="94011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49</xdr:row>
      <xdr:rowOff>0</xdr:rowOff>
    </xdr:from>
    <xdr:to>
      <xdr:col>3</xdr:col>
      <xdr:colOff>85725</xdr:colOff>
      <xdr:row>49</xdr:row>
      <xdr:rowOff>0</xdr:rowOff>
    </xdr:to>
    <xdr:sp macro="" textlink="">
      <xdr:nvSpPr>
        <xdr:cNvPr id="10" name="Объект 5"/>
        <xdr:cNvSpPr>
          <a:spLocks/>
        </xdr:cNvSpPr>
      </xdr:nvSpPr>
      <xdr:spPr bwMode="auto">
        <a:xfrm>
          <a:off x="2600325" y="1056322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49</xdr:row>
      <xdr:rowOff>0</xdr:rowOff>
    </xdr:from>
    <xdr:to>
      <xdr:col>4</xdr:col>
      <xdr:colOff>123825</xdr:colOff>
      <xdr:row>49</xdr:row>
      <xdr:rowOff>0</xdr:rowOff>
    </xdr:to>
    <xdr:sp macro="" textlink="">
      <xdr:nvSpPr>
        <xdr:cNvPr id="11" name="Объект 7"/>
        <xdr:cNvSpPr>
          <a:spLocks/>
        </xdr:cNvSpPr>
      </xdr:nvSpPr>
      <xdr:spPr bwMode="auto">
        <a:xfrm>
          <a:off x="3448050" y="1056322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49</xdr:row>
      <xdr:rowOff>0</xdr:rowOff>
    </xdr:from>
    <xdr:to>
      <xdr:col>3</xdr:col>
      <xdr:colOff>104775</xdr:colOff>
      <xdr:row>49</xdr:row>
      <xdr:rowOff>0</xdr:rowOff>
    </xdr:to>
    <xdr:sp macro="" textlink="">
      <xdr:nvSpPr>
        <xdr:cNvPr id="12" name="Объект 8"/>
        <xdr:cNvSpPr>
          <a:spLocks/>
        </xdr:cNvSpPr>
      </xdr:nvSpPr>
      <xdr:spPr bwMode="auto">
        <a:xfrm>
          <a:off x="2619375" y="1056322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49</xdr:row>
      <xdr:rowOff>0</xdr:rowOff>
    </xdr:from>
    <xdr:to>
      <xdr:col>4</xdr:col>
      <xdr:colOff>152400</xdr:colOff>
      <xdr:row>49</xdr:row>
      <xdr:rowOff>0</xdr:rowOff>
    </xdr:to>
    <xdr:sp macro="" textlink="">
      <xdr:nvSpPr>
        <xdr:cNvPr id="13" name="Объект 8"/>
        <xdr:cNvSpPr>
          <a:spLocks/>
        </xdr:cNvSpPr>
      </xdr:nvSpPr>
      <xdr:spPr bwMode="auto">
        <a:xfrm>
          <a:off x="3476625" y="1056322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86</xdr:row>
      <xdr:rowOff>104775</xdr:rowOff>
    </xdr:from>
    <xdr:to>
      <xdr:col>3</xdr:col>
      <xdr:colOff>85725</xdr:colOff>
      <xdr:row>86</xdr:row>
      <xdr:rowOff>152400</xdr:rowOff>
    </xdr:to>
    <xdr:sp macro="" textlink="">
      <xdr:nvSpPr>
        <xdr:cNvPr id="14" name="Объект 5"/>
        <xdr:cNvSpPr>
          <a:spLocks/>
        </xdr:cNvSpPr>
      </xdr:nvSpPr>
      <xdr:spPr bwMode="auto">
        <a:xfrm>
          <a:off x="2600325" y="183451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86</xdr:row>
      <xdr:rowOff>104775</xdr:rowOff>
    </xdr:from>
    <xdr:to>
      <xdr:col>3</xdr:col>
      <xdr:colOff>666750</xdr:colOff>
      <xdr:row>86</xdr:row>
      <xdr:rowOff>152400</xdr:rowOff>
    </xdr:to>
    <xdr:sp macro="" textlink="">
      <xdr:nvSpPr>
        <xdr:cNvPr id="15" name="Объект 7"/>
        <xdr:cNvSpPr>
          <a:spLocks/>
        </xdr:cNvSpPr>
      </xdr:nvSpPr>
      <xdr:spPr bwMode="auto">
        <a:xfrm>
          <a:off x="3181350" y="183451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87</xdr:row>
      <xdr:rowOff>114300</xdr:rowOff>
    </xdr:from>
    <xdr:to>
      <xdr:col>3</xdr:col>
      <xdr:colOff>85725</xdr:colOff>
      <xdr:row>87</xdr:row>
      <xdr:rowOff>161925</xdr:rowOff>
    </xdr:to>
    <xdr:sp macro="" textlink="">
      <xdr:nvSpPr>
        <xdr:cNvPr id="16" name="Объект 8"/>
        <xdr:cNvSpPr>
          <a:spLocks/>
        </xdr:cNvSpPr>
      </xdr:nvSpPr>
      <xdr:spPr bwMode="auto">
        <a:xfrm>
          <a:off x="2600325" y="185642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87</xdr:row>
      <xdr:rowOff>114300</xdr:rowOff>
    </xdr:from>
    <xdr:to>
      <xdr:col>3</xdr:col>
      <xdr:colOff>676275</xdr:colOff>
      <xdr:row>87</xdr:row>
      <xdr:rowOff>161925</xdr:rowOff>
    </xdr:to>
    <xdr:sp macro="" textlink="">
      <xdr:nvSpPr>
        <xdr:cNvPr id="17" name="Объект 8"/>
        <xdr:cNvSpPr>
          <a:spLocks/>
        </xdr:cNvSpPr>
      </xdr:nvSpPr>
      <xdr:spPr bwMode="auto">
        <a:xfrm>
          <a:off x="3190875" y="185642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91</xdr:row>
      <xdr:rowOff>76200</xdr:rowOff>
    </xdr:from>
    <xdr:to>
      <xdr:col>3</xdr:col>
      <xdr:colOff>85725</xdr:colOff>
      <xdr:row>91</xdr:row>
      <xdr:rowOff>123825</xdr:rowOff>
    </xdr:to>
    <xdr:sp macro="" textlink="">
      <xdr:nvSpPr>
        <xdr:cNvPr id="18" name="Объект 5"/>
        <xdr:cNvSpPr>
          <a:spLocks/>
        </xdr:cNvSpPr>
      </xdr:nvSpPr>
      <xdr:spPr bwMode="auto">
        <a:xfrm>
          <a:off x="2600325" y="193929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91</xdr:row>
      <xdr:rowOff>104775</xdr:rowOff>
    </xdr:from>
    <xdr:to>
      <xdr:col>3</xdr:col>
      <xdr:colOff>666750</xdr:colOff>
      <xdr:row>91</xdr:row>
      <xdr:rowOff>152400</xdr:rowOff>
    </xdr:to>
    <xdr:sp macro="" textlink="">
      <xdr:nvSpPr>
        <xdr:cNvPr id="19" name="Объект 7"/>
        <xdr:cNvSpPr>
          <a:spLocks/>
        </xdr:cNvSpPr>
      </xdr:nvSpPr>
      <xdr:spPr bwMode="auto">
        <a:xfrm>
          <a:off x="3181350" y="194214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92</xdr:row>
      <xdr:rowOff>76200</xdr:rowOff>
    </xdr:from>
    <xdr:to>
      <xdr:col>3</xdr:col>
      <xdr:colOff>104775</xdr:colOff>
      <xdr:row>92</xdr:row>
      <xdr:rowOff>123825</xdr:rowOff>
    </xdr:to>
    <xdr:sp macro="" textlink="">
      <xdr:nvSpPr>
        <xdr:cNvPr id="20" name="Объект 8"/>
        <xdr:cNvSpPr>
          <a:spLocks/>
        </xdr:cNvSpPr>
      </xdr:nvSpPr>
      <xdr:spPr bwMode="auto">
        <a:xfrm>
          <a:off x="2619375" y="196024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92</xdr:row>
      <xdr:rowOff>95250</xdr:rowOff>
    </xdr:from>
    <xdr:to>
      <xdr:col>3</xdr:col>
      <xdr:colOff>685800</xdr:colOff>
      <xdr:row>92</xdr:row>
      <xdr:rowOff>142875</xdr:rowOff>
    </xdr:to>
    <xdr:sp macro="" textlink="">
      <xdr:nvSpPr>
        <xdr:cNvPr id="21" name="Объект 8"/>
        <xdr:cNvSpPr>
          <a:spLocks/>
        </xdr:cNvSpPr>
      </xdr:nvSpPr>
      <xdr:spPr bwMode="auto">
        <a:xfrm>
          <a:off x="3200400" y="196215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98</xdr:row>
      <xdr:rowOff>0</xdr:rowOff>
    </xdr:from>
    <xdr:to>
      <xdr:col>3</xdr:col>
      <xdr:colOff>85725</xdr:colOff>
      <xdr:row>98</xdr:row>
      <xdr:rowOff>0</xdr:rowOff>
    </xdr:to>
    <xdr:sp macro="" textlink="">
      <xdr:nvSpPr>
        <xdr:cNvPr id="22" name="Объект 5"/>
        <xdr:cNvSpPr>
          <a:spLocks/>
        </xdr:cNvSpPr>
      </xdr:nvSpPr>
      <xdr:spPr bwMode="auto">
        <a:xfrm>
          <a:off x="2600325" y="2082165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98</xdr:row>
      <xdr:rowOff>0</xdr:rowOff>
    </xdr:from>
    <xdr:to>
      <xdr:col>4</xdr:col>
      <xdr:colOff>123825</xdr:colOff>
      <xdr:row>98</xdr:row>
      <xdr:rowOff>0</xdr:rowOff>
    </xdr:to>
    <xdr:sp macro="" textlink="">
      <xdr:nvSpPr>
        <xdr:cNvPr id="23" name="Объект 7"/>
        <xdr:cNvSpPr>
          <a:spLocks/>
        </xdr:cNvSpPr>
      </xdr:nvSpPr>
      <xdr:spPr bwMode="auto">
        <a:xfrm>
          <a:off x="3448050" y="2082165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98</xdr:row>
      <xdr:rowOff>0</xdr:rowOff>
    </xdr:from>
    <xdr:to>
      <xdr:col>3</xdr:col>
      <xdr:colOff>104775</xdr:colOff>
      <xdr:row>98</xdr:row>
      <xdr:rowOff>0</xdr:rowOff>
    </xdr:to>
    <xdr:sp macro="" textlink="">
      <xdr:nvSpPr>
        <xdr:cNvPr id="24" name="Объект 8"/>
        <xdr:cNvSpPr>
          <a:spLocks/>
        </xdr:cNvSpPr>
      </xdr:nvSpPr>
      <xdr:spPr bwMode="auto">
        <a:xfrm>
          <a:off x="2619375" y="2082165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98</xdr:row>
      <xdr:rowOff>0</xdr:rowOff>
    </xdr:from>
    <xdr:to>
      <xdr:col>4</xdr:col>
      <xdr:colOff>152400</xdr:colOff>
      <xdr:row>98</xdr:row>
      <xdr:rowOff>0</xdr:rowOff>
    </xdr:to>
    <xdr:sp macro="" textlink="">
      <xdr:nvSpPr>
        <xdr:cNvPr id="25" name="Объект 8"/>
        <xdr:cNvSpPr>
          <a:spLocks/>
        </xdr:cNvSpPr>
      </xdr:nvSpPr>
      <xdr:spPr bwMode="auto">
        <a:xfrm>
          <a:off x="3476625" y="2082165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57</xdr:row>
      <xdr:rowOff>104775</xdr:rowOff>
    </xdr:from>
    <xdr:to>
      <xdr:col>3</xdr:col>
      <xdr:colOff>85725</xdr:colOff>
      <xdr:row>57</xdr:row>
      <xdr:rowOff>152400</xdr:rowOff>
    </xdr:to>
    <xdr:sp macro="" textlink="">
      <xdr:nvSpPr>
        <xdr:cNvPr id="2" name="Объект 5"/>
        <xdr:cNvSpPr>
          <a:spLocks/>
        </xdr:cNvSpPr>
      </xdr:nvSpPr>
      <xdr:spPr bwMode="auto">
        <a:xfrm>
          <a:off x="2600325" y="123158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57</xdr:row>
      <xdr:rowOff>104775</xdr:rowOff>
    </xdr:from>
    <xdr:to>
      <xdr:col>3</xdr:col>
      <xdr:colOff>666750</xdr:colOff>
      <xdr:row>57</xdr:row>
      <xdr:rowOff>152400</xdr:rowOff>
    </xdr:to>
    <xdr:sp macro="" textlink="">
      <xdr:nvSpPr>
        <xdr:cNvPr id="3" name="Объект 7"/>
        <xdr:cNvSpPr>
          <a:spLocks/>
        </xdr:cNvSpPr>
      </xdr:nvSpPr>
      <xdr:spPr bwMode="auto">
        <a:xfrm>
          <a:off x="3181350" y="123158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58</xdr:row>
      <xdr:rowOff>114300</xdr:rowOff>
    </xdr:from>
    <xdr:to>
      <xdr:col>3</xdr:col>
      <xdr:colOff>85725</xdr:colOff>
      <xdr:row>58</xdr:row>
      <xdr:rowOff>161925</xdr:rowOff>
    </xdr:to>
    <xdr:sp macro="" textlink="">
      <xdr:nvSpPr>
        <xdr:cNvPr id="4" name="Объект 8"/>
        <xdr:cNvSpPr>
          <a:spLocks/>
        </xdr:cNvSpPr>
      </xdr:nvSpPr>
      <xdr:spPr bwMode="auto">
        <a:xfrm>
          <a:off x="2600325" y="125349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58</xdr:row>
      <xdr:rowOff>114300</xdr:rowOff>
    </xdr:from>
    <xdr:to>
      <xdr:col>3</xdr:col>
      <xdr:colOff>676275</xdr:colOff>
      <xdr:row>58</xdr:row>
      <xdr:rowOff>161925</xdr:rowOff>
    </xdr:to>
    <xdr:sp macro="" textlink="">
      <xdr:nvSpPr>
        <xdr:cNvPr id="5" name="Объект 8"/>
        <xdr:cNvSpPr>
          <a:spLocks/>
        </xdr:cNvSpPr>
      </xdr:nvSpPr>
      <xdr:spPr bwMode="auto">
        <a:xfrm>
          <a:off x="3190875" y="125349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62</xdr:row>
      <xdr:rowOff>76200</xdr:rowOff>
    </xdr:from>
    <xdr:to>
      <xdr:col>3</xdr:col>
      <xdr:colOff>85725</xdr:colOff>
      <xdr:row>62</xdr:row>
      <xdr:rowOff>123825</xdr:rowOff>
    </xdr:to>
    <xdr:sp macro="" textlink="">
      <xdr:nvSpPr>
        <xdr:cNvPr id="6" name="Объект 5"/>
        <xdr:cNvSpPr>
          <a:spLocks/>
        </xdr:cNvSpPr>
      </xdr:nvSpPr>
      <xdr:spPr bwMode="auto">
        <a:xfrm>
          <a:off x="2600325" y="133350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62</xdr:row>
      <xdr:rowOff>104775</xdr:rowOff>
    </xdr:from>
    <xdr:to>
      <xdr:col>3</xdr:col>
      <xdr:colOff>666750</xdr:colOff>
      <xdr:row>62</xdr:row>
      <xdr:rowOff>152400</xdr:rowOff>
    </xdr:to>
    <xdr:sp macro="" textlink="">
      <xdr:nvSpPr>
        <xdr:cNvPr id="7" name="Объект 7"/>
        <xdr:cNvSpPr>
          <a:spLocks/>
        </xdr:cNvSpPr>
      </xdr:nvSpPr>
      <xdr:spPr bwMode="auto">
        <a:xfrm>
          <a:off x="3181350" y="133635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63</xdr:row>
      <xdr:rowOff>76200</xdr:rowOff>
    </xdr:from>
    <xdr:to>
      <xdr:col>3</xdr:col>
      <xdr:colOff>104775</xdr:colOff>
      <xdr:row>63</xdr:row>
      <xdr:rowOff>123825</xdr:rowOff>
    </xdr:to>
    <xdr:sp macro="" textlink="">
      <xdr:nvSpPr>
        <xdr:cNvPr id="8" name="Объект 8"/>
        <xdr:cNvSpPr>
          <a:spLocks/>
        </xdr:cNvSpPr>
      </xdr:nvSpPr>
      <xdr:spPr bwMode="auto">
        <a:xfrm>
          <a:off x="2619375" y="135445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63</xdr:row>
      <xdr:rowOff>95250</xdr:rowOff>
    </xdr:from>
    <xdr:to>
      <xdr:col>3</xdr:col>
      <xdr:colOff>685800</xdr:colOff>
      <xdr:row>63</xdr:row>
      <xdr:rowOff>142875</xdr:rowOff>
    </xdr:to>
    <xdr:sp macro="" textlink="">
      <xdr:nvSpPr>
        <xdr:cNvPr id="9" name="Объект 8"/>
        <xdr:cNvSpPr>
          <a:spLocks/>
        </xdr:cNvSpPr>
      </xdr:nvSpPr>
      <xdr:spPr bwMode="auto">
        <a:xfrm>
          <a:off x="3200400" y="135636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69</xdr:row>
      <xdr:rowOff>0</xdr:rowOff>
    </xdr:from>
    <xdr:to>
      <xdr:col>3</xdr:col>
      <xdr:colOff>85725</xdr:colOff>
      <xdr:row>69</xdr:row>
      <xdr:rowOff>0</xdr:rowOff>
    </xdr:to>
    <xdr:sp macro="" textlink="">
      <xdr:nvSpPr>
        <xdr:cNvPr id="10" name="Объект 5"/>
        <xdr:cNvSpPr>
          <a:spLocks/>
        </xdr:cNvSpPr>
      </xdr:nvSpPr>
      <xdr:spPr bwMode="auto">
        <a:xfrm>
          <a:off x="2600325" y="1472565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69</xdr:row>
      <xdr:rowOff>0</xdr:rowOff>
    </xdr:from>
    <xdr:to>
      <xdr:col>4</xdr:col>
      <xdr:colOff>123825</xdr:colOff>
      <xdr:row>69</xdr:row>
      <xdr:rowOff>0</xdr:rowOff>
    </xdr:to>
    <xdr:sp macro="" textlink="">
      <xdr:nvSpPr>
        <xdr:cNvPr id="11" name="Объект 7"/>
        <xdr:cNvSpPr>
          <a:spLocks/>
        </xdr:cNvSpPr>
      </xdr:nvSpPr>
      <xdr:spPr bwMode="auto">
        <a:xfrm>
          <a:off x="3448050" y="1472565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69</xdr:row>
      <xdr:rowOff>0</xdr:rowOff>
    </xdr:from>
    <xdr:to>
      <xdr:col>3</xdr:col>
      <xdr:colOff>104775</xdr:colOff>
      <xdr:row>69</xdr:row>
      <xdr:rowOff>0</xdr:rowOff>
    </xdr:to>
    <xdr:sp macro="" textlink="">
      <xdr:nvSpPr>
        <xdr:cNvPr id="12" name="Объект 8"/>
        <xdr:cNvSpPr>
          <a:spLocks/>
        </xdr:cNvSpPr>
      </xdr:nvSpPr>
      <xdr:spPr bwMode="auto">
        <a:xfrm>
          <a:off x="2619375" y="1472565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69</xdr:row>
      <xdr:rowOff>0</xdr:rowOff>
    </xdr:from>
    <xdr:to>
      <xdr:col>4</xdr:col>
      <xdr:colOff>152400</xdr:colOff>
      <xdr:row>69</xdr:row>
      <xdr:rowOff>0</xdr:rowOff>
    </xdr:to>
    <xdr:sp macro="" textlink="">
      <xdr:nvSpPr>
        <xdr:cNvPr id="13" name="Объект 8"/>
        <xdr:cNvSpPr>
          <a:spLocks/>
        </xdr:cNvSpPr>
      </xdr:nvSpPr>
      <xdr:spPr bwMode="auto">
        <a:xfrm>
          <a:off x="3476625" y="1472565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126</xdr:row>
      <xdr:rowOff>104775</xdr:rowOff>
    </xdr:from>
    <xdr:to>
      <xdr:col>3</xdr:col>
      <xdr:colOff>85725</xdr:colOff>
      <xdr:row>126</xdr:row>
      <xdr:rowOff>152400</xdr:rowOff>
    </xdr:to>
    <xdr:sp macro="" textlink="">
      <xdr:nvSpPr>
        <xdr:cNvPr id="14" name="Объект 5"/>
        <xdr:cNvSpPr>
          <a:spLocks/>
        </xdr:cNvSpPr>
      </xdr:nvSpPr>
      <xdr:spPr bwMode="auto">
        <a:xfrm>
          <a:off x="2600325" y="264795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126</xdr:row>
      <xdr:rowOff>104775</xdr:rowOff>
    </xdr:from>
    <xdr:to>
      <xdr:col>3</xdr:col>
      <xdr:colOff>666750</xdr:colOff>
      <xdr:row>126</xdr:row>
      <xdr:rowOff>152400</xdr:rowOff>
    </xdr:to>
    <xdr:sp macro="" textlink="">
      <xdr:nvSpPr>
        <xdr:cNvPr id="15" name="Объект 7"/>
        <xdr:cNvSpPr>
          <a:spLocks/>
        </xdr:cNvSpPr>
      </xdr:nvSpPr>
      <xdr:spPr bwMode="auto">
        <a:xfrm>
          <a:off x="3181350" y="264795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127</xdr:row>
      <xdr:rowOff>114300</xdr:rowOff>
    </xdr:from>
    <xdr:to>
      <xdr:col>3</xdr:col>
      <xdr:colOff>85725</xdr:colOff>
      <xdr:row>127</xdr:row>
      <xdr:rowOff>161925</xdr:rowOff>
    </xdr:to>
    <xdr:sp macro="" textlink="">
      <xdr:nvSpPr>
        <xdr:cNvPr id="16" name="Объект 8"/>
        <xdr:cNvSpPr>
          <a:spLocks/>
        </xdr:cNvSpPr>
      </xdr:nvSpPr>
      <xdr:spPr bwMode="auto">
        <a:xfrm>
          <a:off x="2600325" y="266985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127</xdr:row>
      <xdr:rowOff>114300</xdr:rowOff>
    </xdr:from>
    <xdr:to>
      <xdr:col>3</xdr:col>
      <xdr:colOff>676275</xdr:colOff>
      <xdr:row>127</xdr:row>
      <xdr:rowOff>161925</xdr:rowOff>
    </xdr:to>
    <xdr:sp macro="" textlink="">
      <xdr:nvSpPr>
        <xdr:cNvPr id="17" name="Объект 8"/>
        <xdr:cNvSpPr>
          <a:spLocks/>
        </xdr:cNvSpPr>
      </xdr:nvSpPr>
      <xdr:spPr bwMode="auto">
        <a:xfrm>
          <a:off x="3190875" y="266985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131</xdr:row>
      <xdr:rowOff>76200</xdr:rowOff>
    </xdr:from>
    <xdr:to>
      <xdr:col>3</xdr:col>
      <xdr:colOff>85725</xdr:colOff>
      <xdr:row>131</xdr:row>
      <xdr:rowOff>123825</xdr:rowOff>
    </xdr:to>
    <xdr:sp macro="" textlink="">
      <xdr:nvSpPr>
        <xdr:cNvPr id="18" name="Объект 5"/>
        <xdr:cNvSpPr>
          <a:spLocks/>
        </xdr:cNvSpPr>
      </xdr:nvSpPr>
      <xdr:spPr bwMode="auto">
        <a:xfrm>
          <a:off x="2600325" y="274986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131</xdr:row>
      <xdr:rowOff>104775</xdr:rowOff>
    </xdr:from>
    <xdr:to>
      <xdr:col>3</xdr:col>
      <xdr:colOff>666750</xdr:colOff>
      <xdr:row>131</xdr:row>
      <xdr:rowOff>152400</xdr:rowOff>
    </xdr:to>
    <xdr:sp macro="" textlink="">
      <xdr:nvSpPr>
        <xdr:cNvPr id="19" name="Объект 7"/>
        <xdr:cNvSpPr>
          <a:spLocks/>
        </xdr:cNvSpPr>
      </xdr:nvSpPr>
      <xdr:spPr bwMode="auto">
        <a:xfrm>
          <a:off x="3181350" y="275272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132</xdr:row>
      <xdr:rowOff>76200</xdr:rowOff>
    </xdr:from>
    <xdr:to>
      <xdr:col>3</xdr:col>
      <xdr:colOff>104775</xdr:colOff>
      <xdr:row>132</xdr:row>
      <xdr:rowOff>123825</xdr:rowOff>
    </xdr:to>
    <xdr:sp macro="" textlink="">
      <xdr:nvSpPr>
        <xdr:cNvPr id="20" name="Объект 8"/>
        <xdr:cNvSpPr>
          <a:spLocks/>
        </xdr:cNvSpPr>
      </xdr:nvSpPr>
      <xdr:spPr bwMode="auto">
        <a:xfrm>
          <a:off x="2619375" y="277082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132</xdr:row>
      <xdr:rowOff>95250</xdr:rowOff>
    </xdr:from>
    <xdr:to>
      <xdr:col>3</xdr:col>
      <xdr:colOff>685800</xdr:colOff>
      <xdr:row>132</xdr:row>
      <xdr:rowOff>142875</xdr:rowOff>
    </xdr:to>
    <xdr:sp macro="" textlink="">
      <xdr:nvSpPr>
        <xdr:cNvPr id="21" name="Объект 8"/>
        <xdr:cNvSpPr>
          <a:spLocks/>
        </xdr:cNvSpPr>
      </xdr:nvSpPr>
      <xdr:spPr bwMode="auto">
        <a:xfrm>
          <a:off x="3200400" y="277272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50</xdr:row>
      <xdr:rowOff>104775</xdr:rowOff>
    </xdr:from>
    <xdr:to>
      <xdr:col>3</xdr:col>
      <xdr:colOff>85725</xdr:colOff>
      <xdr:row>50</xdr:row>
      <xdr:rowOff>152400</xdr:rowOff>
    </xdr:to>
    <xdr:sp macro="" textlink="">
      <xdr:nvSpPr>
        <xdr:cNvPr id="2" name="Объект 5"/>
        <xdr:cNvSpPr>
          <a:spLocks/>
        </xdr:cNvSpPr>
      </xdr:nvSpPr>
      <xdr:spPr bwMode="auto">
        <a:xfrm>
          <a:off x="2600325" y="108680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50</xdr:row>
      <xdr:rowOff>104775</xdr:rowOff>
    </xdr:from>
    <xdr:to>
      <xdr:col>3</xdr:col>
      <xdr:colOff>666750</xdr:colOff>
      <xdr:row>50</xdr:row>
      <xdr:rowOff>152400</xdr:rowOff>
    </xdr:to>
    <xdr:sp macro="" textlink="">
      <xdr:nvSpPr>
        <xdr:cNvPr id="3" name="Объект 7"/>
        <xdr:cNvSpPr>
          <a:spLocks/>
        </xdr:cNvSpPr>
      </xdr:nvSpPr>
      <xdr:spPr bwMode="auto">
        <a:xfrm>
          <a:off x="3181350" y="108680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51</xdr:row>
      <xdr:rowOff>114300</xdr:rowOff>
    </xdr:from>
    <xdr:to>
      <xdr:col>3</xdr:col>
      <xdr:colOff>85725</xdr:colOff>
      <xdr:row>51</xdr:row>
      <xdr:rowOff>161925</xdr:rowOff>
    </xdr:to>
    <xdr:sp macro="" textlink="">
      <xdr:nvSpPr>
        <xdr:cNvPr id="4" name="Объект 8"/>
        <xdr:cNvSpPr>
          <a:spLocks/>
        </xdr:cNvSpPr>
      </xdr:nvSpPr>
      <xdr:spPr bwMode="auto">
        <a:xfrm>
          <a:off x="2600325" y="110871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51</xdr:row>
      <xdr:rowOff>114300</xdr:rowOff>
    </xdr:from>
    <xdr:to>
      <xdr:col>3</xdr:col>
      <xdr:colOff>676275</xdr:colOff>
      <xdr:row>51</xdr:row>
      <xdr:rowOff>161925</xdr:rowOff>
    </xdr:to>
    <xdr:sp macro="" textlink="">
      <xdr:nvSpPr>
        <xdr:cNvPr id="5" name="Объект 8"/>
        <xdr:cNvSpPr>
          <a:spLocks/>
        </xdr:cNvSpPr>
      </xdr:nvSpPr>
      <xdr:spPr bwMode="auto">
        <a:xfrm>
          <a:off x="3190875" y="110871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55</xdr:row>
      <xdr:rowOff>76200</xdr:rowOff>
    </xdr:from>
    <xdr:to>
      <xdr:col>3</xdr:col>
      <xdr:colOff>85725</xdr:colOff>
      <xdr:row>55</xdr:row>
      <xdr:rowOff>123825</xdr:rowOff>
    </xdr:to>
    <xdr:sp macro="" textlink="">
      <xdr:nvSpPr>
        <xdr:cNvPr id="6" name="Объект 5"/>
        <xdr:cNvSpPr>
          <a:spLocks/>
        </xdr:cNvSpPr>
      </xdr:nvSpPr>
      <xdr:spPr bwMode="auto">
        <a:xfrm>
          <a:off x="2600325" y="118872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55</xdr:row>
      <xdr:rowOff>104775</xdr:rowOff>
    </xdr:from>
    <xdr:to>
      <xdr:col>3</xdr:col>
      <xdr:colOff>666750</xdr:colOff>
      <xdr:row>55</xdr:row>
      <xdr:rowOff>152400</xdr:rowOff>
    </xdr:to>
    <xdr:sp macro="" textlink="">
      <xdr:nvSpPr>
        <xdr:cNvPr id="7" name="Объект 7"/>
        <xdr:cNvSpPr>
          <a:spLocks/>
        </xdr:cNvSpPr>
      </xdr:nvSpPr>
      <xdr:spPr bwMode="auto">
        <a:xfrm>
          <a:off x="3181350" y="119157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56</xdr:row>
      <xdr:rowOff>76200</xdr:rowOff>
    </xdr:from>
    <xdr:to>
      <xdr:col>3</xdr:col>
      <xdr:colOff>104775</xdr:colOff>
      <xdr:row>56</xdr:row>
      <xdr:rowOff>123825</xdr:rowOff>
    </xdr:to>
    <xdr:sp macro="" textlink="">
      <xdr:nvSpPr>
        <xdr:cNvPr id="8" name="Объект 8"/>
        <xdr:cNvSpPr>
          <a:spLocks/>
        </xdr:cNvSpPr>
      </xdr:nvSpPr>
      <xdr:spPr bwMode="auto">
        <a:xfrm>
          <a:off x="2619375" y="120967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56</xdr:row>
      <xdr:rowOff>95250</xdr:rowOff>
    </xdr:from>
    <xdr:to>
      <xdr:col>3</xdr:col>
      <xdr:colOff>685800</xdr:colOff>
      <xdr:row>56</xdr:row>
      <xdr:rowOff>142875</xdr:rowOff>
    </xdr:to>
    <xdr:sp macro="" textlink="">
      <xdr:nvSpPr>
        <xdr:cNvPr id="9" name="Объект 8"/>
        <xdr:cNvSpPr>
          <a:spLocks/>
        </xdr:cNvSpPr>
      </xdr:nvSpPr>
      <xdr:spPr bwMode="auto">
        <a:xfrm>
          <a:off x="3200400" y="121158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62</xdr:row>
      <xdr:rowOff>0</xdr:rowOff>
    </xdr:from>
    <xdr:to>
      <xdr:col>3</xdr:col>
      <xdr:colOff>85725</xdr:colOff>
      <xdr:row>62</xdr:row>
      <xdr:rowOff>0</xdr:rowOff>
    </xdr:to>
    <xdr:sp macro="" textlink="">
      <xdr:nvSpPr>
        <xdr:cNvPr id="10" name="Объект 5"/>
        <xdr:cNvSpPr>
          <a:spLocks/>
        </xdr:cNvSpPr>
      </xdr:nvSpPr>
      <xdr:spPr bwMode="auto">
        <a:xfrm>
          <a:off x="2600325" y="1327785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62</xdr:row>
      <xdr:rowOff>0</xdr:rowOff>
    </xdr:from>
    <xdr:to>
      <xdr:col>4</xdr:col>
      <xdr:colOff>123825</xdr:colOff>
      <xdr:row>62</xdr:row>
      <xdr:rowOff>0</xdr:rowOff>
    </xdr:to>
    <xdr:sp macro="" textlink="">
      <xdr:nvSpPr>
        <xdr:cNvPr id="11" name="Объект 7"/>
        <xdr:cNvSpPr>
          <a:spLocks/>
        </xdr:cNvSpPr>
      </xdr:nvSpPr>
      <xdr:spPr bwMode="auto">
        <a:xfrm>
          <a:off x="3448050" y="1327785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62</xdr:row>
      <xdr:rowOff>0</xdr:rowOff>
    </xdr:from>
    <xdr:to>
      <xdr:col>3</xdr:col>
      <xdr:colOff>104775</xdr:colOff>
      <xdr:row>62</xdr:row>
      <xdr:rowOff>0</xdr:rowOff>
    </xdr:to>
    <xdr:sp macro="" textlink="">
      <xdr:nvSpPr>
        <xdr:cNvPr id="12" name="Объект 8"/>
        <xdr:cNvSpPr>
          <a:spLocks/>
        </xdr:cNvSpPr>
      </xdr:nvSpPr>
      <xdr:spPr bwMode="auto">
        <a:xfrm>
          <a:off x="2619375" y="1327785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62</xdr:row>
      <xdr:rowOff>0</xdr:rowOff>
    </xdr:from>
    <xdr:to>
      <xdr:col>4</xdr:col>
      <xdr:colOff>152400</xdr:colOff>
      <xdr:row>62</xdr:row>
      <xdr:rowOff>0</xdr:rowOff>
    </xdr:to>
    <xdr:sp macro="" textlink="">
      <xdr:nvSpPr>
        <xdr:cNvPr id="13" name="Объект 8"/>
        <xdr:cNvSpPr>
          <a:spLocks/>
        </xdr:cNvSpPr>
      </xdr:nvSpPr>
      <xdr:spPr bwMode="auto">
        <a:xfrm>
          <a:off x="3476625" y="1327785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112</xdr:row>
      <xdr:rowOff>104775</xdr:rowOff>
    </xdr:from>
    <xdr:to>
      <xdr:col>3</xdr:col>
      <xdr:colOff>85725</xdr:colOff>
      <xdr:row>112</xdr:row>
      <xdr:rowOff>152400</xdr:rowOff>
    </xdr:to>
    <xdr:sp macro="" textlink="">
      <xdr:nvSpPr>
        <xdr:cNvPr id="14" name="Объект 5"/>
        <xdr:cNvSpPr>
          <a:spLocks/>
        </xdr:cNvSpPr>
      </xdr:nvSpPr>
      <xdr:spPr bwMode="auto">
        <a:xfrm>
          <a:off x="2600325" y="236220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112</xdr:row>
      <xdr:rowOff>104775</xdr:rowOff>
    </xdr:from>
    <xdr:to>
      <xdr:col>3</xdr:col>
      <xdr:colOff>666750</xdr:colOff>
      <xdr:row>112</xdr:row>
      <xdr:rowOff>152400</xdr:rowOff>
    </xdr:to>
    <xdr:sp macro="" textlink="">
      <xdr:nvSpPr>
        <xdr:cNvPr id="15" name="Объект 7"/>
        <xdr:cNvSpPr>
          <a:spLocks/>
        </xdr:cNvSpPr>
      </xdr:nvSpPr>
      <xdr:spPr bwMode="auto">
        <a:xfrm>
          <a:off x="3181350" y="236220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113</xdr:row>
      <xdr:rowOff>114300</xdr:rowOff>
    </xdr:from>
    <xdr:to>
      <xdr:col>3</xdr:col>
      <xdr:colOff>85725</xdr:colOff>
      <xdr:row>113</xdr:row>
      <xdr:rowOff>161925</xdr:rowOff>
    </xdr:to>
    <xdr:sp macro="" textlink="">
      <xdr:nvSpPr>
        <xdr:cNvPr id="16" name="Объект 8"/>
        <xdr:cNvSpPr>
          <a:spLocks/>
        </xdr:cNvSpPr>
      </xdr:nvSpPr>
      <xdr:spPr bwMode="auto">
        <a:xfrm>
          <a:off x="2600325" y="238410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113</xdr:row>
      <xdr:rowOff>114300</xdr:rowOff>
    </xdr:from>
    <xdr:to>
      <xdr:col>3</xdr:col>
      <xdr:colOff>676275</xdr:colOff>
      <xdr:row>113</xdr:row>
      <xdr:rowOff>161925</xdr:rowOff>
    </xdr:to>
    <xdr:sp macro="" textlink="">
      <xdr:nvSpPr>
        <xdr:cNvPr id="17" name="Объект 8"/>
        <xdr:cNvSpPr>
          <a:spLocks/>
        </xdr:cNvSpPr>
      </xdr:nvSpPr>
      <xdr:spPr bwMode="auto">
        <a:xfrm>
          <a:off x="3190875" y="238410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117</xdr:row>
      <xdr:rowOff>76200</xdr:rowOff>
    </xdr:from>
    <xdr:to>
      <xdr:col>3</xdr:col>
      <xdr:colOff>85725</xdr:colOff>
      <xdr:row>117</xdr:row>
      <xdr:rowOff>123825</xdr:rowOff>
    </xdr:to>
    <xdr:sp macro="" textlink="">
      <xdr:nvSpPr>
        <xdr:cNvPr id="18" name="Объект 5"/>
        <xdr:cNvSpPr>
          <a:spLocks/>
        </xdr:cNvSpPr>
      </xdr:nvSpPr>
      <xdr:spPr bwMode="auto">
        <a:xfrm>
          <a:off x="2600325" y="246411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117</xdr:row>
      <xdr:rowOff>104775</xdr:rowOff>
    </xdr:from>
    <xdr:to>
      <xdr:col>3</xdr:col>
      <xdr:colOff>666750</xdr:colOff>
      <xdr:row>117</xdr:row>
      <xdr:rowOff>152400</xdr:rowOff>
    </xdr:to>
    <xdr:sp macro="" textlink="">
      <xdr:nvSpPr>
        <xdr:cNvPr id="19" name="Объект 7"/>
        <xdr:cNvSpPr>
          <a:spLocks/>
        </xdr:cNvSpPr>
      </xdr:nvSpPr>
      <xdr:spPr bwMode="auto">
        <a:xfrm>
          <a:off x="3181350" y="246697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118</xdr:row>
      <xdr:rowOff>76200</xdr:rowOff>
    </xdr:from>
    <xdr:to>
      <xdr:col>3</xdr:col>
      <xdr:colOff>104775</xdr:colOff>
      <xdr:row>118</xdr:row>
      <xdr:rowOff>123825</xdr:rowOff>
    </xdr:to>
    <xdr:sp macro="" textlink="">
      <xdr:nvSpPr>
        <xdr:cNvPr id="20" name="Объект 8"/>
        <xdr:cNvSpPr>
          <a:spLocks/>
        </xdr:cNvSpPr>
      </xdr:nvSpPr>
      <xdr:spPr bwMode="auto">
        <a:xfrm>
          <a:off x="2619375" y="248507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118</xdr:row>
      <xdr:rowOff>95250</xdr:rowOff>
    </xdr:from>
    <xdr:to>
      <xdr:col>3</xdr:col>
      <xdr:colOff>685800</xdr:colOff>
      <xdr:row>118</xdr:row>
      <xdr:rowOff>142875</xdr:rowOff>
    </xdr:to>
    <xdr:sp macro="" textlink="">
      <xdr:nvSpPr>
        <xdr:cNvPr id="21" name="Объект 8"/>
        <xdr:cNvSpPr>
          <a:spLocks/>
        </xdr:cNvSpPr>
      </xdr:nvSpPr>
      <xdr:spPr bwMode="auto">
        <a:xfrm>
          <a:off x="3200400" y="248697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124</xdr:row>
      <xdr:rowOff>0</xdr:rowOff>
    </xdr:from>
    <xdr:to>
      <xdr:col>3</xdr:col>
      <xdr:colOff>85725</xdr:colOff>
      <xdr:row>124</xdr:row>
      <xdr:rowOff>0</xdr:rowOff>
    </xdr:to>
    <xdr:sp macro="" textlink="">
      <xdr:nvSpPr>
        <xdr:cNvPr id="22" name="Объект 5"/>
        <xdr:cNvSpPr>
          <a:spLocks/>
        </xdr:cNvSpPr>
      </xdr:nvSpPr>
      <xdr:spPr bwMode="auto">
        <a:xfrm>
          <a:off x="2600325" y="2603182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124</xdr:row>
      <xdr:rowOff>0</xdr:rowOff>
    </xdr:from>
    <xdr:to>
      <xdr:col>4</xdr:col>
      <xdr:colOff>123825</xdr:colOff>
      <xdr:row>124</xdr:row>
      <xdr:rowOff>0</xdr:rowOff>
    </xdr:to>
    <xdr:sp macro="" textlink="">
      <xdr:nvSpPr>
        <xdr:cNvPr id="23" name="Объект 7"/>
        <xdr:cNvSpPr>
          <a:spLocks/>
        </xdr:cNvSpPr>
      </xdr:nvSpPr>
      <xdr:spPr bwMode="auto">
        <a:xfrm>
          <a:off x="3448050" y="2603182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124</xdr:row>
      <xdr:rowOff>0</xdr:rowOff>
    </xdr:from>
    <xdr:to>
      <xdr:col>3</xdr:col>
      <xdr:colOff>104775</xdr:colOff>
      <xdr:row>124</xdr:row>
      <xdr:rowOff>0</xdr:rowOff>
    </xdr:to>
    <xdr:sp macro="" textlink="">
      <xdr:nvSpPr>
        <xdr:cNvPr id="24" name="Объект 8"/>
        <xdr:cNvSpPr>
          <a:spLocks/>
        </xdr:cNvSpPr>
      </xdr:nvSpPr>
      <xdr:spPr bwMode="auto">
        <a:xfrm>
          <a:off x="2619375" y="2603182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124</xdr:row>
      <xdr:rowOff>0</xdr:rowOff>
    </xdr:from>
    <xdr:to>
      <xdr:col>4</xdr:col>
      <xdr:colOff>152400</xdr:colOff>
      <xdr:row>124</xdr:row>
      <xdr:rowOff>0</xdr:rowOff>
    </xdr:to>
    <xdr:sp macro="" textlink="">
      <xdr:nvSpPr>
        <xdr:cNvPr id="25" name="Объект 8"/>
        <xdr:cNvSpPr>
          <a:spLocks/>
        </xdr:cNvSpPr>
      </xdr:nvSpPr>
      <xdr:spPr bwMode="auto">
        <a:xfrm>
          <a:off x="3476625" y="2603182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50</xdr:row>
      <xdr:rowOff>104775</xdr:rowOff>
    </xdr:from>
    <xdr:to>
      <xdr:col>3</xdr:col>
      <xdr:colOff>85725</xdr:colOff>
      <xdr:row>50</xdr:row>
      <xdr:rowOff>152400</xdr:rowOff>
    </xdr:to>
    <xdr:sp macro="" textlink="">
      <xdr:nvSpPr>
        <xdr:cNvPr id="26" name="Объект 5"/>
        <xdr:cNvSpPr>
          <a:spLocks/>
        </xdr:cNvSpPr>
      </xdr:nvSpPr>
      <xdr:spPr bwMode="auto">
        <a:xfrm>
          <a:off x="2600325" y="108680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50</xdr:row>
      <xdr:rowOff>104775</xdr:rowOff>
    </xdr:from>
    <xdr:to>
      <xdr:col>3</xdr:col>
      <xdr:colOff>666750</xdr:colOff>
      <xdr:row>50</xdr:row>
      <xdr:rowOff>152400</xdr:rowOff>
    </xdr:to>
    <xdr:sp macro="" textlink="">
      <xdr:nvSpPr>
        <xdr:cNvPr id="27" name="Объект 7"/>
        <xdr:cNvSpPr>
          <a:spLocks/>
        </xdr:cNvSpPr>
      </xdr:nvSpPr>
      <xdr:spPr bwMode="auto">
        <a:xfrm>
          <a:off x="3181350" y="108680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51</xdr:row>
      <xdr:rowOff>114300</xdr:rowOff>
    </xdr:from>
    <xdr:to>
      <xdr:col>3</xdr:col>
      <xdr:colOff>85725</xdr:colOff>
      <xdr:row>51</xdr:row>
      <xdr:rowOff>161925</xdr:rowOff>
    </xdr:to>
    <xdr:sp macro="" textlink="">
      <xdr:nvSpPr>
        <xdr:cNvPr id="28" name="Объект 8"/>
        <xdr:cNvSpPr>
          <a:spLocks/>
        </xdr:cNvSpPr>
      </xdr:nvSpPr>
      <xdr:spPr bwMode="auto">
        <a:xfrm>
          <a:off x="2600325" y="110871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51</xdr:row>
      <xdr:rowOff>114300</xdr:rowOff>
    </xdr:from>
    <xdr:to>
      <xdr:col>3</xdr:col>
      <xdr:colOff>676275</xdr:colOff>
      <xdr:row>51</xdr:row>
      <xdr:rowOff>161925</xdr:rowOff>
    </xdr:to>
    <xdr:sp macro="" textlink="">
      <xdr:nvSpPr>
        <xdr:cNvPr id="29" name="Объект 8"/>
        <xdr:cNvSpPr>
          <a:spLocks/>
        </xdr:cNvSpPr>
      </xdr:nvSpPr>
      <xdr:spPr bwMode="auto">
        <a:xfrm>
          <a:off x="3190875" y="110871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55</xdr:row>
      <xdr:rowOff>76200</xdr:rowOff>
    </xdr:from>
    <xdr:to>
      <xdr:col>3</xdr:col>
      <xdr:colOff>85725</xdr:colOff>
      <xdr:row>55</xdr:row>
      <xdr:rowOff>123825</xdr:rowOff>
    </xdr:to>
    <xdr:sp macro="" textlink="">
      <xdr:nvSpPr>
        <xdr:cNvPr id="30" name="Объект 5"/>
        <xdr:cNvSpPr>
          <a:spLocks/>
        </xdr:cNvSpPr>
      </xdr:nvSpPr>
      <xdr:spPr bwMode="auto">
        <a:xfrm>
          <a:off x="2600325" y="118872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55</xdr:row>
      <xdr:rowOff>104775</xdr:rowOff>
    </xdr:from>
    <xdr:to>
      <xdr:col>3</xdr:col>
      <xdr:colOff>666750</xdr:colOff>
      <xdr:row>55</xdr:row>
      <xdr:rowOff>152400</xdr:rowOff>
    </xdr:to>
    <xdr:sp macro="" textlink="">
      <xdr:nvSpPr>
        <xdr:cNvPr id="31" name="Объект 7"/>
        <xdr:cNvSpPr>
          <a:spLocks/>
        </xdr:cNvSpPr>
      </xdr:nvSpPr>
      <xdr:spPr bwMode="auto">
        <a:xfrm>
          <a:off x="3181350" y="119157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56</xdr:row>
      <xdr:rowOff>76200</xdr:rowOff>
    </xdr:from>
    <xdr:to>
      <xdr:col>3</xdr:col>
      <xdr:colOff>104775</xdr:colOff>
      <xdr:row>56</xdr:row>
      <xdr:rowOff>123825</xdr:rowOff>
    </xdr:to>
    <xdr:sp macro="" textlink="">
      <xdr:nvSpPr>
        <xdr:cNvPr id="32" name="Объект 8"/>
        <xdr:cNvSpPr>
          <a:spLocks/>
        </xdr:cNvSpPr>
      </xdr:nvSpPr>
      <xdr:spPr bwMode="auto">
        <a:xfrm>
          <a:off x="2619375" y="120967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56</xdr:row>
      <xdr:rowOff>95250</xdr:rowOff>
    </xdr:from>
    <xdr:to>
      <xdr:col>3</xdr:col>
      <xdr:colOff>685800</xdr:colOff>
      <xdr:row>56</xdr:row>
      <xdr:rowOff>142875</xdr:rowOff>
    </xdr:to>
    <xdr:sp macro="" textlink="">
      <xdr:nvSpPr>
        <xdr:cNvPr id="33" name="Объект 8"/>
        <xdr:cNvSpPr>
          <a:spLocks/>
        </xdr:cNvSpPr>
      </xdr:nvSpPr>
      <xdr:spPr bwMode="auto">
        <a:xfrm>
          <a:off x="3200400" y="121158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62</xdr:row>
      <xdr:rowOff>0</xdr:rowOff>
    </xdr:from>
    <xdr:to>
      <xdr:col>3</xdr:col>
      <xdr:colOff>85725</xdr:colOff>
      <xdr:row>62</xdr:row>
      <xdr:rowOff>0</xdr:rowOff>
    </xdr:to>
    <xdr:sp macro="" textlink="">
      <xdr:nvSpPr>
        <xdr:cNvPr id="34" name="Объект 5"/>
        <xdr:cNvSpPr>
          <a:spLocks/>
        </xdr:cNvSpPr>
      </xdr:nvSpPr>
      <xdr:spPr bwMode="auto">
        <a:xfrm>
          <a:off x="2600325" y="1327785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62</xdr:row>
      <xdr:rowOff>0</xdr:rowOff>
    </xdr:from>
    <xdr:to>
      <xdr:col>4</xdr:col>
      <xdr:colOff>123825</xdr:colOff>
      <xdr:row>62</xdr:row>
      <xdr:rowOff>0</xdr:rowOff>
    </xdr:to>
    <xdr:sp macro="" textlink="">
      <xdr:nvSpPr>
        <xdr:cNvPr id="35" name="Объект 7"/>
        <xdr:cNvSpPr>
          <a:spLocks/>
        </xdr:cNvSpPr>
      </xdr:nvSpPr>
      <xdr:spPr bwMode="auto">
        <a:xfrm>
          <a:off x="3448050" y="1327785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62</xdr:row>
      <xdr:rowOff>0</xdr:rowOff>
    </xdr:from>
    <xdr:to>
      <xdr:col>3</xdr:col>
      <xdr:colOff>104775</xdr:colOff>
      <xdr:row>62</xdr:row>
      <xdr:rowOff>0</xdr:rowOff>
    </xdr:to>
    <xdr:sp macro="" textlink="">
      <xdr:nvSpPr>
        <xdr:cNvPr id="36" name="Объект 8"/>
        <xdr:cNvSpPr>
          <a:spLocks/>
        </xdr:cNvSpPr>
      </xdr:nvSpPr>
      <xdr:spPr bwMode="auto">
        <a:xfrm>
          <a:off x="2619375" y="1327785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62</xdr:row>
      <xdr:rowOff>0</xdr:rowOff>
    </xdr:from>
    <xdr:to>
      <xdr:col>4</xdr:col>
      <xdr:colOff>152400</xdr:colOff>
      <xdr:row>62</xdr:row>
      <xdr:rowOff>0</xdr:rowOff>
    </xdr:to>
    <xdr:sp macro="" textlink="">
      <xdr:nvSpPr>
        <xdr:cNvPr id="37" name="Объект 8"/>
        <xdr:cNvSpPr>
          <a:spLocks/>
        </xdr:cNvSpPr>
      </xdr:nvSpPr>
      <xdr:spPr bwMode="auto">
        <a:xfrm>
          <a:off x="3476625" y="1327785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112</xdr:row>
      <xdr:rowOff>104775</xdr:rowOff>
    </xdr:from>
    <xdr:to>
      <xdr:col>3</xdr:col>
      <xdr:colOff>85725</xdr:colOff>
      <xdr:row>112</xdr:row>
      <xdr:rowOff>152400</xdr:rowOff>
    </xdr:to>
    <xdr:sp macro="" textlink="">
      <xdr:nvSpPr>
        <xdr:cNvPr id="38" name="Объект 5"/>
        <xdr:cNvSpPr>
          <a:spLocks/>
        </xdr:cNvSpPr>
      </xdr:nvSpPr>
      <xdr:spPr bwMode="auto">
        <a:xfrm>
          <a:off x="2600325" y="236220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112</xdr:row>
      <xdr:rowOff>104775</xdr:rowOff>
    </xdr:from>
    <xdr:to>
      <xdr:col>3</xdr:col>
      <xdr:colOff>666750</xdr:colOff>
      <xdr:row>112</xdr:row>
      <xdr:rowOff>152400</xdr:rowOff>
    </xdr:to>
    <xdr:sp macro="" textlink="">
      <xdr:nvSpPr>
        <xdr:cNvPr id="39" name="Объект 7"/>
        <xdr:cNvSpPr>
          <a:spLocks/>
        </xdr:cNvSpPr>
      </xdr:nvSpPr>
      <xdr:spPr bwMode="auto">
        <a:xfrm>
          <a:off x="3181350" y="236220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113</xdr:row>
      <xdr:rowOff>114300</xdr:rowOff>
    </xdr:from>
    <xdr:to>
      <xdr:col>3</xdr:col>
      <xdr:colOff>85725</xdr:colOff>
      <xdr:row>113</xdr:row>
      <xdr:rowOff>161925</xdr:rowOff>
    </xdr:to>
    <xdr:sp macro="" textlink="">
      <xdr:nvSpPr>
        <xdr:cNvPr id="40" name="Объект 8"/>
        <xdr:cNvSpPr>
          <a:spLocks/>
        </xdr:cNvSpPr>
      </xdr:nvSpPr>
      <xdr:spPr bwMode="auto">
        <a:xfrm>
          <a:off x="2600325" y="238410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113</xdr:row>
      <xdr:rowOff>114300</xdr:rowOff>
    </xdr:from>
    <xdr:to>
      <xdr:col>3</xdr:col>
      <xdr:colOff>676275</xdr:colOff>
      <xdr:row>113</xdr:row>
      <xdr:rowOff>161925</xdr:rowOff>
    </xdr:to>
    <xdr:sp macro="" textlink="">
      <xdr:nvSpPr>
        <xdr:cNvPr id="41" name="Объект 8"/>
        <xdr:cNvSpPr>
          <a:spLocks/>
        </xdr:cNvSpPr>
      </xdr:nvSpPr>
      <xdr:spPr bwMode="auto">
        <a:xfrm>
          <a:off x="3190875" y="238410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117</xdr:row>
      <xdr:rowOff>76200</xdr:rowOff>
    </xdr:from>
    <xdr:to>
      <xdr:col>3</xdr:col>
      <xdr:colOff>85725</xdr:colOff>
      <xdr:row>117</xdr:row>
      <xdr:rowOff>123825</xdr:rowOff>
    </xdr:to>
    <xdr:sp macro="" textlink="">
      <xdr:nvSpPr>
        <xdr:cNvPr id="42" name="Объект 5"/>
        <xdr:cNvSpPr>
          <a:spLocks/>
        </xdr:cNvSpPr>
      </xdr:nvSpPr>
      <xdr:spPr bwMode="auto">
        <a:xfrm>
          <a:off x="2600325" y="246411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117</xdr:row>
      <xdr:rowOff>104775</xdr:rowOff>
    </xdr:from>
    <xdr:to>
      <xdr:col>3</xdr:col>
      <xdr:colOff>666750</xdr:colOff>
      <xdr:row>117</xdr:row>
      <xdr:rowOff>152400</xdr:rowOff>
    </xdr:to>
    <xdr:sp macro="" textlink="">
      <xdr:nvSpPr>
        <xdr:cNvPr id="43" name="Объект 7"/>
        <xdr:cNvSpPr>
          <a:spLocks/>
        </xdr:cNvSpPr>
      </xdr:nvSpPr>
      <xdr:spPr bwMode="auto">
        <a:xfrm>
          <a:off x="3181350" y="246697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118</xdr:row>
      <xdr:rowOff>76200</xdr:rowOff>
    </xdr:from>
    <xdr:to>
      <xdr:col>3</xdr:col>
      <xdr:colOff>104775</xdr:colOff>
      <xdr:row>118</xdr:row>
      <xdr:rowOff>123825</xdr:rowOff>
    </xdr:to>
    <xdr:sp macro="" textlink="">
      <xdr:nvSpPr>
        <xdr:cNvPr id="44" name="Объект 8"/>
        <xdr:cNvSpPr>
          <a:spLocks/>
        </xdr:cNvSpPr>
      </xdr:nvSpPr>
      <xdr:spPr bwMode="auto">
        <a:xfrm>
          <a:off x="2619375" y="248507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118</xdr:row>
      <xdr:rowOff>95250</xdr:rowOff>
    </xdr:from>
    <xdr:to>
      <xdr:col>3</xdr:col>
      <xdr:colOff>685800</xdr:colOff>
      <xdr:row>118</xdr:row>
      <xdr:rowOff>142875</xdr:rowOff>
    </xdr:to>
    <xdr:sp macro="" textlink="">
      <xdr:nvSpPr>
        <xdr:cNvPr id="45" name="Объект 8"/>
        <xdr:cNvSpPr>
          <a:spLocks/>
        </xdr:cNvSpPr>
      </xdr:nvSpPr>
      <xdr:spPr bwMode="auto">
        <a:xfrm>
          <a:off x="3200400" y="248697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50</xdr:row>
      <xdr:rowOff>104775</xdr:rowOff>
    </xdr:from>
    <xdr:to>
      <xdr:col>3</xdr:col>
      <xdr:colOff>85725</xdr:colOff>
      <xdr:row>50</xdr:row>
      <xdr:rowOff>152400</xdr:rowOff>
    </xdr:to>
    <xdr:sp macro="" textlink="">
      <xdr:nvSpPr>
        <xdr:cNvPr id="46" name="Объект 5"/>
        <xdr:cNvSpPr>
          <a:spLocks/>
        </xdr:cNvSpPr>
      </xdr:nvSpPr>
      <xdr:spPr bwMode="auto">
        <a:xfrm>
          <a:off x="2600325" y="108680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50</xdr:row>
      <xdr:rowOff>104775</xdr:rowOff>
    </xdr:from>
    <xdr:to>
      <xdr:col>3</xdr:col>
      <xdr:colOff>666750</xdr:colOff>
      <xdr:row>50</xdr:row>
      <xdr:rowOff>152400</xdr:rowOff>
    </xdr:to>
    <xdr:sp macro="" textlink="">
      <xdr:nvSpPr>
        <xdr:cNvPr id="47" name="Объект 7"/>
        <xdr:cNvSpPr>
          <a:spLocks/>
        </xdr:cNvSpPr>
      </xdr:nvSpPr>
      <xdr:spPr bwMode="auto">
        <a:xfrm>
          <a:off x="3181350" y="108680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51</xdr:row>
      <xdr:rowOff>114300</xdr:rowOff>
    </xdr:from>
    <xdr:to>
      <xdr:col>3</xdr:col>
      <xdr:colOff>85725</xdr:colOff>
      <xdr:row>51</xdr:row>
      <xdr:rowOff>161925</xdr:rowOff>
    </xdr:to>
    <xdr:sp macro="" textlink="">
      <xdr:nvSpPr>
        <xdr:cNvPr id="48" name="Объект 8"/>
        <xdr:cNvSpPr>
          <a:spLocks/>
        </xdr:cNvSpPr>
      </xdr:nvSpPr>
      <xdr:spPr bwMode="auto">
        <a:xfrm>
          <a:off x="2600325" y="110871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51</xdr:row>
      <xdr:rowOff>114300</xdr:rowOff>
    </xdr:from>
    <xdr:to>
      <xdr:col>3</xdr:col>
      <xdr:colOff>676275</xdr:colOff>
      <xdr:row>51</xdr:row>
      <xdr:rowOff>161925</xdr:rowOff>
    </xdr:to>
    <xdr:sp macro="" textlink="">
      <xdr:nvSpPr>
        <xdr:cNvPr id="49" name="Объект 8"/>
        <xdr:cNvSpPr>
          <a:spLocks/>
        </xdr:cNvSpPr>
      </xdr:nvSpPr>
      <xdr:spPr bwMode="auto">
        <a:xfrm>
          <a:off x="3190875" y="110871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55</xdr:row>
      <xdr:rowOff>76200</xdr:rowOff>
    </xdr:from>
    <xdr:to>
      <xdr:col>3</xdr:col>
      <xdr:colOff>85725</xdr:colOff>
      <xdr:row>55</xdr:row>
      <xdr:rowOff>123825</xdr:rowOff>
    </xdr:to>
    <xdr:sp macro="" textlink="">
      <xdr:nvSpPr>
        <xdr:cNvPr id="50" name="Объект 5"/>
        <xdr:cNvSpPr>
          <a:spLocks/>
        </xdr:cNvSpPr>
      </xdr:nvSpPr>
      <xdr:spPr bwMode="auto">
        <a:xfrm>
          <a:off x="2600325" y="118872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55</xdr:row>
      <xdr:rowOff>104775</xdr:rowOff>
    </xdr:from>
    <xdr:to>
      <xdr:col>3</xdr:col>
      <xdr:colOff>666750</xdr:colOff>
      <xdr:row>55</xdr:row>
      <xdr:rowOff>152400</xdr:rowOff>
    </xdr:to>
    <xdr:sp macro="" textlink="">
      <xdr:nvSpPr>
        <xdr:cNvPr id="51" name="Объект 7"/>
        <xdr:cNvSpPr>
          <a:spLocks/>
        </xdr:cNvSpPr>
      </xdr:nvSpPr>
      <xdr:spPr bwMode="auto">
        <a:xfrm>
          <a:off x="3181350" y="119157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56</xdr:row>
      <xdr:rowOff>76200</xdr:rowOff>
    </xdr:from>
    <xdr:to>
      <xdr:col>3</xdr:col>
      <xdr:colOff>104775</xdr:colOff>
      <xdr:row>56</xdr:row>
      <xdr:rowOff>123825</xdr:rowOff>
    </xdr:to>
    <xdr:sp macro="" textlink="">
      <xdr:nvSpPr>
        <xdr:cNvPr id="52" name="Объект 8"/>
        <xdr:cNvSpPr>
          <a:spLocks/>
        </xdr:cNvSpPr>
      </xdr:nvSpPr>
      <xdr:spPr bwMode="auto">
        <a:xfrm>
          <a:off x="2619375" y="120967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56</xdr:row>
      <xdr:rowOff>95250</xdr:rowOff>
    </xdr:from>
    <xdr:to>
      <xdr:col>3</xdr:col>
      <xdr:colOff>685800</xdr:colOff>
      <xdr:row>56</xdr:row>
      <xdr:rowOff>142875</xdr:rowOff>
    </xdr:to>
    <xdr:sp macro="" textlink="">
      <xdr:nvSpPr>
        <xdr:cNvPr id="53" name="Объект 8"/>
        <xdr:cNvSpPr>
          <a:spLocks/>
        </xdr:cNvSpPr>
      </xdr:nvSpPr>
      <xdr:spPr bwMode="auto">
        <a:xfrm>
          <a:off x="3200400" y="121158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62</xdr:row>
      <xdr:rowOff>0</xdr:rowOff>
    </xdr:from>
    <xdr:to>
      <xdr:col>3</xdr:col>
      <xdr:colOff>85725</xdr:colOff>
      <xdr:row>62</xdr:row>
      <xdr:rowOff>0</xdr:rowOff>
    </xdr:to>
    <xdr:sp macro="" textlink="">
      <xdr:nvSpPr>
        <xdr:cNvPr id="54" name="Объект 5"/>
        <xdr:cNvSpPr>
          <a:spLocks/>
        </xdr:cNvSpPr>
      </xdr:nvSpPr>
      <xdr:spPr bwMode="auto">
        <a:xfrm>
          <a:off x="2600325" y="1327785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62</xdr:row>
      <xdr:rowOff>0</xdr:rowOff>
    </xdr:from>
    <xdr:to>
      <xdr:col>4</xdr:col>
      <xdr:colOff>123825</xdr:colOff>
      <xdr:row>62</xdr:row>
      <xdr:rowOff>0</xdr:rowOff>
    </xdr:to>
    <xdr:sp macro="" textlink="">
      <xdr:nvSpPr>
        <xdr:cNvPr id="55" name="Объект 7"/>
        <xdr:cNvSpPr>
          <a:spLocks/>
        </xdr:cNvSpPr>
      </xdr:nvSpPr>
      <xdr:spPr bwMode="auto">
        <a:xfrm>
          <a:off x="3448050" y="1327785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62</xdr:row>
      <xdr:rowOff>0</xdr:rowOff>
    </xdr:from>
    <xdr:to>
      <xdr:col>3</xdr:col>
      <xdr:colOff>104775</xdr:colOff>
      <xdr:row>62</xdr:row>
      <xdr:rowOff>0</xdr:rowOff>
    </xdr:to>
    <xdr:sp macro="" textlink="">
      <xdr:nvSpPr>
        <xdr:cNvPr id="56" name="Объект 8"/>
        <xdr:cNvSpPr>
          <a:spLocks/>
        </xdr:cNvSpPr>
      </xdr:nvSpPr>
      <xdr:spPr bwMode="auto">
        <a:xfrm>
          <a:off x="2619375" y="1327785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62</xdr:row>
      <xdr:rowOff>0</xdr:rowOff>
    </xdr:from>
    <xdr:to>
      <xdr:col>4</xdr:col>
      <xdr:colOff>152400</xdr:colOff>
      <xdr:row>62</xdr:row>
      <xdr:rowOff>0</xdr:rowOff>
    </xdr:to>
    <xdr:sp macro="" textlink="">
      <xdr:nvSpPr>
        <xdr:cNvPr id="57" name="Объект 8"/>
        <xdr:cNvSpPr>
          <a:spLocks/>
        </xdr:cNvSpPr>
      </xdr:nvSpPr>
      <xdr:spPr bwMode="auto">
        <a:xfrm>
          <a:off x="3476625" y="1327785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112</xdr:row>
      <xdr:rowOff>104775</xdr:rowOff>
    </xdr:from>
    <xdr:to>
      <xdr:col>3</xdr:col>
      <xdr:colOff>85725</xdr:colOff>
      <xdr:row>112</xdr:row>
      <xdr:rowOff>152400</xdr:rowOff>
    </xdr:to>
    <xdr:sp macro="" textlink="">
      <xdr:nvSpPr>
        <xdr:cNvPr id="58" name="Объект 5"/>
        <xdr:cNvSpPr>
          <a:spLocks/>
        </xdr:cNvSpPr>
      </xdr:nvSpPr>
      <xdr:spPr bwMode="auto">
        <a:xfrm>
          <a:off x="2600325" y="236220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112</xdr:row>
      <xdr:rowOff>104775</xdr:rowOff>
    </xdr:from>
    <xdr:to>
      <xdr:col>3</xdr:col>
      <xdr:colOff>666750</xdr:colOff>
      <xdr:row>112</xdr:row>
      <xdr:rowOff>152400</xdr:rowOff>
    </xdr:to>
    <xdr:sp macro="" textlink="">
      <xdr:nvSpPr>
        <xdr:cNvPr id="59" name="Объект 7"/>
        <xdr:cNvSpPr>
          <a:spLocks/>
        </xdr:cNvSpPr>
      </xdr:nvSpPr>
      <xdr:spPr bwMode="auto">
        <a:xfrm>
          <a:off x="3181350" y="236220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113</xdr:row>
      <xdr:rowOff>114300</xdr:rowOff>
    </xdr:from>
    <xdr:to>
      <xdr:col>3</xdr:col>
      <xdr:colOff>85725</xdr:colOff>
      <xdr:row>113</xdr:row>
      <xdr:rowOff>161925</xdr:rowOff>
    </xdr:to>
    <xdr:sp macro="" textlink="">
      <xdr:nvSpPr>
        <xdr:cNvPr id="60" name="Объект 8"/>
        <xdr:cNvSpPr>
          <a:spLocks/>
        </xdr:cNvSpPr>
      </xdr:nvSpPr>
      <xdr:spPr bwMode="auto">
        <a:xfrm>
          <a:off x="2600325" y="238410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113</xdr:row>
      <xdr:rowOff>114300</xdr:rowOff>
    </xdr:from>
    <xdr:to>
      <xdr:col>3</xdr:col>
      <xdr:colOff>676275</xdr:colOff>
      <xdr:row>113</xdr:row>
      <xdr:rowOff>161925</xdr:rowOff>
    </xdr:to>
    <xdr:sp macro="" textlink="">
      <xdr:nvSpPr>
        <xdr:cNvPr id="61" name="Объект 8"/>
        <xdr:cNvSpPr>
          <a:spLocks/>
        </xdr:cNvSpPr>
      </xdr:nvSpPr>
      <xdr:spPr bwMode="auto">
        <a:xfrm>
          <a:off x="3190875" y="238410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117</xdr:row>
      <xdr:rowOff>76200</xdr:rowOff>
    </xdr:from>
    <xdr:to>
      <xdr:col>3</xdr:col>
      <xdr:colOff>85725</xdr:colOff>
      <xdr:row>117</xdr:row>
      <xdr:rowOff>123825</xdr:rowOff>
    </xdr:to>
    <xdr:sp macro="" textlink="">
      <xdr:nvSpPr>
        <xdr:cNvPr id="62" name="Объект 5"/>
        <xdr:cNvSpPr>
          <a:spLocks/>
        </xdr:cNvSpPr>
      </xdr:nvSpPr>
      <xdr:spPr bwMode="auto">
        <a:xfrm>
          <a:off x="2600325" y="246411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117</xdr:row>
      <xdr:rowOff>104775</xdr:rowOff>
    </xdr:from>
    <xdr:to>
      <xdr:col>3</xdr:col>
      <xdr:colOff>666750</xdr:colOff>
      <xdr:row>117</xdr:row>
      <xdr:rowOff>152400</xdr:rowOff>
    </xdr:to>
    <xdr:sp macro="" textlink="">
      <xdr:nvSpPr>
        <xdr:cNvPr id="63" name="Объект 7"/>
        <xdr:cNvSpPr>
          <a:spLocks/>
        </xdr:cNvSpPr>
      </xdr:nvSpPr>
      <xdr:spPr bwMode="auto">
        <a:xfrm>
          <a:off x="3181350" y="246697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118</xdr:row>
      <xdr:rowOff>76200</xdr:rowOff>
    </xdr:from>
    <xdr:to>
      <xdr:col>3</xdr:col>
      <xdr:colOff>104775</xdr:colOff>
      <xdr:row>118</xdr:row>
      <xdr:rowOff>123825</xdr:rowOff>
    </xdr:to>
    <xdr:sp macro="" textlink="">
      <xdr:nvSpPr>
        <xdr:cNvPr id="64" name="Объект 8"/>
        <xdr:cNvSpPr>
          <a:spLocks/>
        </xdr:cNvSpPr>
      </xdr:nvSpPr>
      <xdr:spPr bwMode="auto">
        <a:xfrm>
          <a:off x="2619375" y="248507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118</xdr:row>
      <xdr:rowOff>95250</xdr:rowOff>
    </xdr:from>
    <xdr:to>
      <xdr:col>3</xdr:col>
      <xdr:colOff>685800</xdr:colOff>
      <xdr:row>118</xdr:row>
      <xdr:rowOff>142875</xdr:rowOff>
    </xdr:to>
    <xdr:sp macro="" textlink="">
      <xdr:nvSpPr>
        <xdr:cNvPr id="65" name="Объект 8"/>
        <xdr:cNvSpPr>
          <a:spLocks/>
        </xdr:cNvSpPr>
      </xdr:nvSpPr>
      <xdr:spPr bwMode="auto">
        <a:xfrm>
          <a:off x="3200400" y="248697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124</xdr:row>
      <xdr:rowOff>0</xdr:rowOff>
    </xdr:from>
    <xdr:to>
      <xdr:col>3</xdr:col>
      <xdr:colOff>85725</xdr:colOff>
      <xdr:row>124</xdr:row>
      <xdr:rowOff>0</xdr:rowOff>
    </xdr:to>
    <xdr:sp macro="" textlink="">
      <xdr:nvSpPr>
        <xdr:cNvPr id="66" name="Объект 5"/>
        <xdr:cNvSpPr>
          <a:spLocks/>
        </xdr:cNvSpPr>
      </xdr:nvSpPr>
      <xdr:spPr bwMode="auto">
        <a:xfrm>
          <a:off x="2600325" y="2603182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124</xdr:row>
      <xdr:rowOff>0</xdr:rowOff>
    </xdr:from>
    <xdr:to>
      <xdr:col>4</xdr:col>
      <xdr:colOff>123825</xdr:colOff>
      <xdr:row>124</xdr:row>
      <xdr:rowOff>0</xdr:rowOff>
    </xdr:to>
    <xdr:sp macro="" textlink="">
      <xdr:nvSpPr>
        <xdr:cNvPr id="67" name="Объект 7"/>
        <xdr:cNvSpPr>
          <a:spLocks/>
        </xdr:cNvSpPr>
      </xdr:nvSpPr>
      <xdr:spPr bwMode="auto">
        <a:xfrm>
          <a:off x="3448050" y="2603182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124</xdr:row>
      <xdr:rowOff>0</xdr:rowOff>
    </xdr:from>
    <xdr:to>
      <xdr:col>3</xdr:col>
      <xdr:colOff>104775</xdr:colOff>
      <xdr:row>124</xdr:row>
      <xdr:rowOff>0</xdr:rowOff>
    </xdr:to>
    <xdr:sp macro="" textlink="">
      <xdr:nvSpPr>
        <xdr:cNvPr id="68" name="Объект 8"/>
        <xdr:cNvSpPr>
          <a:spLocks/>
        </xdr:cNvSpPr>
      </xdr:nvSpPr>
      <xdr:spPr bwMode="auto">
        <a:xfrm>
          <a:off x="2619375" y="2603182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124</xdr:row>
      <xdr:rowOff>0</xdr:rowOff>
    </xdr:from>
    <xdr:to>
      <xdr:col>4</xdr:col>
      <xdr:colOff>152400</xdr:colOff>
      <xdr:row>124</xdr:row>
      <xdr:rowOff>0</xdr:rowOff>
    </xdr:to>
    <xdr:sp macro="" textlink="">
      <xdr:nvSpPr>
        <xdr:cNvPr id="69" name="Объект 8"/>
        <xdr:cNvSpPr>
          <a:spLocks/>
        </xdr:cNvSpPr>
      </xdr:nvSpPr>
      <xdr:spPr bwMode="auto">
        <a:xfrm>
          <a:off x="3476625" y="2603182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112</xdr:row>
      <xdr:rowOff>104775</xdr:rowOff>
    </xdr:from>
    <xdr:to>
      <xdr:col>3</xdr:col>
      <xdr:colOff>85725</xdr:colOff>
      <xdr:row>112</xdr:row>
      <xdr:rowOff>152400</xdr:rowOff>
    </xdr:to>
    <xdr:sp macro="" textlink="">
      <xdr:nvSpPr>
        <xdr:cNvPr id="70" name="Объект 5"/>
        <xdr:cNvSpPr>
          <a:spLocks/>
        </xdr:cNvSpPr>
      </xdr:nvSpPr>
      <xdr:spPr bwMode="auto">
        <a:xfrm>
          <a:off x="2600325" y="236220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112</xdr:row>
      <xdr:rowOff>104775</xdr:rowOff>
    </xdr:from>
    <xdr:to>
      <xdr:col>3</xdr:col>
      <xdr:colOff>666750</xdr:colOff>
      <xdr:row>112</xdr:row>
      <xdr:rowOff>152400</xdr:rowOff>
    </xdr:to>
    <xdr:sp macro="" textlink="">
      <xdr:nvSpPr>
        <xdr:cNvPr id="71" name="Объект 7"/>
        <xdr:cNvSpPr>
          <a:spLocks/>
        </xdr:cNvSpPr>
      </xdr:nvSpPr>
      <xdr:spPr bwMode="auto">
        <a:xfrm>
          <a:off x="3181350" y="236220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113</xdr:row>
      <xdr:rowOff>114300</xdr:rowOff>
    </xdr:from>
    <xdr:to>
      <xdr:col>3</xdr:col>
      <xdr:colOff>85725</xdr:colOff>
      <xdr:row>113</xdr:row>
      <xdr:rowOff>161925</xdr:rowOff>
    </xdr:to>
    <xdr:sp macro="" textlink="">
      <xdr:nvSpPr>
        <xdr:cNvPr id="72" name="Объект 8"/>
        <xdr:cNvSpPr>
          <a:spLocks/>
        </xdr:cNvSpPr>
      </xdr:nvSpPr>
      <xdr:spPr bwMode="auto">
        <a:xfrm>
          <a:off x="2600325" y="238410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113</xdr:row>
      <xdr:rowOff>114300</xdr:rowOff>
    </xdr:from>
    <xdr:to>
      <xdr:col>3</xdr:col>
      <xdr:colOff>676275</xdr:colOff>
      <xdr:row>113</xdr:row>
      <xdr:rowOff>161925</xdr:rowOff>
    </xdr:to>
    <xdr:sp macro="" textlink="">
      <xdr:nvSpPr>
        <xdr:cNvPr id="73" name="Объект 8"/>
        <xdr:cNvSpPr>
          <a:spLocks/>
        </xdr:cNvSpPr>
      </xdr:nvSpPr>
      <xdr:spPr bwMode="auto">
        <a:xfrm>
          <a:off x="3190875" y="238410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117</xdr:row>
      <xdr:rowOff>76200</xdr:rowOff>
    </xdr:from>
    <xdr:to>
      <xdr:col>3</xdr:col>
      <xdr:colOff>85725</xdr:colOff>
      <xdr:row>117</xdr:row>
      <xdr:rowOff>123825</xdr:rowOff>
    </xdr:to>
    <xdr:sp macro="" textlink="">
      <xdr:nvSpPr>
        <xdr:cNvPr id="74" name="Объект 5"/>
        <xdr:cNvSpPr>
          <a:spLocks/>
        </xdr:cNvSpPr>
      </xdr:nvSpPr>
      <xdr:spPr bwMode="auto">
        <a:xfrm>
          <a:off x="2600325" y="246411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117</xdr:row>
      <xdr:rowOff>104775</xdr:rowOff>
    </xdr:from>
    <xdr:to>
      <xdr:col>3</xdr:col>
      <xdr:colOff>666750</xdr:colOff>
      <xdr:row>117</xdr:row>
      <xdr:rowOff>152400</xdr:rowOff>
    </xdr:to>
    <xdr:sp macro="" textlink="">
      <xdr:nvSpPr>
        <xdr:cNvPr id="75" name="Объект 7"/>
        <xdr:cNvSpPr>
          <a:spLocks/>
        </xdr:cNvSpPr>
      </xdr:nvSpPr>
      <xdr:spPr bwMode="auto">
        <a:xfrm>
          <a:off x="3181350" y="246697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118</xdr:row>
      <xdr:rowOff>76200</xdr:rowOff>
    </xdr:from>
    <xdr:to>
      <xdr:col>3</xdr:col>
      <xdr:colOff>104775</xdr:colOff>
      <xdr:row>118</xdr:row>
      <xdr:rowOff>123825</xdr:rowOff>
    </xdr:to>
    <xdr:sp macro="" textlink="">
      <xdr:nvSpPr>
        <xdr:cNvPr id="76" name="Объект 8"/>
        <xdr:cNvSpPr>
          <a:spLocks/>
        </xdr:cNvSpPr>
      </xdr:nvSpPr>
      <xdr:spPr bwMode="auto">
        <a:xfrm>
          <a:off x="2619375" y="248507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118</xdr:row>
      <xdr:rowOff>95250</xdr:rowOff>
    </xdr:from>
    <xdr:to>
      <xdr:col>3</xdr:col>
      <xdr:colOff>685800</xdr:colOff>
      <xdr:row>118</xdr:row>
      <xdr:rowOff>142875</xdr:rowOff>
    </xdr:to>
    <xdr:sp macro="" textlink="">
      <xdr:nvSpPr>
        <xdr:cNvPr id="77" name="Объект 8"/>
        <xdr:cNvSpPr>
          <a:spLocks/>
        </xdr:cNvSpPr>
      </xdr:nvSpPr>
      <xdr:spPr bwMode="auto">
        <a:xfrm>
          <a:off x="3200400" y="248697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124</xdr:row>
      <xdr:rowOff>0</xdr:rowOff>
    </xdr:from>
    <xdr:to>
      <xdr:col>3</xdr:col>
      <xdr:colOff>85725</xdr:colOff>
      <xdr:row>124</xdr:row>
      <xdr:rowOff>0</xdr:rowOff>
    </xdr:to>
    <xdr:sp macro="" textlink="">
      <xdr:nvSpPr>
        <xdr:cNvPr id="78" name="Объект 5"/>
        <xdr:cNvSpPr>
          <a:spLocks/>
        </xdr:cNvSpPr>
      </xdr:nvSpPr>
      <xdr:spPr bwMode="auto">
        <a:xfrm>
          <a:off x="2600325" y="2603182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124</xdr:row>
      <xdr:rowOff>0</xdr:rowOff>
    </xdr:from>
    <xdr:to>
      <xdr:col>4</xdr:col>
      <xdr:colOff>123825</xdr:colOff>
      <xdr:row>124</xdr:row>
      <xdr:rowOff>0</xdr:rowOff>
    </xdr:to>
    <xdr:sp macro="" textlink="">
      <xdr:nvSpPr>
        <xdr:cNvPr id="79" name="Объект 7"/>
        <xdr:cNvSpPr>
          <a:spLocks/>
        </xdr:cNvSpPr>
      </xdr:nvSpPr>
      <xdr:spPr bwMode="auto">
        <a:xfrm>
          <a:off x="3448050" y="2603182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124</xdr:row>
      <xdr:rowOff>0</xdr:rowOff>
    </xdr:from>
    <xdr:to>
      <xdr:col>3</xdr:col>
      <xdr:colOff>104775</xdr:colOff>
      <xdr:row>124</xdr:row>
      <xdr:rowOff>0</xdr:rowOff>
    </xdr:to>
    <xdr:sp macro="" textlink="">
      <xdr:nvSpPr>
        <xdr:cNvPr id="80" name="Объект 8"/>
        <xdr:cNvSpPr>
          <a:spLocks/>
        </xdr:cNvSpPr>
      </xdr:nvSpPr>
      <xdr:spPr bwMode="auto">
        <a:xfrm>
          <a:off x="2619375" y="2603182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124</xdr:row>
      <xdr:rowOff>0</xdr:rowOff>
    </xdr:from>
    <xdr:to>
      <xdr:col>4</xdr:col>
      <xdr:colOff>152400</xdr:colOff>
      <xdr:row>124</xdr:row>
      <xdr:rowOff>0</xdr:rowOff>
    </xdr:to>
    <xdr:sp macro="" textlink="">
      <xdr:nvSpPr>
        <xdr:cNvPr id="81" name="Объект 8"/>
        <xdr:cNvSpPr>
          <a:spLocks/>
        </xdr:cNvSpPr>
      </xdr:nvSpPr>
      <xdr:spPr bwMode="auto">
        <a:xfrm>
          <a:off x="3476625" y="2603182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112</xdr:row>
      <xdr:rowOff>104775</xdr:rowOff>
    </xdr:from>
    <xdr:to>
      <xdr:col>3</xdr:col>
      <xdr:colOff>85725</xdr:colOff>
      <xdr:row>112</xdr:row>
      <xdr:rowOff>152400</xdr:rowOff>
    </xdr:to>
    <xdr:sp macro="" textlink="">
      <xdr:nvSpPr>
        <xdr:cNvPr id="82" name="Объект 5"/>
        <xdr:cNvSpPr>
          <a:spLocks/>
        </xdr:cNvSpPr>
      </xdr:nvSpPr>
      <xdr:spPr bwMode="auto">
        <a:xfrm>
          <a:off x="2600325" y="236220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112</xdr:row>
      <xdr:rowOff>104775</xdr:rowOff>
    </xdr:from>
    <xdr:to>
      <xdr:col>3</xdr:col>
      <xdr:colOff>666750</xdr:colOff>
      <xdr:row>112</xdr:row>
      <xdr:rowOff>152400</xdr:rowOff>
    </xdr:to>
    <xdr:sp macro="" textlink="">
      <xdr:nvSpPr>
        <xdr:cNvPr id="83" name="Объект 7"/>
        <xdr:cNvSpPr>
          <a:spLocks/>
        </xdr:cNvSpPr>
      </xdr:nvSpPr>
      <xdr:spPr bwMode="auto">
        <a:xfrm>
          <a:off x="3181350" y="236220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113</xdr:row>
      <xdr:rowOff>114300</xdr:rowOff>
    </xdr:from>
    <xdr:to>
      <xdr:col>3</xdr:col>
      <xdr:colOff>85725</xdr:colOff>
      <xdr:row>113</xdr:row>
      <xdr:rowOff>161925</xdr:rowOff>
    </xdr:to>
    <xdr:sp macro="" textlink="">
      <xdr:nvSpPr>
        <xdr:cNvPr id="84" name="Объект 8"/>
        <xdr:cNvSpPr>
          <a:spLocks/>
        </xdr:cNvSpPr>
      </xdr:nvSpPr>
      <xdr:spPr bwMode="auto">
        <a:xfrm>
          <a:off x="2600325" y="238410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113</xdr:row>
      <xdr:rowOff>114300</xdr:rowOff>
    </xdr:from>
    <xdr:to>
      <xdr:col>3</xdr:col>
      <xdr:colOff>676275</xdr:colOff>
      <xdr:row>113</xdr:row>
      <xdr:rowOff>161925</xdr:rowOff>
    </xdr:to>
    <xdr:sp macro="" textlink="">
      <xdr:nvSpPr>
        <xdr:cNvPr id="85" name="Объект 8"/>
        <xdr:cNvSpPr>
          <a:spLocks/>
        </xdr:cNvSpPr>
      </xdr:nvSpPr>
      <xdr:spPr bwMode="auto">
        <a:xfrm>
          <a:off x="3190875" y="238410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117</xdr:row>
      <xdr:rowOff>76200</xdr:rowOff>
    </xdr:from>
    <xdr:to>
      <xdr:col>3</xdr:col>
      <xdr:colOff>85725</xdr:colOff>
      <xdr:row>117</xdr:row>
      <xdr:rowOff>123825</xdr:rowOff>
    </xdr:to>
    <xdr:sp macro="" textlink="">
      <xdr:nvSpPr>
        <xdr:cNvPr id="86" name="Объект 5"/>
        <xdr:cNvSpPr>
          <a:spLocks/>
        </xdr:cNvSpPr>
      </xdr:nvSpPr>
      <xdr:spPr bwMode="auto">
        <a:xfrm>
          <a:off x="2600325" y="246411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117</xdr:row>
      <xdr:rowOff>104775</xdr:rowOff>
    </xdr:from>
    <xdr:to>
      <xdr:col>3</xdr:col>
      <xdr:colOff>666750</xdr:colOff>
      <xdr:row>117</xdr:row>
      <xdr:rowOff>152400</xdr:rowOff>
    </xdr:to>
    <xdr:sp macro="" textlink="">
      <xdr:nvSpPr>
        <xdr:cNvPr id="87" name="Объект 7"/>
        <xdr:cNvSpPr>
          <a:spLocks/>
        </xdr:cNvSpPr>
      </xdr:nvSpPr>
      <xdr:spPr bwMode="auto">
        <a:xfrm>
          <a:off x="3181350" y="246697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118</xdr:row>
      <xdr:rowOff>76200</xdr:rowOff>
    </xdr:from>
    <xdr:to>
      <xdr:col>3</xdr:col>
      <xdr:colOff>104775</xdr:colOff>
      <xdr:row>118</xdr:row>
      <xdr:rowOff>123825</xdr:rowOff>
    </xdr:to>
    <xdr:sp macro="" textlink="">
      <xdr:nvSpPr>
        <xdr:cNvPr id="88" name="Объект 8"/>
        <xdr:cNvSpPr>
          <a:spLocks/>
        </xdr:cNvSpPr>
      </xdr:nvSpPr>
      <xdr:spPr bwMode="auto">
        <a:xfrm>
          <a:off x="2619375" y="248507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118</xdr:row>
      <xdr:rowOff>95250</xdr:rowOff>
    </xdr:from>
    <xdr:to>
      <xdr:col>3</xdr:col>
      <xdr:colOff>685800</xdr:colOff>
      <xdr:row>118</xdr:row>
      <xdr:rowOff>142875</xdr:rowOff>
    </xdr:to>
    <xdr:sp macro="" textlink="">
      <xdr:nvSpPr>
        <xdr:cNvPr id="89" name="Объект 8"/>
        <xdr:cNvSpPr>
          <a:spLocks/>
        </xdr:cNvSpPr>
      </xdr:nvSpPr>
      <xdr:spPr bwMode="auto">
        <a:xfrm>
          <a:off x="3200400" y="248697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124</xdr:row>
      <xdr:rowOff>0</xdr:rowOff>
    </xdr:from>
    <xdr:to>
      <xdr:col>3</xdr:col>
      <xdr:colOff>85725</xdr:colOff>
      <xdr:row>124</xdr:row>
      <xdr:rowOff>0</xdr:rowOff>
    </xdr:to>
    <xdr:sp macro="" textlink="">
      <xdr:nvSpPr>
        <xdr:cNvPr id="90" name="Объект 5"/>
        <xdr:cNvSpPr>
          <a:spLocks/>
        </xdr:cNvSpPr>
      </xdr:nvSpPr>
      <xdr:spPr bwMode="auto">
        <a:xfrm>
          <a:off x="2600325" y="2603182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124</xdr:row>
      <xdr:rowOff>0</xdr:rowOff>
    </xdr:from>
    <xdr:to>
      <xdr:col>4</xdr:col>
      <xdr:colOff>123825</xdr:colOff>
      <xdr:row>124</xdr:row>
      <xdr:rowOff>0</xdr:rowOff>
    </xdr:to>
    <xdr:sp macro="" textlink="">
      <xdr:nvSpPr>
        <xdr:cNvPr id="91" name="Объект 7"/>
        <xdr:cNvSpPr>
          <a:spLocks/>
        </xdr:cNvSpPr>
      </xdr:nvSpPr>
      <xdr:spPr bwMode="auto">
        <a:xfrm>
          <a:off x="3448050" y="2603182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124</xdr:row>
      <xdr:rowOff>0</xdr:rowOff>
    </xdr:from>
    <xdr:to>
      <xdr:col>3</xdr:col>
      <xdr:colOff>104775</xdr:colOff>
      <xdr:row>124</xdr:row>
      <xdr:rowOff>0</xdr:rowOff>
    </xdr:to>
    <xdr:sp macro="" textlink="">
      <xdr:nvSpPr>
        <xdr:cNvPr id="92" name="Объект 8"/>
        <xdr:cNvSpPr>
          <a:spLocks/>
        </xdr:cNvSpPr>
      </xdr:nvSpPr>
      <xdr:spPr bwMode="auto">
        <a:xfrm>
          <a:off x="2619375" y="2603182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124</xdr:row>
      <xdr:rowOff>0</xdr:rowOff>
    </xdr:from>
    <xdr:to>
      <xdr:col>4</xdr:col>
      <xdr:colOff>152400</xdr:colOff>
      <xdr:row>124</xdr:row>
      <xdr:rowOff>0</xdr:rowOff>
    </xdr:to>
    <xdr:sp macro="" textlink="">
      <xdr:nvSpPr>
        <xdr:cNvPr id="93" name="Объект 8"/>
        <xdr:cNvSpPr>
          <a:spLocks/>
        </xdr:cNvSpPr>
      </xdr:nvSpPr>
      <xdr:spPr bwMode="auto">
        <a:xfrm>
          <a:off x="3476625" y="2603182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112</xdr:row>
      <xdr:rowOff>104775</xdr:rowOff>
    </xdr:from>
    <xdr:to>
      <xdr:col>3</xdr:col>
      <xdr:colOff>85725</xdr:colOff>
      <xdr:row>112</xdr:row>
      <xdr:rowOff>152400</xdr:rowOff>
    </xdr:to>
    <xdr:sp macro="" textlink="">
      <xdr:nvSpPr>
        <xdr:cNvPr id="94" name="Объект 5"/>
        <xdr:cNvSpPr>
          <a:spLocks/>
        </xdr:cNvSpPr>
      </xdr:nvSpPr>
      <xdr:spPr bwMode="auto">
        <a:xfrm>
          <a:off x="2600325" y="236220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112</xdr:row>
      <xdr:rowOff>104775</xdr:rowOff>
    </xdr:from>
    <xdr:to>
      <xdr:col>3</xdr:col>
      <xdr:colOff>666750</xdr:colOff>
      <xdr:row>112</xdr:row>
      <xdr:rowOff>152400</xdr:rowOff>
    </xdr:to>
    <xdr:sp macro="" textlink="">
      <xdr:nvSpPr>
        <xdr:cNvPr id="95" name="Объект 7"/>
        <xdr:cNvSpPr>
          <a:spLocks/>
        </xdr:cNvSpPr>
      </xdr:nvSpPr>
      <xdr:spPr bwMode="auto">
        <a:xfrm>
          <a:off x="3181350" y="236220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113</xdr:row>
      <xdr:rowOff>114300</xdr:rowOff>
    </xdr:from>
    <xdr:to>
      <xdr:col>3</xdr:col>
      <xdr:colOff>85725</xdr:colOff>
      <xdr:row>113</xdr:row>
      <xdr:rowOff>161925</xdr:rowOff>
    </xdr:to>
    <xdr:sp macro="" textlink="">
      <xdr:nvSpPr>
        <xdr:cNvPr id="96" name="Объект 8"/>
        <xdr:cNvSpPr>
          <a:spLocks/>
        </xdr:cNvSpPr>
      </xdr:nvSpPr>
      <xdr:spPr bwMode="auto">
        <a:xfrm>
          <a:off x="2600325" y="238410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113</xdr:row>
      <xdr:rowOff>114300</xdr:rowOff>
    </xdr:from>
    <xdr:to>
      <xdr:col>3</xdr:col>
      <xdr:colOff>676275</xdr:colOff>
      <xdr:row>113</xdr:row>
      <xdr:rowOff>161925</xdr:rowOff>
    </xdr:to>
    <xdr:sp macro="" textlink="">
      <xdr:nvSpPr>
        <xdr:cNvPr id="97" name="Объект 8"/>
        <xdr:cNvSpPr>
          <a:spLocks/>
        </xdr:cNvSpPr>
      </xdr:nvSpPr>
      <xdr:spPr bwMode="auto">
        <a:xfrm>
          <a:off x="3190875" y="238410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117</xdr:row>
      <xdr:rowOff>76200</xdr:rowOff>
    </xdr:from>
    <xdr:to>
      <xdr:col>3</xdr:col>
      <xdr:colOff>85725</xdr:colOff>
      <xdr:row>117</xdr:row>
      <xdr:rowOff>123825</xdr:rowOff>
    </xdr:to>
    <xdr:sp macro="" textlink="">
      <xdr:nvSpPr>
        <xdr:cNvPr id="98" name="Объект 5"/>
        <xdr:cNvSpPr>
          <a:spLocks/>
        </xdr:cNvSpPr>
      </xdr:nvSpPr>
      <xdr:spPr bwMode="auto">
        <a:xfrm>
          <a:off x="2600325" y="246411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117</xdr:row>
      <xdr:rowOff>104775</xdr:rowOff>
    </xdr:from>
    <xdr:to>
      <xdr:col>3</xdr:col>
      <xdr:colOff>666750</xdr:colOff>
      <xdr:row>117</xdr:row>
      <xdr:rowOff>152400</xdr:rowOff>
    </xdr:to>
    <xdr:sp macro="" textlink="">
      <xdr:nvSpPr>
        <xdr:cNvPr id="99" name="Объект 7"/>
        <xdr:cNvSpPr>
          <a:spLocks/>
        </xdr:cNvSpPr>
      </xdr:nvSpPr>
      <xdr:spPr bwMode="auto">
        <a:xfrm>
          <a:off x="3181350" y="246697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118</xdr:row>
      <xdr:rowOff>76200</xdr:rowOff>
    </xdr:from>
    <xdr:to>
      <xdr:col>3</xdr:col>
      <xdr:colOff>104775</xdr:colOff>
      <xdr:row>118</xdr:row>
      <xdr:rowOff>123825</xdr:rowOff>
    </xdr:to>
    <xdr:sp macro="" textlink="">
      <xdr:nvSpPr>
        <xdr:cNvPr id="100" name="Объект 8"/>
        <xdr:cNvSpPr>
          <a:spLocks/>
        </xdr:cNvSpPr>
      </xdr:nvSpPr>
      <xdr:spPr bwMode="auto">
        <a:xfrm>
          <a:off x="2619375" y="248507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118</xdr:row>
      <xdr:rowOff>95250</xdr:rowOff>
    </xdr:from>
    <xdr:to>
      <xdr:col>3</xdr:col>
      <xdr:colOff>685800</xdr:colOff>
      <xdr:row>118</xdr:row>
      <xdr:rowOff>142875</xdr:rowOff>
    </xdr:to>
    <xdr:sp macro="" textlink="">
      <xdr:nvSpPr>
        <xdr:cNvPr id="101" name="Объект 8"/>
        <xdr:cNvSpPr>
          <a:spLocks/>
        </xdr:cNvSpPr>
      </xdr:nvSpPr>
      <xdr:spPr bwMode="auto">
        <a:xfrm>
          <a:off x="3200400" y="248697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124</xdr:row>
      <xdr:rowOff>0</xdr:rowOff>
    </xdr:from>
    <xdr:to>
      <xdr:col>3</xdr:col>
      <xdr:colOff>85725</xdr:colOff>
      <xdr:row>124</xdr:row>
      <xdr:rowOff>0</xdr:rowOff>
    </xdr:to>
    <xdr:sp macro="" textlink="">
      <xdr:nvSpPr>
        <xdr:cNvPr id="102" name="Объект 5"/>
        <xdr:cNvSpPr>
          <a:spLocks/>
        </xdr:cNvSpPr>
      </xdr:nvSpPr>
      <xdr:spPr bwMode="auto">
        <a:xfrm>
          <a:off x="2600325" y="2603182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124</xdr:row>
      <xdr:rowOff>0</xdr:rowOff>
    </xdr:from>
    <xdr:to>
      <xdr:col>4</xdr:col>
      <xdr:colOff>123825</xdr:colOff>
      <xdr:row>124</xdr:row>
      <xdr:rowOff>0</xdr:rowOff>
    </xdr:to>
    <xdr:sp macro="" textlink="">
      <xdr:nvSpPr>
        <xdr:cNvPr id="103" name="Объект 7"/>
        <xdr:cNvSpPr>
          <a:spLocks/>
        </xdr:cNvSpPr>
      </xdr:nvSpPr>
      <xdr:spPr bwMode="auto">
        <a:xfrm>
          <a:off x="3448050" y="2603182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124</xdr:row>
      <xdr:rowOff>0</xdr:rowOff>
    </xdr:from>
    <xdr:to>
      <xdr:col>3</xdr:col>
      <xdr:colOff>104775</xdr:colOff>
      <xdr:row>124</xdr:row>
      <xdr:rowOff>0</xdr:rowOff>
    </xdr:to>
    <xdr:sp macro="" textlink="">
      <xdr:nvSpPr>
        <xdr:cNvPr id="104" name="Объект 8"/>
        <xdr:cNvSpPr>
          <a:spLocks/>
        </xdr:cNvSpPr>
      </xdr:nvSpPr>
      <xdr:spPr bwMode="auto">
        <a:xfrm>
          <a:off x="2619375" y="2603182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124</xdr:row>
      <xdr:rowOff>0</xdr:rowOff>
    </xdr:from>
    <xdr:to>
      <xdr:col>4</xdr:col>
      <xdr:colOff>152400</xdr:colOff>
      <xdr:row>124</xdr:row>
      <xdr:rowOff>0</xdr:rowOff>
    </xdr:to>
    <xdr:sp macro="" textlink="">
      <xdr:nvSpPr>
        <xdr:cNvPr id="105" name="Объект 8"/>
        <xdr:cNvSpPr>
          <a:spLocks/>
        </xdr:cNvSpPr>
      </xdr:nvSpPr>
      <xdr:spPr bwMode="auto">
        <a:xfrm>
          <a:off x="3476625" y="2603182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56"/>
  <sheetViews>
    <sheetView view="pageBreakPreview" topLeftCell="A4" zoomScale="85" zoomScaleNormal="100" zoomScaleSheetLayoutView="85" workbookViewId="0">
      <selection activeCell="E32" sqref="E32"/>
    </sheetView>
  </sheetViews>
  <sheetFormatPr defaultRowHeight="12.75" x14ac:dyDescent="0.2"/>
  <cols>
    <col min="1" max="1" width="13.7109375" style="287" customWidth="1"/>
    <col min="2" max="3" width="7" style="287" customWidth="1"/>
    <col min="4" max="4" width="21.5703125" style="287" customWidth="1"/>
    <col min="5" max="5" width="11.85546875" style="287" customWidth="1"/>
    <col min="6" max="6" width="9.7109375" style="287" customWidth="1"/>
    <col min="7" max="7" width="7.85546875" style="287" customWidth="1"/>
    <col min="8" max="8" width="7.7109375" style="287" customWidth="1"/>
    <col min="9" max="20" width="8.7109375" style="287" customWidth="1"/>
    <col min="21" max="22" width="8" style="287" customWidth="1"/>
    <col min="23" max="24" width="9.140625" style="287"/>
    <col min="25" max="25" width="9.5703125" style="287" bestFit="1" customWidth="1"/>
    <col min="26" max="33" width="9.140625" style="287"/>
    <col min="34" max="34" width="10.85546875" style="287" bestFit="1" customWidth="1"/>
    <col min="35" max="256" width="9.140625" style="287"/>
    <col min="257" max="257" width="13.7109375" style="287" customWidth="1"/>
    <col min="258" max="259" width="7" style="287" customWidth="1"/>
    <col min="260" max="260" width="21.5703125" style="287" customWidth="1"/>
    <col min="261" max="261" width="11.85546875" style="287" customWidth="1"/>
    <col min="262" max="262" width="9.7109375" style="287" customWidth="1"/>
    <col min="263" max="263" width="7.85546875" style="287" customWidth="1"/>
    <col min="264" max="264" width="7.7109375" style="287" customWidth="1"/>
    <col min="265" max="276" width="8.7109375" style="287" customWidth="1"/>
    <col min="277" max="278" width="8" style="287" customWidth="1"/>
    <col min="279" max="280" width="9.140625" style="287"/>
    <col min="281" max="281" width="9.5703125" style="287" bestFit="1" customWidth="1"/>
    <col min="282" max="289" width="9.140625" style="287"/>
    <col min="290" max="290" width="10.85546875" style="287" bestFit="1" customWidth="1"/>
    <col min="291" max="512" width="9.140625" style="287"/>
    <col min="513" max="513" width="13.7109375" style="287" customWidth="1"/>
    <col min="514" max="515" width="7" style="287" customWidth="1"/>
    <col min="516" max="516" width="21.5703125" style="287" customWidth="1"/>
    <col min="517" max="517" width="11.85546875" style="287" customWidth="1"/>
    <col min="518" max="518" width="9.7109375" style="287" customWidth="1"/>
    <col min="519" max="519" width="7.85546875" style="287" customWidth="1"/>
    <col min="520" max="520" width="7.7109375" style="287" customWidth="1"/>
    <col min="521" max="532" width="8.7109375" style="287" customWidth="1"/>
    <col min="533" max="534" width="8" style="287" customWidth="1"/>
    <col min="535" max="536" width="9.140625" style="287"/>
    <col min="537" max="537" width="9.5703125" style="287" bestFit="1" customWidth="1"/>
    <col min="538" max="545" width="9.140625" style="287"/>
    <col min="546" max="546" width="10.85546875" style="287" bestFit="1" customWidth="1"/>
    <col min="547" max="768" width="9.140625" style="287"/>
    <col min="769" max="769" width="13.7109375" style="287" customWidth="1"/>
    <col min="770" max="771" width="7" style="287" customWidth="1"/>
    <col min="772" max="772" width="21.5703125" style="287" customWidth="1"/>
    <col min="773" max="773" width="11.85546875" style="287" customWidth="1"/>
    <col min="774" max="774" width="9.7109375" style="287" customWidth="1"/>
    <col min="775" max="775" width="7.85546875" style="287" customWidth="1"/>
    <col min="776" max="776" width="7.7109375" style="287" customWidth="1"/>
    <col min="777" max="788" width="8.7109375" style="287" customWidth="1"/>
    <col min="789" max="790" width="8" style="287" customWidth="1"/>
    <col min="791" max="792" width="9.140625" style="287"/>
    <col min="793" max="793" width="9.5703125" style="287" bestFit="1" customWidth="1"/>
    <col min="794" max="801" width="9.140625" style="287"/>
    <col min="802" max="802" width="10.85546875" style="287" bestFit="1" customWidth="1"/>
    <col min="803" max="1024" width="9.140625" style="287"/>
    <col min="1025" max="1025" width="13.7109375" style="287" customWidth="1"/>
    <col min="1026" max="1027" width="7" style="287" customWidth="1"/>
    <col min="1028" max="1028" width="21.5703125" style="287" customWidth="1"/>
    <col min="1029" max="1029" width="11.85546875" style="287" customWidth="1"/>
    <col min="1030" max="1030" width="9.7109375" style="287" customWidth="1"/>
    <col min="1031" max="1031" width="7.85546875" style="287" customWidth="1"/>
    <col min="1032" max="1032" width="7.7109375" style="287" customWidth="1"/>
    <col min="1033" max="1044" width="8.7109375" style="287" customWidth="1"/>
    <col min="1045" max="1046" width="8" style="287" customWidth="1"/>
    <col min="1047" max="1048" width="9.140625" style="287"/>
    <col min="1049" max="1049" width="9.5703125" style="287" bestFit="1" customWidth="1"/>
    <col min="1050" max="1057" width="9.140625" style="287"/>
    <col min="1058" max="1058" width="10.85546875" style="287" bestFit="1" customWidth="1"/>
    <col min="1059" max="1280" width="9.140625" style="287"/>
    <col min="1281" max="1281" width="13.7109375" style="287" customWidth="1"/>
    <col min="1282" max="1283" width="7" style="287" customWidth="1"/>
    <col min="1284" max="1284" width="21.5703125" style="287" customWidth="1"/>
    <col min="1285" max="1285" width="11.85546875" style="287" customWidth="1"/>
    <col min="1286" max="1286" width="9.7109375" style="287" customWidth="1"/>
    <col min="1287" max="1287" width="7.85546875" style="287" customWidth="1"/>
    <col min="1288" max="1288" width="7.7109375" style="287" customWidth="1"/>
    <col min="1289" max="1300" width="8.7109375" style="287" customWidth="1"/>
    <col min="1301" max="1302" width="8" style="287" customWidth="1"/>
    <col min="1303" max="1304" width="9.140625" style="287"/>
    <col min="1305" max="1305" width="9.5703125" style="287" bestFit="1" customWidth="1"/>
    <col min="1306" max="1313" width="9.140625" style="287"/>
    <col min="1314" max="1314" width="10.85546875" style="287" bestFit="1" customWidth="1"/>
    <col min="1315" max="1536" width="9.140625" style="287"/>
    <col min="1537" max="1537" width="13.7109375" style="287" customWidth="1"/>
    <col min="1538" max="1539" width="7" style="287" customWidth="1"/>
    <col min="1540" max="1540" width="21.5703125" style="287" customWidth="1"/>
    <col min="1541" max="1541" width="11.85546875" style="287" customWidth="1"/>
    <col min="1542" max="1542" width="9.7109375" style="287" customWidth="1"/>
    <col min="1543" max="1543" width="7.85546875" style="287" customWidth="1"/>
    <col min="1544" max="1544" width="7.7109375" style="287" customWidth="1"/>
    <col min="1545" max="1556" width="8.7109375" style="287" customWidth="1"/>
    <col min="1557" max="1558" width="8" style="287" customWidth="1"/>
    <col min="1559" max="1560" width="9.140625" style="287"/>
    <col min="1561" max="1561" width="9.5703125" style="287" bestFit="1" customWidth="1"/>
    <col min="1562" max="1569" width="9.140625" style="287"/>
    <col min="1570" max="1570" width="10.85546875" style="287" bestFit="1" customWidth="1"/>
    <col min="1571" max="1792" width="9.140625" style="287"/>
    <col min="1793" max="1793" width="13.7109375" style="287" customWidth="1"/>
    <col min="1794" max="1795" width="7" style="287" customWidth="1"/>
    <col min="1796" max="1796" width="21.5703125" style="287" customWidth="1"/>
    <col min="1797" max="1797" width="11.85546875" style="287" customWidth="1"/>
    <col min="1798" max="1798" width="9.7109375" style="287" customWidth="1"/>
    <col min="1799" max="1799" width="7.85546875" style="287" customWidth="1"/>
    <col min="1800" max="1800" width="7.7109375" style="287" customWidth="1"/>
    <col min="1801" max="1812" width="8.7109375" style="287" customWidth="1"/>
    <col min="1813" max="1814" width="8" style="287" customWidth="1"/>
    <col min="1815" max="1816" width="9.140625" style="287"/>
    <col min="1817" max="1817" width="9.5703125" style="287" bestFit="1" customWidth="1"/>
    <col min="1818" max="1825" width="9.140625" style="287"/>
    <col min="1826" max="1826" width="10.85546875" style="287" bestFit="1" customWidth="1"/>
    <col min="1827" max="2048" width="9.140625" style="287"/>
    <col min="2049" max="2049" width="13.7109375" style="287" customWidth="1"/>
    <col min="2050" max="2051" width="7" style="287" customWidth="1"/>
    <col min="2052" max="2052" width="21.5703125" style="287" customWidth="1"/>
    <col min="2053" max="2053" width="11.85546875" style="287" customWidth="1"/>
    <col min="2054" max="2054" width="9.7109375" style="287" customWidth="1"/>
    <col min="2055" max="2055" width="7.85546875" style="287" customWidth="1"/>
    <col min="2056" max="2056" width="7.7109375" style="287" customWidth="1"/>
    <col min="2057" max="2068" width="8.7109375" style="287" customWidth="1"/>
    <col min="2069" max="2070" width="8" style="287" customWidth="1"/>
    <col min="2071" max="2072" width="9.140625" style="287"/>
    <col min="2073" max="2073" width="9.5703125" style="287" bestFit="1" customWidth="1"/>
    <col min="2074" max="2081" width="9.140625" style="287"/>
    <col min="2082" max="2082" width="10.85546875" style="287" bestFit="1" customWidth="1"/>
    <col min="2083" max="2304" width="9.140625" style="287"/>
    <col min="2305" max="2305" width="13.7109375" style="287" customWidth="1"/>
    <col min="2306" max="2307" width="7" style="287" customWidth="1"/>
    <col min="2308" max="2308" width="21.5703125" style="287" customWidth="1"/>
    <col min="2309" max="2309" width="11.85546875" style="287" customWidth="1"/>
    <col min="2310" max="2310" width="9.7109375" style="287" customWidth="1"/>
    <col min="2311" max="2311" width="7.85546875" style="287" customWidth="1"/>
    <col min="2312" max="2312" width="7.7109375" style="287" customWidth="1"/>
    <col min="2313" max="2324" width="8.7109375" style="287" customWidth="1"/>
    <col min="2325" max="2326" width="8" style="287" customWidth="1"/>
    <col min="2327" max="2328" width="9.140625" style="287"/>
    <col min="2329" max="2329" width="9.5703125" style="287" bestFit="1" customWidth="1"/>
    <col min="2330" max="2337" width="9.140625" style="287"/>
    <col min="2338" max="2338" width="10.85546875" style="287" bestFit="1" customWidth="1"/>
    <col min="2339" max="2560" width="9.140625" style="287"/>
    <col min="2561" max="2561" width="13.7109375" style="287" customWidth="1"/>
    <col min="2562" max="2563" width="7" style="287" customWidth="1"/>
    <col min="2564" max="2564" width="21.5703125" style="287" customWidth="1"/>
    <col min="2565" max="2565" width="11.85546875" style="287" customWidth="1"/>
    <col min="2566" max="2566" width="9.7109375" style="287" customWidth="1"/>
    <col min="2567" max="2567" width="7.85546875" style="287" customWidth="1"/>
    <col min="2568" max="2568" width="7.7109375" style="287" customWidth="1"/>
    <col min="2569" max="2580" width="8.7109375" style="287" customWidth="1"/>
    <col min="2581" max="2582" width="8" style="287" customWidth="1"/>
    <col min="2583" max="2584" width="9.140625" style="287"/>
    <col min="2585" max="2585" width="9.5703125" style="287" bestFit="1" customWidth="1"/>
    <col min="2586" max="2593" width="9.140625" style="287"/>
    <col min="2594" max="2594" width="10.85546875" style="287" bestFit="1" customWidth="1"/>
    <col min="2595" max="2816" width="9.140625" style="287"/>
    <col min="2817" max="2817" width="13.7109375" style="287" customWidth="1"/>
    <col min="2818" max="2819" width="7" style="287" customWidth="1"/>
    <col min="2820" max="2820" width="21.5703125" style="287" customWidth="1"/>
    <col min="2821" max="2821" width="11.85546875" style="287" customWidth="1"/>
    <col min="2822" max="2822" width="9.7109375" style="287" customWidth="1"/>
    <col min="2823" max="2823" width="7.85546875" style="287" customWidth="1"/>
    <col min="2824" max="2824" width="7.7109375" style="287" customWidth="1"/>
    <col min="2825" max="2836" width="8.7109375" style="287" customWidth="1"/>
    <col min="2837" max="2838" width="8" style="287" customWidth="1"/>
    <col min="2839" max="2840" width="9.140625" style="287"/>
    <col min="2841" max="2841" width="9.5703125" style="287" bestFit="1" customWidth="1"/>
    <col min="2842" max="2849" width="9.140625" style="287"/>
    <col min="2850" max="2850" width="10.85546875" style="287" bestFit="1" customWidth="1"/>
    <col min="2851" max="3072" width="9.140625" style="287"/>
    <col min="3073" max="3073" width="13.7109375" style="287" customWidth="1"/>
    <col min="3074" max="3075" width="7" style="287" customWidth="1"/>
    <col min="3076" max="3076" width="21.5703125" style="287" customWidth="1"/>
    <col min="3077" max="3077" width="11.85546875" style="287" customWidth="1"/>
    <col min="3078" max="3078" width="9.7109375" style="287" customWidth="1"/>
    <col min="3079" max="3079" width="7.85546875" style="287" customWidth="1"/>
    <col min="3080" max="3080" width="7.7109375" style="287" customWidth="1"/>
    <col min="3081" max="3092" width="8.7109375" style="287" customWidth="1"/>
    <col min="3093" max="3094" width="8" style="287" customWidth="1"/>
    <col min="3095" max="3096" width="9.140625" style="287"/>
    <col min="3097" max="3097" width="9.5703125" style="287" bestFit="1" customWidth="1"/>
    <col min="3098" max="3105" width="9.140625" style="287"/>
    <col min="3106" max="3106" width="10.85546875" style="287" bestFit="1" customWidth="1"/>
    <col min="3107" max="3328" width="9.140625" style="287"/>
    <col min="3329" max="3329" width="13.7109375" style="287" customWidth="1"/>
    <col min="3330" max="3331" width="7" style="287" customWidth="1"/>
    <col min="3332" max="3332" width="21.5703125" style="287" customWidth="1"/>
    <col min="3333" max="3333" width="11.85546875" style="287" customWidth="1"/>
    <col min="3334" max="3334" width="9.7109375" style="287" customWidth="1"/>
    <col min="3335" max="3335" width="7.85546875" style="287" customWidth="1"/>
    <col min="3336" max="3336" width="7.7109375" style="287" customWidth="1"/>
    <col min="3337" max="3348" width="8.7109375" style="287" customWidth="1"/>
    <col min="3349" max="3350" width="8" style="287" customWidth="1"/>
    <col min="3351" max="3352" width="9.140625" style="287"/>
    <col min="3353" max="3353" width="9.5703125" style="287" bestFit="1" customWidth="1"/>
    <col min="3354" max="3361" width="9.140625" style="287"/>
    <col min="3362" max="3362" width="10.85546875" style="287" bestFit="1" customWidth="1"/>
    <col min="3363" max="3584" width="9.140625" style="287"/>
    <col min="3585" max="3585" width="13.7109375" style="287" customWidth="1"/>
    <col min="3586" max="3587" width="7" style="287" customWidth="1"/>
    <col min="3588" max="3588" width="21.5703125" style="287" customWidth="1"/>
    <col min="3589" max="3589" width="11.85546875" style="287" customWidth="1"/>
    <col min="3590" max="3590" width="9.7109375" style="287" customWidth="1"/>
    <col min="3591" max="3591" width="7.85546875" style="287" customWidth="1"/>
    <col min="3592" max="3592" width="7.7109375" style="287" customWidth="1"/>
    <col min="3593" max="3604" width="8.7109375" style="287" customWidth="1"/>
    <col min="3605" max="3606" width="8" style="287" customWidth="1"/>
    <col min="3607" max="3608" width="9.140625" style="287"/>
    <col min="3609" max="3609" width="9.5703125" style="287" bestFit="1" customWidth="1"/>
    <col min="3610" max="3617" width="9.140625" style="287"/>
    <col min="3618" max="3618" width="10.85546875" style="287" bestFit="1" customWidth="1"/>
    <col min="3619" max="3840" width="9.140625" style="287"/>
    <col min="3841" max="3841" width="13.7109375" style="287" customWidth="1"/>
    <col min="3842" max="3843" width="7" style="287" customWidth="1"/>
    <col min="3844" max="3844" width="21.5703125" style="287" customWidth="1"/>
    <col min="3845" max="3845" width="11.85546875" style="287" customWidth="1"/>
    <col min="3846" max="3846" width="9.7109375" style="287" customWidth="1"/>
    <col min="3847" max="3847" width="7.85546875" style="287" customWidth="1"/>
    <col min="3848" max="3848" width="7.7109375" style="287" customWidth="1"/>
    <col min="3849" max="3860" width="8.7109375" style="287" customWidth="1"/>
    <col min="3861" max="3862" width="8" style="287" customWidth="1"/>
    <col min="3863" max="3864" width="9.140625" style="287"/>
    <col min="3865" max="3865" width="9.5703125" style="287" bestFit="1" customWidth="1"/>
    <col min="3866" max="3873" width="9.140625" style="287"/>
    <col min="3874" max="3874" width="10.85546875" style="287" bestFit="1" customWidth="1"/>
    <col min="3875" max="4096" width="9.140625" style="287"/>
    <col min="4097" max="4097" width="13.7109375" style="287" customWidth="1"/>
    <col min="4098" max="4099" width="7" style="287" customWidth="1"/>
    <col min="4100" max="4100" width="21.5703125" style="287" customWidth="1"/>
    <col min="4101" max="4101" width="11.85546875" style="287" customWidth="1"/>
    <col min="4102" max="4102" width="9.7109375" style="287" customWidth="1"/>
    <col min="4103" max="4103" width="7.85546875" style="287" customWidth="1"/>
    <col min="4104" max="4104" width="7.7109375" style="287" customWidth="1"/>
    <col min="4105" max="4116" width="8.7109375" style="287" customWidth="1"/>
    <col min="4117" max="4118" width="8" style="287" customWidth="1"/>
    <col min="4119" max="4120" width="9.140625" style="287"/>
    <col min="4121" max="4121" width="9.5703125" style="287" bestFit="1" customWidth="1"/>
    <col min="4122" max="4129" width="9.140625" style="287"/>
    <col min="4130" max="4130" width="10.85546875" style="287" bestFit="1" customWidth="1"/>
    <col min="4131" max="4352" width="9.140625" style="287"/>
    <col min="4353" max="4353" width="13.7109375" style="287" customWidth="1"/>
    <col min="4354" max="4355" width="7" style="287" customWidth="1"/>
    <col min="4356" max="4356" width="21.5703125" style="287" customWidth="1"/>
    <col min="4357" max="4357" width="11.85546875" style="287" customWidth="1"/>
    <col min="4358" max="4358" width="9.7109375" style="287" customWidth="1"/>
    <col min="4359" max="4359" width="7.85546875" style="287" customWidth="1"/>
    <col min="4360" max="4360" width="7.7109375" style="287" customWidth="1"/>
    <col min="4361" max="4372" width="8.7109375" style="287" customWidth="1"/>
    <col min="4373" max="4374" width="8" style="287" customWidth="1"/>
    <col min="4375" max="4376" width="9.140625" style="287"/>
    <col min="4377" max="4377" width="9.5703125" style="287" bestFit="1" customWidth="1"/>
    <col min="4378" max="4385" width="9.140625" style="287"/>
    <col min="4386" max="4386" width="10.85546875" style="287" bestFit="1" customWidth="1"/>
    <col min="4387" max="4608" width="9.140625" style="287"/>
    <col min="4609" max="4609" width="13.7109375" style="287" customWidth="1"/>
    <col min="4610" max="4611" width="7" style="287" customWidth="1"/>
    <col min="4612" max="4612" width="21.5703125" style="287" customWidth="1"/>
    <col min="4613" max="4613" width="11.85546875" style="287" customWidth="1"/>
    <col min="4614" max="4614" width="9.7109375" style="287" customWidth="1"/>
    <col min="4615" max="4615" width="7.85546875" style="287" customWidth="1"/>
    <col min="4616" max="4616" width="7.7109375" style="287" customWidth="1"/>
    <col min="4617" max="4628" width="8.7109375" style="287" customWidth="1"/>
    <col min="4629" max="4630" width="8" style="287" customWidth="1"/>
    <col min="4631" max="4632" width="9.140625" style="287"/>
    <col min="4633" max="4633" width="9.5703125" style="287" bestFit="1" customWidth="1"/>
    <col min="4634" max="4641" width="9.140625" style="287"/>
    <col min="4642" max="4642" width="10.85546875" style="287" bestFit="1" customWidth="1"/>
    <col min="4643" max="4864" width="9.140625" style="287"/>
    <col min="4865" max="4865" width="13.7109375" style="287" customWidth="1"/>
    <col min="4866" max="4867" width="7" style="287" customWidth="1"/>
    <col min="4868" max="4868" width="21.5703125" style="287" customWidth="1"/>
    <col min="4869" max="4869" width="11.85546875" style="287" customWidth="1"/>
    <col min="4870" max="4870" width="9.7109375" style="287" customWidth="1"/>
    <col min="4871" max="4871" width="7.85546875" style="287" customWidth="1"/>
    <col min="4872" max="4872" width="7.7109375" style="287" customWidth="1"/>
    <col min="4873" max="4884" width="8.7109375" style="287" customWidth="1"/>
    <col min="4885" max="4886" width="8" style="287" customWidth="1"/>
    <col min="4887" max="4888" width="9.140625" style="287"/>
    <col min="4889" max="4889" width="9.5703125" style="287" bestFit="1" customWidth="1"/>
    <col min="4890" max="4897" width="9.140625" style="287"/>
    <col min="4898" max="4898" width="10.85546875" style="287" bestFit="1" customWidth="1"/>
    <col min="4899" max="5120" width="9.140625" style="287"/>
    <col min="5121" max="5121" width="13.7109375" style="287" customWidth="1"/>
    <col min="5122" max="5123" width="7" style="287" customWidth="1"/>
    <col min="5124" max="5124" width="21.5703125" style="287" customWidth="1"/>
    <col min="5125" max="5125" width="11.85546875" style="287" customWidth="1"/>
    <col min="5126" max="5126" width="9.7109375" style="287" customWidth="1"/>
    <col min="5127" max="5127" width="7.85546875" style="287" customWidth="1"/>
    <col min="5128" max="5128" width="7.7109375" style="287" customWidth="1"/>
    <col min="5129" max="5140" width="8.7109375" style="287" customWidth="1"/>
    <col min="5141" max="5142" width="8" style="287" customWidth="1"/>
    <col min="5143" max="5144" width="9.140625" style="287"/>
    <col min="5145" max="5145" width="9.5703125" style="287" bestFit="1" customWidth="1"/>
    <col min="5146" max="5153" width="9.140625" style="287"/>
    <col min="5154" max="5154" width="10.85546875" style="287" bestFit="1" customWidth="1"/>
    <col min="5155" max="5376" width="9.140625" style="287"/>
    <col min="5377" max="5377" width="13.7109375" style="287" customWidth="1"/>
    <col min="5378" max="5379" width="7" style="287" customWidth="1"/>
    <col min="5380" max="5380" width="21.5703125" style="287" customWidth="1"/>
    <col min="5381" max="5381" width="11.85546875" style="287" customWidth="1"/>
    <col min="5382" max="5382" width="9.7109375" style="287" customWidth="1"/>
    <col min="5383" max="5383" width="7.85546875" style="287" customWidth="1"/>
    <col min="5384" max="5384" width="7.7109375" style="287" customWidth="1"/>
    <col min="5385" max="5396" width="8.7109375" style="287" customWidth="1"/>
    <col min="5397" max="5398" width="8" style="287" customWidth="1"/>
    <col min="5399" max="5400" width="9.140625" style="287"/>
    <col min="5401" max="5401" width="9.5703125" style="287" bestFit="1" customWidth="1"/>
    <col min="5402" max="5409" width="9.140625" style="287"/>
    <col min="5410" max="5410" width="10.85546875" style="287" bestFit="1" customWidth="1"/>
    <col min="5411" max="5632" width="9.140625" style="287"/>
    <col min="5633" max="5633" width="13.7109375" style="287" customWidth="1"/>
    <col min="5634" max="5635" width="7" style="287" customWidth="1"/>
    <col min="5636" max="5636" width="21.5703125" style="287" customWidth="1"/>
    <col min="5637" max="5637" width="11.85546875" style="287" customWidth="1"/>
    <col min="5638" max="5638" width="9.7109375" style="287" customWidth="1"/>
    <col min="5639" max="5639" width="7.85546875" style="287" customWidth="1"/>
    <col min="5640" max="5640" width="7.7109375" style="287" customWidth="1"/>
    <col min="5641" max="5652" width="8.7109375" style="287" customWidth="1"/>
    <col min="5653" max="5654" width="8" style="287" customWidth="1"/>
    <col min="5655" max="5656" width="9.140625" style="287"/>
    <col min="5657" max="5657" width="9.5703125" style="287" bestFit="1" customWidth="1"/>
    <col min="5658" max="5665" width="9.140625" style="287"/>
    <col min="5666" max="5666" width="10.85546875" style="287" bestFit="1" customWidth="1"/>
    <col min="5667" max="5888" width="9.140625" style="287"/>
    <col min="5889" max="5889" width="13.7109375" style="287" customWidth="1"/>
    <col min="5890" max="5891" width="7" style="287" customWidth="1"/>
    <col min="5892" max="5892" width="21.5703125" style="287" customWidth="1"/>
    <col min="5893" max="5893" width="11.85546875" style="287" customWidth="1"/>
    <col min="5894" max="5894" width="9.7109375" style="287" customWidth="1"/>
    <col min="5895" max="5895" width="7.85546875" style="287" customWidth="1"/>
    <col min="5896" max="5896" width="7.7109375" style="287" customWidth="1"/>
    <col min="5897" max="5908" width="8.7109375" style="287" customWidth="1"/>
    <col min="5909" max="5910" width="8" style="287" customWidth="1"/>
    <col min="5911" max="5912" width="9.140625" style="287"/>
    <col min="5913" max="5913" width="9.5703125" style="287" bestFit="1" customWidth="1"/>
    <col min="5914" max="5921" width="9.140625" style="287"/>
    <col min="5922" max="5922" width="10.85546875" style="287" bestFit="1" customWidth="1"/>
    <col min="5923" max="6144" width="9.140625" style="287"/>
    <col min="6145" max="6145" width="13.7109375" style="287" customWidth="1"/>
    <col min="6146" max="6147" width="7" style="287" customWidth="1"/>
    <col min="6148" max="6148" width="21.5703125" style="287" customWidth="1"/>
    <col min="6149" max="6149" width="11.85546875" style="287" customWidth="1"/>
    <col min="6150" max="6150" width="9.7109375" style="287" customWidth="1"/>
    <col min="6151" max="6151" width="7.85546875" style="287" customWidth="1"/>
    <col min="6152" max="6152" width="7.7109375" style="287" customWidth="1"/>
    <col min="6153" max="6164" width="8.7109375" style="287" customWidth="1"/>
    <col min="6165" max="6166" width="8" style="287" customWidth="1"/>
    <col min="6167" max="6168" width="9.140625" style="287"/>
    <col min="6169" max="6169" width="9.5703125" style="287" bestFit="1" customWidth="1"/>
    <col min="6170" max="6177" width="9.140625" style="287"/>
    <col min="6178" max="6178" width="10.85546875" style="287" bestFit="1" customWidth="1"/>
    <col min="6179" max="6400" width="9.140625" style="287"/>
    <col min="6401" max="6401" width="13.7109375" style="287" customWidth="1"/>
    <col min="6402" max="6403" width="7" style="287" customWidth="1"/>
    <col min="6404" max="6404" width="21.5703125" style="287" customWidth="1"/>
    <col min="6405" max="6405" width="11.85546875" style="287" customWidth="1"/>
    <col min="6406" max="6406" width="9.7109375" style="287" customWidth="1"/>
    <col min="6407" max="6407" width="7.85546875" style="287" customWidth="1"/>
    <col min="6408" max="6408" width="7.7109375" style="287" customWidth="1"/>
    <col min="6409" max="6420" width="8.7109375" style="287" customWidth="1"/>
    <col min="6421" max="6422" width="8" style="287" customWidth="1"/>
    <col min="6423" max="6424" width="9.140625" style="287"/>
    <col min="6425" max="6425" width="9.5703125" style="287" bestFit="1" customWidth="1"/>
    <col min="6426" max="6433" width="9.140625" style="287"/>
    <col min="6434" max="6434" width="10.85546875" style="287" bestFit="1" customWidth="1"/>
    <col min="6435" max="6656" width="9.140625" style="287"/>
    <col min="6657" max="6657" width="13.7109375" style="287" customWidth="1"/>
    <col min="6658" max="6659" width="7" style="287" customWidth="1"/>
    <col min="6660" max="6660" width="21.5703125" style="287" customWidth="1"/>
    <col min="6661" max="6661" width="11.85546875" style="287" customWidth="1"/>
    <col min="6662" max="6662" width="9.7109375" style="287" customWidth="1"/>
    <col min="6663" max="6663" width="7.85546875" style="287" customWidth="1"/>
    <col min="6664" max="6664" width="7.7109375" style="287" customWidth="1"/>
    <col min="6665" max="6676" width="8.7109375" style="287" customWidth="1"/>
    <col min="6677" max="6678" width="8" style="287" customWidth="1"/>
    <col min="6679" max="6680" width="9.140625" style="287"/>
    <col min="6681" max="6681" width="9.5703125" style="287" bestFit="1" customWidth="1"/>
    <col min="6682" max="6689" width="9.140625" style="287"/>
    <col min="6690" max="6690" width="10.85546875" style="287" bestFit="1" customWidth="1"/>
    <col min="6691" max="6912" width="9.140625" style="287"/>
    <col min="6913" max="6913" width="13.7109375" style="287" customWidth="1"/>
    <col min="6914" max="6915" width="7" style="287" customWidth="1"/>
    <col min="6916" max="6916" width="21.5703125" style="287" customWidth="1"/>
    <col min="6917" max="6917" width="11.85546875" style="287" customWidth="1"/>
    <col min="6918" max="6918" width="9.7109375" style="287" customWidth="1"/>
    <col min="6919" max="6919" width="7.85546875" style="287" customWidth="1"/>
    <col min="6920" max="6920" width="7.7109375" style="287" customWidth="1"/>
    <col min="6921" max="6932" width="8.7109375" style="287" customWidth="1"/>
    <col min="6933" max="6934" width="8" style="287" customWidth="1"/>
    <col min="6935" max="6936" width="9.140625" style="287"/>
    <col min="6937" max="6937" width="9.5703125" style="287" bestFit="1" customWidth="1"/>
    <col min="6938" max="6945" width="9.140625" style="287"/>
    <col min="6946" max="6946" width="10.85546875" style="287" bestFit="1" customWidth="1"/>
    <col min="6947" max="7168" width="9.140625" style="287"/>
    <col min="7169" max="7169" width="13.7109375" style="287" customWidth="1"/>
    <col min="7170" max="7171" width="7" style="287" customWidth="1"/>
    <col min="7172" max="7172" width="21.5703125" style="287" customWidth="1"/>
    <col min="7173" max="7173" width="11.85546875" style="287" customWidth="1"/>
    <col min="7174" max="7174" width="9.7109375" style="287" customWidth="1"/>
    <col min="7175" max="7175" width="7.85546875" style="287" customWidth="1"/>
    <col min="7176" max="7176" width="7.7109375" style="287" customWidth="1"/>
    <col min="7177" max="7188" width="8.7109375" style="287" customWidth="1"/>
    <col min="7189" max="7190" width="8" style="287" customWidth="1"/>
    <col min="7191" max="7192" width="9.140625" style="287"/>
    <col min="7193" max="7193" width="9.5703125" style="287" bestFit="1" customWidth="1"/>
    <col min="7194" max="7201" width="9.140625" style="287"/>
    <col min="7202" max="7202" width="10.85546875" style="287" bestFit="1" customWidth="1"/>
    <col min="7203" max="7424" width="9.140625" style="287"/>
    <col min="7425" max="7425" width="13.7109375" style="287" customWidth="1"/>
    <col min="7426" max="7427" width="7" style="287" customWidth="1"/>
    <col min="7428" max="7428" width="21.5703125" style="287" customWidth="1"/>
    <col min="7429" max="7429" width="11.85546875" style="287" customWidth="1"/>
    <col min="7430" max="7430" width="9.7109375" style="287" customWidth="1"/>
    <col min="7431" max="7431" width="7.85546875" style="287" customWidth="1"/>
    <col min="7432" max="7432" width="7.7109375" style="287" customWidth="1"/>
    <col min="7433" max="7444" width="8.7109375" style="287" customWidth="1"/>
    <col min="7445" max="7446" width="8" style="287" customWidth="1"/>
    <col min="7447" max="7448" width="9.140625" style="287"/>
    <col min="7449" max="7449" width="9.5703125" style="287" bestFit="1" customWidth="1"/>
    <col min="7450" max="7457" width="9.140625" style="287"/>
    <col min="7458" max="7458" width="10.85546875" style="287" bestFit="1" customWidth="1"/>
    <col min="7459" max="7680" width="9.140625" style="287"/>
    <col min="7681" max="7681" width="13.7109375" style="287" customWidth="1"/>
    <col min="7682" max="7683" width="7" style="287" customWidth="1"/>
    <col min="7684" max="7684" width="21.5703125" style="287" customWidth="1"/>
    <col min="7685" max="7685" width="11.85546875" style="287" customWidth="1"/>
    <col min="7686" max="7686" width="9.7109375" style="287" customWidth="1"/>
    <col min="7687" max="7687" width="7.85546875" style="287" customWidth="1"/>
    <col min="7688" max="7688" width="7.7109375" style="287" customWidth="1"/>
    <col min="7689" max="7700" width="8.7109375" style="287" customWidth="1"/>
    <col min="7701" max="7702" width="8" style="287" customWidth="1"/>
    <col min="7703" max="7704" width="9.140625" style="287"/>
    <col min="7705" max="7705" width="9.5703125" style="287" bestFit="1" customWidth="1"/>
    <col min="7706" max="7713" width="9.140625" style="287"/>
    <col min="7714" max="7714" width="10.85546875" style="287" bestFit="1" customWidth="1"/>
    <col min="7715" max="7936" width="9.140625" style="287"/>
    <col min="7937" max="7937" width="13.7109375" style="287" customWidth="1"/>
    <col min="7938" max="7939" width="7" style="287" customWidth="1"/>
    <col min="7940" max="7940" width="21.5703125" style="287" customWidth="1"/>
    <col min="7941" max="7941" width="11.85546875" style="287" customWidth="1"/>
    <col min="7942" max="7942" width="9.7109375" style="287" customWidth="1"/>
    <col min="7943" max="7943" width="7.85546875" style="287" customWidth="1"/>
    <col min="7944" max="7944" width="7.7109375" style="287" customWidth="1"/>
    <col min="7945" max="7956" width="8.7109375" style="287" customWidth="1"/>
    <col min="7957" max="7958" width="8" style="287" customWidth="1"/>
    <col min="7959" max="7960" width="9.140625" style="287"/>
    <col min="7961" max="7961" width="9.5703125" style="287" bestFit="1" customWidth="1"/>
    <col min="7962" max="7969" width="9.140625" style="287"/>
    <col min="7970" max="7970" width="10.85546875" style="287" bestFit="1" customWidth="1"/>
    <col min="7971" max="8192" width="9.140625" style="287"/>
    <col min="8193" max="8193" width="13.7109375" style="287" customWidth="1"/>
    <col min="8194" max="8195" width="7" style="287" customWidth="1"/>
    <col min="8196" max="8196" width="21.5703125" style="287" customWidth="1"/>
    <col min="8197" max="8197" width="11.85546875" style="287" customWidth="1"/>
    <col min="8198" max="8198" width="9.7109375" style="287" customWidth="1"/>
    <col min="8199" max="8199" width="7.85546875" style="287" customWidth="1"/>
    <col min="8200" max="8200" width="7.7109375" style="287" customWidth="1"/>
    <col min="8201" max="8212" width="8.7109375" style="287" customWidth="1"/>
    <col min="8213" max="8214" width="8" style="287" customWidth="1"/>
    <col min="8215" max="8216" width="9.140625" style="287"/>
    <col min="8217" max="8217" width="9.5703125" style="287" bestFit="1" customWidth="1"/>
    <col min="8218" max="8225" width="9.140625" style="287"/>
    <col min="8226" max="8226" width="10.85546875" style="287" bestFit="1" customWidth="1"/>
    <col min="8227" max="8448" width="9.140625" style="287"/>
    <col min="8449" max="8449" width="13.7109375" style="287" customWidth="1"/>
    <col min="8450" max="8451" width="7" style="287" customWidth="1"/>
    <col min="8452" max="8452" width="21.5703125" style="287" customWidth="1"/>
    <col min="8453" max="8453" width="11.85546875" style="287" customWidth="1"/>
    <col min="8454" max="8454" width="9.7109375" style="287" customWidth="1"/>
    <col min="8455" max="8455" width="7.85546875" style="287" customWidth="1"/>
    <col min="8456" max="8456" width="7.7109375" style="287" customWidth="1"/>
    <col min="8457" max="8468" width="8.7109375" style="287" customWidth="1"/>
    <col min="8469" max="8470" width="8" style="287" customWidth="1"/>
    <col min="8471" max="8472" width="9.140625" style="287"/>
    <col min="8473" max="8473" width="9.5703125" style="287" bestFit="1" customWidth="1"/>
    <col min="8474" max="8481" width="9.140625" style="287"/>
    <col min="8482" max="8482" width="10.85546875" style="287" bestFit="1" customWidth="1"/>
    <col min="8483" max="8704" width="9.140625" style="287"/>
    <col min="8705" max="8705" width="13.7109375" style="287" customWidth="1"/>
    <col min="8706" max="8707" width="7" style="287" customWidth="1"/>
    <col min="8708" max="8708" width="21.5703125" style="287" customWidth="1"/>
    <col min="8709" max="8709" width="11.85546875" style="287" customWidth="1"/>
    <col min="8710" max="8710" width="9.7109375" style="287" customWidth="1"/>
    <col min="8711" max="8711" width="7.85546875" style="287" customWidth="1"/>
    <col min="8712" max="8712" width="7.7109375" style="287" customWidth="1"/>
    <col min="8713" max="8724" width="8.7109375" style="287" customWidth="1"/>
    <col min="8725" max="8726" width="8" style="287" customWidth="1"/>
    <col min="8727" max="8728" width="9.140625" style="287"/>
    <col min="8729" max="8729" width="9.5703125" style="287" bestFit="1" customWidth="1"/>
    <col min="8730" max="8737" width="9.140625" style="287"/>
    <col min="8738" max="8738" width="10.85546875" style="287" bestFit="1" customWidth="1"/>
    <col min="8739" max="8960" width="9.140625" style="287"/>
    <col min="8961" max="8961" width="13.7109375" style="287" customWidth="1"/>
    <col min="8962" max="8963" width="7" style="287" customWidth="1"/>
    <col min="8964" max="8964" width="21.5703125" style="287" customWidth="1"/>
    <col min="8965" max="8965" width="11.85546875" style="287" customWidth="1"/>
    <col min="8966" max="8966" width="9.7109375" style="287" customWidth="1"/>
    <col min="8967" max="8967" width="7.85546875" style="287" customWidth="1"/>
    <col min="8968" max="8968" width="7.7109375" style="287" customWidth="1"/>
    <col min="8969" max="8980" width="8.7109375" style="287" customWidth="1"/>
    <col min="8981" max="8982" width="8" style="287" customWidth="1"/>
    <col min="8983" max="8984" width="9.140625" style="287"/>
    <col min="8985" max="8985" width="9.5703125" style="287" bestFit="1" customWidth="1"/>
    <col min="8986" max="8993" width="9.140625" style="287"/>
    <col min="8994" max="8994" width="10.85546875" style="287" bestFit="1" customWidth="1"/>
    <col min="8995" max="9216" width="9.140625" style="287"/>
    <col min="9217" max="9217" width="13.7109375" style="287" customWidth="1"/>
    <col min="9218" max="9219" width="7" style="287" customWidth="1"/>
    <col min="9220" max="9220" width="21.5703125" style="287" customWidth="1"/>
    <col min="9221" max="9221" width="11.85546875" style="287" customWidth="1"/>
    <col min="9222" max="9222" width="9.7109375" style="287" customWidth="1"/>
    <col min="9223" max="9223" width="7.85546875" style="287" customWidth="1"/>
    <col min="9224" max="9224" width="7.7109375" style="287" customWidth="1"/>
    <col min="9225" max="9236" width="8.7109375" style="287" customWidth="1"/>
    <col min="9237" max="9238" width="8" style="287" customWidth="1"/>
    <col min="9239" max="9240" width="9.140625" style="287"/>
    <col min="9241" max="9241" width="9.5703125" style="287" bestFit="1" customWidth="1"/>
    <col min="9242" max="9249" width="9.140625" style="287"/>
    <col min="9250" max="9250" width="10.85546875" style="287" bestFit="1" customWidth="1"/>
    <col min="9251" max="9472" width="9.140625" style="287"/>
    <col min="9473" max="9473" width="13.7109375" style="287" customWidth="1"/>
    <col min="9474" max="9475" width="7" style="287" customWidth="1"/>
    <col min="9476" max="9476" width="21.5703125" style="287" customWidth="1"/>
    <col min="9477" max="9477" width="11.85546875" style="287" customWidth="1"/>
    <col min="9478" max="9478" width="9.7109375" style="287" customWidth="1"/>
    <col min="9479" max="9479" width="7.85546875" style="287" customWidth="1"/>
    <col min="9480" max="9480" width="7.7109375" style="287" customWidth="1"/>
    <col min="9481" max="9492" width="8.7109375" style="287" customWidth="1"/>
    <col min="9493" max="9494" width="8" style="287" customWidth="1"/>
    <col min="9495" max="9496" width="9.140625" style="287"/>
    <col min="9497" max="9497" width="9.5703125" style="287" bestFit="1" customWidth="1"/>
    <col min="9498" max="9505" width="9.140625" style="287"/>
    <col min="9506" max="9506" width="10.85546875" style="287" bestFit="1" customWidth="1"/>
    <col min="9507" max="9728" width="9.140625" style="287"/>
    <col min="9729" max="9729" width="13.7109375" style="287" customWidth="1"/>
    <col min="9730" max="9731" width="7" style="287" customWidth="1"/>
    <col min="9732" max="9732" width="21.5703125" style="287" customWidth="1"/>
    <col min="9733" max="9733" width="11.85546875" style="287" customWidth="1"/>
    <col min="9734" max="9734" width="9.7109375" style="287" customWidth="1"/>
    <col min="9735" max="9735" width="7.85546875" style="287" customWidth="1"/>
    <col min="9736" max="9736" width="7.7109375" style="287" customWidth="1"/>
    <col min="9737" max="9748" width="8.7109375" style="287" customWidth="1"/>
    <col min="9749" max="9750" width="8" style="287" customWidth="1"/>
    <col min="9751" max="9752" width="9.140625" style="287"/>
    <col min="9753" max="9753" width="9.5703125" style="287" bestFit="1" customWidth="1"/>
    <col min="9754" max="9761" width="9.140625" style="287"/>
    <col min="9762" max="9762" width="10.85546875" style="287" bestFit="1" customWidth="1"/>
    <col min="9763" max="9984" width="9.140625" style="287"/>
    <col min="9985" max="9985" width="13.7109375" style="287" customWidth="1"/>
    <col min="9986" max="9987" width="7" style="287" customWidth="1"/>
    <col min="9988" max="9988" width="21.5703125" style="287" customWidth="1"/>
    <col min="9989" max="9989" width="11.85546875" style="287" customWidth="1"/>
    <col min="9990" max="9990" width="9.7109375" style="287" customWidth="1"/>
    <col min="9991" max="9991" width="7.85546875" style="287" customWidth="1"/>
    <col min="9992" max="9992" width="7.7109375" style="287" customWidth="1"/>
    <col min="9993" max="10004" width="8.7109375" style="287" customWidth="1"/>
    <col min="10005" max="10006" width="8" style="287" customWidth="1"/>
    <col min="10007" max="10008" width="9.140625" style="287"/>
    <col min="10009" max="10009" width="9.5703125" style="287" bestFit="1" customWidth="1"/>
    <col min="10010" max="10017" width="9.140625" style="287"/>
    <col min="10018" max="10018" width="10.85546875" style="287" bestFit="1" customWidth="1"/>
    <col min="10019" max="10240" width="9.140625" style="287"/>
    <col min="10241" max="10241" width="13.7109375" style="287" customWidth="1"/>
    <col min="10242" max="10243" width="7" style="287" customWidth="1"/>
    <col min="10244" max="10244" width="21.5703125" style="287" customWidth="1"/>
    <col min="10245" max="10245" width="11.85546875" style="287" customWidth="1"/>
    <col min="10246" max="10246" width="9.7109375" style="287" customWidth="1"/>
    <col min="10247" max="10247" width="7.85546875" style="287" customWidth="1"/>
    <col min="10248" max="10248" width="7.7109375" style="287" customWidth="1"/>
    <col min="10249" max="10260" width="8.7109375" style="287" customWidth="1"/>
    <col min="10261" max="10262" width="8" style="287" customWidth="1"/>
    <col min="10263" max="10264" width="9.140625" style="287"/>
    <col min="10265" max="10265" width="9.5703125" style="287" bestFit="1" customWidth="1"/>
    <col min="10266" max="10273" width="9.140625" style="287"/>
    <col min="10274" max="10274" width="10.85546875" style="287" bestFit="1" customWidth="1"/>
    <col min="10275" max="10496" width="9.140625" style="287"/>
    <col min="10497" max="10497" width="13.7109375" style="287" customWidth="1"/>
    <col min="10498" max="10499" width="7" style="287" customWidth="1"/>
    <col min="10500" max="10500" width="21.5703125" style="287" customWidth="1"/>
    <col min="10501" max="10501" width="11.85546875" style="287" customWidth="1"/>
    <col min="10502" max="10502" width="9.7109375" style="287" customWidth="1"/>
    <col min="10503" max="10503" width="7.85546875" style="287" customWidth="1"/>
    <col min="10504" max="10504" width="7.7109375" style="287" customWidth="1"/>
    <col min="10505" max="10516" width="8.7109375" style="287" customWidth="1"/>
    <col min="10517" max="10518" width="8" style="287" customWidth="1"/>
    <col min="10519" max="10520" width="9.140625" style="287"/>
    <col min="10521" max="10521" width="9.5703125" style="287" bestFit="1" customWidth="1"/>
    <col min="10522" max="10529" width="9.140625" style="287"/>
    <col min="10530" max="10530" width="10.85546875" style="287" bestFit="1" customWidth="1"/>
    <col min="10531" max="10752" width="9.140625" style="287"/>
    <col min="10753" max="10753" width="13.7109375" style="287" customWidth="1"/>
    <col min="10754" max="10755" width="7" style="287" customWidth="1"/>
    <col min="10756" max="10756" width="21.5703125" style="287" customWidth="1"/>
    <col min="10757" max="10757" width="11.85546875" style="287" customWidth="1"/>
    <col min="10758" max="10758" width="9.7109375" style="287" customWidth="1"/>
    <col min="10759" max="10759" width="7.85546875" style="287" customWidth="1"/>
    <col min="10760" max="10760" width="7.7109375" style="287" customWidth="1"/>
    <col min="10761" max="10772" width="8.7109375" style="287" customWidth="1"/>
    <col min="10773" max="10774" width="8" style="287" customWidth="1"/>
    <col min="10775" max="10776" width="9.140625" style="287"/>
    <col min="10777" max="10777" width="9.5703125" style="287" bestFit="1" customWidth="1"/>
    <col min="10778" max="10785" width="9.140625" style="287"/>
    <col min="10786" max="10786" width="10.85546875" style="287" bestFit="1" customWidth="1"/>
    <col min="10787" max="11008" width="9.140625" style="287"/>
    <col min="11009" max="11009" width="13.7109375" style="287" customWidth="1"/>
    <col min="11010" max="11011" width="7" style="287" customWidth="1"/>
    <col min="11012" max="11012" width="21.5703125" style="287" customWidth="1"/>
    <col min="11013" max="11013" width="11.85546875" style="287" customWidth="1"/>
    <col min="11014" max="11014" width="9.7109375" style="287" customWidth="1"/>
    <col min="11015" max="11015" width="7.85546875" style="287" customWidth="1"/>
    <col min="11016" max="11016" width="7.7109375" style="287" customWidth="1"/>
    <col min="11017" max="11028" width="8.7109375" style="287" customWidth="1"/>
    <col min="11029" max="11030" width="8" style="287" customWidth="1"/>
    <col min="11031" max="11032" width="9.140625" style="287"/>
    <col min="11033" max="11033" width="9.5703125" style="287" bestFit="1" customWidth="1"/>
    <col min="11034" max="11041" width="9.140625" style="287"/>
    <col min="11042" max="11042" width="10.85546875" style="287" bestFit="1" customWidth="1"/>
    <col min="11043" max="11264" width="9.140625" style="287"/>
    <col min="11265" max="11265" width="13.7109375" style="287" customWidth="1"/>
    <col min="11266" max="11267" width="7" style="287" customWidth="1"/>
    <col min="11268" max="11268" width="21.5703125" style="287" customWidth="1"/>
    <col min="11269" max="11269" width="11.85546875" style="287" customWidth="1"/>
    <col min="11270" max="11270" width="9.7109375" style="287" customWidth="1"/>
    <col min="11271" max="11271" width="7.85546875" style="287" customWidth="1"/>
    <col min="11272" max="11272" width="7.7109375" style="287" customWidth="1"/>
    <col min="11273" max="11284" width="8.7109375" style="287" customWidth="1"/>
    <col min="11285" max="11286" width="8" style="287" customWidth="1"/>
    <col min="11287" max="11288" width="9.140625" style="287"/>
    <col min="11289" max="11289" width="9.5703125" style="287" bestFit="1" customWidth="1"/>
    <col min="11290" max="11297" width="9.140625" style="287"/>
    <col min="11298" max="11298" width="10.85546875" style="287" bestFit="1" customWidth="1"/>
    <col min="11299" max="11520" width="9.140625" style="287"/>
    <col min="11521" max="11521" width="13.7109375" style="287" customWidth="1"/>
    <col min="11522" max="11523" width="7" style="287" customWidth="1"/>
    <col min="11524" max="11524" width="21.5703125" style="287" customWidth="1"/>
    <col min="11525" max="11525" width="11.85546875" style="287" customWidth="1"/>
    <col min="11526" max="11526" width="9.7109375" style="287" customWidth="1"/>
    <col min="11527" max="11527" width="7.85546875" style="287" customWidth="1"/>
    <col min="11528" max="11528" width="7.7109375" style="287" customWidth="1"/>
    <col min="11529" max="11540" width="8.7109375" style="287" customWidth="1"/>
    <col min="11541" max="11542" width="8" style="287" customWidth="1"/>
    <col min="11543" max="11544" width="9.140625" style="287"/>
    <col min="11545" max="11545" width="9.5703125" style="287" bestFit="1" customWidth="1"/>
    <col min="11546" max="11553" width="9.140625" style="287"/>
    <col min="11554" max="11554" width="10.85546875" style="287" bestFit="1" customWidth="1"/>
    <col min="11555" max="11776" width="9.140625" style="287"/>
    <col min="11777" max="11777" width="13.7109375" style="287" customWidth="1"/>
    <col min="11778" max="11779" width="7" style="287" customWidth="1"/>
    <col min="11780" max="11780" width="21.5703125" style="287" customWidth="1"/>
    <col min="11781" max="11781" width="11.85546875" style="287" customWidth="1"/>
    <col min="11782" max="11782" width="9.7109375" style="287" customWidth="1"/>
    <col min="11783" max="11783" width="7.85546875" style="287" customWidth="1"/>
    <col min="11784" max="11784" width="7.7109375" style="287" customWidth="1"/>
    <col min="11785" max="11796" width="8.7109375" style="287" customWidth="1"/>
    <col min="11797" max="11798" width="8" style="287" customWidth="1"/>
    <col min="11799" max="11800" width="9.140625" style="287"/>
    <col min="11801" max="11801" width="9.5703125" style="287" bestFit="1" customWidth="1"/>
    <col min="11802" max="11809" width="9.140625" style="287"/>
    <col min="11810" max="11810" width="10.85546875" style="287" bestFit="1" customWidth="1"/>
    <col min="11811" max="12032" width="9.140625" style="287"/>
    <col min="12033" max="12033" width="13.7109375" style="287" customWidth="1"/>
    <col min="12034" max="12035" width="7" style="287" customWidth="1"/>
    <col min="12036" max="12036" width="21.5703125" style="287" customWidth="1"/>
    <col min="12037" max="12037" width="11.85546875" style="287" customWidth="1"/>
    <col min="12038" max="12038" width="9.7109375" style="287" customWidth="1"/>
    <col min="12039" max="12039" width="7.85546875" style="287" customWidth="1"/>
    <col min="12040" max="12040" width="7.7109375" style="287" customWidth="1"/>
    <col min="12041" max="12052" width="8.7109375" style="287" customWidth="1"/>
    <col min="12053" max="12054" width="8" style="287" customWidth="1"/>
    <col min="12055" max="12056" width="9.140625" style="287"/>
    <col min="12057" max="12057" width="9.5703125" style="287" bestFit="1" customWidth="1"/>
    <col min="12058" max="12065" width="9.140625" style="287"/>
    <col min="12066" max="12066" width="10.85546875" style="287" bestFit="1" customWidth="1"/>
    <col min="12067" max="12288" width="9.140625" style="287"/>
    <col min="12289" max="12289" width="13.7109375" style="287" customWidth="1"/>
    <col min="12290" max="12291" width="7" style="287" customWidth="1"/>
    <col min="12292" max="12292" width="21.5703125" style="287" customWidth="1"/>
    <col min="12293" max="12293" width="11.85546875" style="287" customWidth="1"/>
    <col min="12294" max="12294" width="9.7109375" style="287" customWidth="1"/>
    <col min="12295" max="12295" width="7.85546875" style="287" customWidth="1"/>
    <col min="12296" max="12296" width="7.7109375" style="287" customWidth="1"/>
    <col min="12297" max="12308" width="8.7109375" style="287" customWidth="1"/>
    <col min="12309" max="12310" width="8" style="287" customWidth="1"/>
    <col min="12311" max="12312" width="9.140625" style="287"/>
    <col min="12313" max="12313" width="9.5703125" style="287" bestFit="1" customWidth="1"/>
    <col min="12314" max="12321" width="9.140625" style="287"/>
    <col min="12322" max="12322" width="10.85546875" style="287" bestFit="1" customWidth="1"/>
    <col min="12323" max="12544" width="9.140625" style="287"/>
    <col min="12545" max="12545" width="13.7109375" style="287" customWidth="1"/>
    <col min="12546" max="12547" width="7" style="287" customWidth="1"/>
    <col min="12548" max="12548" width="21.5703125" style="287" customWidth="1"/>
    <col min="12549" max="12549" width="11.85546875" style="287" customWidth="1"/>
    <col min="12550" max="12550" width="9.7109375" style="287" customWidth="1"/>
    <col min="12551" max="12551" width="7.85546875" style="287" customWidth="1"/>
    <col min="12552" max="12552" width="7.7109375" style="287" customWidth="1"/>
    <col min="12553" max="12564" width="8.7109375" style="287" customWidth="1"/>
    <col min="12565" max="12566" width="8" style="287" customWidth="1"/>
    <col min="12567" max="12568" width="9.140625" style="287"/>
    <col min="12569" max="12569" width="9.5703125" style="287" bestFit="1" customWidth="1"/>
    <col min="12570" max="12577" width="9.140625" style="287"/>
    <col min="12578" max="12578" width="10.85546875" style="287" bestFit="1" customWidth="1"/>
    <col min="12579" max="12800" width="9.140625" style="287"/>
    <col min="12801" max="12801" width="13.7109375" style="287" customWidth="1"/>
    <col min="12802" max="12803" width="7" style="287" customWidth="1"/>
    <col min="12804" max="12804" width="21.5703125" style="287" customWidth="1"/>
    <col min="12805" max="12805" width="11.85546875" style="287" customWidth="1"/>
    <col min="12806" max="12806" width="9.7109375" style="287" customWidth="1"/>
    <col min="12807" max="12807" width="7.85546875" style="287" customWidth="1"/>
    <col min="12808" max="12808" width="7.7109375" style="287" customWidth="1"/>
    <col min="12809" max="12820" width="8.7109375" style="287" customWidth="1"/>
    <col min="12821" max="12822" width="8" style="287" customWidth="1"/>
    <col min="12823" max="12824" width="9.140625" style="287"/>
    <col min="12825" max="12825" width="9.5703125" style="287" bestFit="1" customWidth="1"/>
    <col min="12826" max="12833" width="9.140625" style="287"/>
    <col min="12834" max="12834" width="10.85546875" style="287" bestFit="1" customWidth="1"/>
    <col min="12835" max="13056" width="9.140625" style="287"/>
    <col min="13057" max="13057" width="13.7109375" style="287" customWidth="1"/>
    <col min="13058" max="13059" width="7" style="287" customWidth="1"/>
    <col min="13060" max="13060" width="21.5703125" style="287" customWidth="1"/>
    <col min="13061" max="13061" width="11.85546875" style="287" customWidth="1"/>
    <col min="13062" max="13062" width="9.7109375" style="287" customWidth="1"/>
    <col min="13063" max="13063" width="7.85546875" style="287" customWidth="1"/>
    <col min="13064" max="13064" width="7.7109375" style="287" customWidth="1"/>
    <col min="13065" max="13076" width="8.7109375" style="287" customWidth="1"/>
    <col min="13077" max="13078" width="8" style="287" customWidth="1"/>
    <col min="13079" max="13080" width="9.140625" style="287"/>
    <col min="13081" max="13081" width="9.5703125" style="287" bestFit="1" customWidth="1"/>
    <col min="13082" max="13089" width="9.140625" style="287"/>
    <col min="13090" max="13090" width="10.85546875" style="287" bestFit="1" customWidth="1"/>
    <col min="13091" max="13312" width="9.140625" style="287"/>
    <col min="13313" max="13313" width="13.7109375" style="287" customWidth="1"/>
    <col min="13314" max="13315" width="7" style="287" customWidth="1"/>
    <col min="13316" max="13316" width="21.5703125" style="287" customWidth="1"/>
    <col min="13317" max="13317" width="11.85546875" style="287" customWidth="1"/>
    <col min="13318" max="13318" width="9.7109375" style="287" customWidth="1"/>
    <col min="13319" max="13319" width="7.85546875" style="287" customWidth="1"/>
    <col min="13320" max="13320" width="7.7109375" style="287" customWidth="1"/>
    <col min="13321" max="13332" width="8.7109375" style="287" customWidth="1"/>
    <col min="13333" max="13334" width="8" style="287" customWidth="1"/>
    <col min="13335" max="13336" width="9.140625" style="287"/>
    <col min="13337" max="13337" width="9.5703125" style="287" bestFit="1" customWidth="1"/>
    <col min="13338" max="13345" width="9.140625" style="287"/>
    <col min="13346" max="13346" width="10.85546875" style="287" bestFit="1" customWidth="1"/>
    <col min="13347" max="13568" width="9.140625" style="287"/>
    <col min="13569" max="13569" width="13.7109375" style="287" customWidth="1"/>
    <col min="13570" max="13571" width="7" style="287" customWidth="1"/>
    <col min="13572" max="13572" width="21.5703125" style="287" customWidth="1"/>
    <col min="13573" max="13573" width="11.85546875" style="287" customWidth="1"/>
    <col min="13574" max="13574" width="9.7109375" style="287" customWidth="1"/>
    <col min="13575" max="13575" width="7.85546875" style="287" customWidth="1"/>
    <col min="13576" max="13576" width="7.7109375" style="287" customWidth="1"/>
    <col min="13577" max="13588" width="8.7109375" style="287" customWidth="1"/>
    <col min="13589" max="13590" width="8" style="287" customWidth="1"/>
    <col min="13591" max="13592" width="9.140625" style="287"/>
    <col min="13593" max="13593" width="9.5703125" style="287" bestFit="1" customWidth="1"/>
    <col min="13594" max="13601" width="9.140625" style="287"/>
    <col min="13602" max="13602" width="10.85546875" style="287" bestFit="1" customWidth="1"/>
    <col min="13603" max="13824" width="9.140625" style="287"/>
    <col min="13825" max="13825" width="13.7109375" style="287" customWidth="1"/>
    <col min="13826" max="13827" width="7" style="287" customWidth="1"/>
    <col min="13828" max="13828" width="21.5703125" style="287" customWidth="1"/>
    <col min="13829" max="13829" width="11.85546875" style="287" customWidth="1"/>
    <col min="13830" max="13830" width="9.7109375" style="287" customWidth="1"/>
    <col min="13831" max="13831" width="7.85546875" style="287" customWidth="1"/>
    <col min="13832" max="13832" width="7.7109375" style="287" customWidth="1"/>
    <col min="13833" max="13844" width="8.7109375" style="287" customWidth="1"/>
    <col min="13845" max="13846" width="8" style="287" customWidth="1"/>
    <col min="13847" max="13848" width="9.140625" style="287"/>
    <col min="13849" max="13849" width="9.5703125" style="287" bestFit="1" customWidth="1"/>
    <col min="13850" max="13857" width="9.140625" style="287"/>
    <col min="13858" max="13858" width="10.85546875" style="287" bestFit="1" customWidth="1"/>
    <col min="13859" max="14080" width="9.140625" style="287"/>
    <col min="14081" max="14081" width="13.7109375" style="287" customWidth="1"/>
    <col min="14082" max="14083" width="7" style="287" customWidth="1"/>
    <col min="14084" max="14084" width="21.5703125" style="287" customWidth="1"/>
    <col min="14085" max="14085" width="11.85546875" style="287" customWidth="1"/>
    <col min="14086" max="14086" width="9.7109375" style="287" customWidth="1"/>
    <col min="14087" max="14087" width="7.85546875" style="287" customWidth="1"/>
    <col min="14088" max="14088" width="7.7109375" style="287" customWidth="1"/>
    <col min="14089" max="14100" width="8.7109375" style="287" customWidth="1"/>
    <col min="14101" max="14102" width="8" style="287" customWidth="1"/>
    <col min="14103" max="14104" width="9.140625" style="287"/>
    <col min="14105" max="14105" width="9.5703125" style="287" bestFit="1" customWidth="1"/>
    <col min="14106" max="14113" width="9.140625" style="287"/>
    <col min="14114" max="14114" width="10.85546875" style="287" bestFit="1" customWidth="1"/>
    <col min="14115" max="14336" width="9.140625" style="287"/>
    <col min="14337" max="14337" width="13.7109375" style="287" customWidth="1"/>
    <col min="14338" max="14339" width="7" style="287" customWidth="1"/>
    <col min="14340" max="14340" width="21.5703125" style="287" customWidth="1"/>
    <col min="14341" max="14341" width="11.85546875" style="287" customWidth="1"/>
    <col min="14342" max="14342" width="9.7109375" style="287" customWidth="1"/>
    <col min="14343" max="14343" width="7.85546875" style="287" customWidth="1"/>
    <col min="14344" max="14344" width="7.7109375" style="287" customWidth="1"/>
    <col min="14345" max="14356" width="8.7109375" style="287" customWidth="1"/>
    <col min="14357" max="14358" width="8" style="287" customWidth="1"/>
    <col min="14359" max="14360" width="9.140625" style="287"/>
    <col min="14361" max="14361" width="9.5703125" style="287" bestFit="1" customWidth="1"/>
    <col min="14362" max="14369" width="9.140625" style="287"/>
    <col min="14370" max="14370" width="10.85546875" style="287" bestFit="1" customWidth="1"/>
    <col min="14371" max="14592" width="9.140625" style="287"/>
    <col min="14593" max="14593" width="13.7109375" style="287" customWidth="1"/>
    <col min="14594" max="14595" width="7" style="287" customWidth="1"/>
    <col min="14596" max="14596" width="21.5703125" style="287" customWidth="1"/>
    <col min="14597" max="14597" width="11.85546875" style="287" customWidth="1"/>
    <col min="14598" max="14598" width="9.7109375" style="287" customWidth="1"/>
    <col min="14599" max="14599" width="7.85546875" style="287" customWidth="1"/>
    <col min="14600" max="14600" width="7.7109375" style="287" customWidth="1"/>
    <col min="14601" max="14612" width="8.7109375" style="287" customWidth="1"/>
    <col min="14613" max="14614" width="8" style="287" customWidth="1"/>
    <col min="14615" max="14616" width="9.140625" style="287"/>
    <col min="14617" max="14617" width="9.5703125" style="287" bestFit="1" customWidth="1"/>
    <col min="14618" max="14625" width="9.140625" style="287"/>
    <col min="14626" max="14626" width="10.85546875" style="287" bestFit="1" customWidth="1"/>
    <col min="14627" max="14848" width="9.140625" style="287"/>
    <col min="14849" max="14849" width="13.7109375" style="287" customWidth="1"/>
    <col min="14850" max="14851" width="7" style="287" customWidth="1"/>
    <col min="14852" max="14852" width="21.5703125" style="287" customWidth="1"/>
    <col min="14853" max="14853" width="11.85546875" style="287" customWidth="1"/>
    <col min="14854" max="14854" width="9.7109375" style="287" customWidth="1"/>
    <col min="14855" max="14855" width="7.85546875" style="287" customWidth="1"/>
    <col min="14856" max="14856" width="7.7109375" style="287" customWidth="1"/>
    <col min="14857" max="14868" width="8.7109375" style="287" customWidth="1"/>
    <col min="14869" max="14870" width="8" style="287" customWidth="1"/>
    <col min="14871" max="14872" width="9.140625" style="287"/>
    <col min="14873" max="14873" width="9.5703125" style="287" bestFit="1" customWidth="1"/>
    <col min="14874" max="14881" width="9.140625" style="287"/>
    <col min="14882" max="14882" width="10.85546875" style="287" bestFit="1" customWidth="1"/>
    <col min="14883" max="15104" width="9.140625" style="287"/>
    <col min="15105" max="15105" width="13.7109375" style="287" customWidth="1"/>
    <col min="15106" max="15107" width="7" style="287" customWidth="1"/>
    <col min="15108" max="15108" width="21.5703125" style="287" customWidth="1"/>
    <col min="15109" max="15109" width="11.85546875" style="287" customWidth="1"/>
    <col min="15110" max="15110" width="9.7109375" style="287" customWidth="1"/>
    <col min="15111" max="15111" width="7.85546875" style="287" customWidth="1"/>
    <col min="15112" max="15112" width="7.7109375" style="287" customWidth="1"/>
    <col min="15113" max="15124" width="8.7109375" style="287" customWidth="1"/>
    <col min="15125" max="15126" width="8" style="287" customWidth="1"/>
    <col min="15127" max="15128" width="9.140625" style="287"/>
    <col min="15129" max="15129" width="9.5703125" style="287" bestFit="1" customWidth="1"/>
    <col min="15130" max="15137" width="9.140625" style="287"/>
    <col min="15138" max="15138" width="10.85546875" style="287" bestFit="1" customWidth="1"/>
    <col min="15139" max="15360" width="9.140625" style="287"/>
    <col min="15361" max="15361" width="13.7109375" style="287" customWidth="1"/>
    <col min="15362" max="15363" width="7" style="287" customWidth="1"/>
    <col min="15364" max="15364" width="21.5703125" style="287" customWidth="1"/>
    <col min="15365" max="15365" width="11.85546875" style="287" customWidth="1"/>
    <col min="15366" max="15366" width="9.7109375" style="287" customWidth="1"/>
    <col min="15367" max="15367" width="7.85546875" style="287" customWidth="1"/>
    <col min="15368" max="15368" width="7.7109375" style="287" customWidth="1"/>
    <col min="15369" max="15380" width="8.7109375" style="287" customWidth="1"/>
    <col min="15381" max="15382" width="8" style="287" customWidth="1"/>
    <col min="15383" max="15384" width="9.140625" style="287"/>
    <col min="15385" max="15385" width="9.5703125" style="287" bestFit="1" customWidth="1"/>
    <col min="15386" max="15393" width="9.140625" style="287"/>
    <col min="15394" max="15394" width="10.85546875" style="287" bestFit="1" customWidth="1"/>
    <col min="15395" max="15616" width="9.140625" style="287"/>
    <col min="15617" max="15617" width="13.7109375" style="287" customWidth="1"/>
    <col min="15618" max="15619" width="7" style="287" customWidth="1"/>
    <col min="15620" max="15620" width="21.5703125" style="287" customWidth="1"/>
    <col min="15621" max="15621" width="11.85546875" style="287" customWidth="1"/>
    <col min="15622" max="15622" width="9.7109375" style="287" customWidth="1"/>
    <col min="15623" max="15623" width="7.85546875" style="287" customWidth="1"/>
    <col min="15624" max="15624" width="7.7109375" style="287" customWidth="1"/>
    <col min="15625" max="15636" width="8.7109375" style="287" customWidth="1"/>
    <col min="15637" max="15638" width="8" style="287" customWidth="1"/>
    <col min="15639" max="15640" width="9.140625" style="287"/>
    <col min="15641" max="15641" width="9.5703125" style="287" bestFit="1" customWidth="1"/>
    <col min="15642" max="15649" width="9.140625" style="287"/>
    <col min="15650" max="15650" width="10.85546875" style="287" bestFit="1" customWidth="1"/>
    <col min="15651" max="15872" width="9.140625" style="287"/>
    <col min="15873" max="15873" width="13.7109375" style="287" customWidth="1"/>
    <col min="15874" max="15875" width="7" style="287" customWidth="1"/>
    <col min="15876" max="15876" width="21.5703125" style="287" customWidth="1"/>
    <col min="15877" max="15877" width="11.85546875" style="287" customWidth="1"/>
    <col min="15878" max="15878" width="9.7109375" style="287" customWidth="1"/>
    <col min="15879" max="15879" width="7.85546875" style="287" customWidth="1"/>
    <col min="15880" max="15880" width="7.7109375" style="287" customWidth="1"/>
    <col min="15881" max="15892" width="8.7109375" style="287" customWidth="1"/>
    <col min="15893" max="15894" width="8" style="287" customWidth="1"/>
    <col min="15895" max="15896" width="9.140625" style="287"/>
    <col min="15897" max="15897" width="9.5703125" style="287" bestFit="1" customWidth="1"/>
    <col min="15898" max="15905" width="9.140625" style="287"/>
    <col min="15906" max="15906" width="10.85546875" style="287" bestFit="1" customWidth="1"/>
    <col min="15907" max="16128" width="9.140625" style="287"/>
    <col min="16129" max="16129" width="13.7109375" style="287" customWidth="1"/>
    <col min="16130" max="16131" width="7" style="287" customWidth="1"/>
    <col min="16132" max="16132" width="21.5703125" style="287" customWidth="1"/>
    <col min="16133" max="16133" width="11.85546875" style="287" customWidth="1"/>
    <col min="16134" max="16134" width="9.7109375" style="287" customWidth="1"/>
    <col min="16135" max="16135" width="7.85546875" style="287" customWidth="1"/>
    <col min="16136" max="16136" width="7.7109375" style="287" customWidth="1"/>
    <col min="16137" max="16148" width="8.7109375" style="287" customWidth="1"/>
    <col min="16149" max="16150" width="8" style="287" customWidth="1"/>
    <col min="16151" max="16152" width="9.140625" style="287"/>
    <col min="16153" max="16153" width="9.5703125" style="287" bestFit="1" customWidth="1"/>
    <col min="16154" max="16161" width="9.140625" style="287"/>
    <col min="16162" max="16162" width="10.85546875" style="287" bestFit="1" customWidth="1"/>
    <col min="16163" max="16384" width="9.140625" style="287"/>
  </cols>
  <sheetData>
    <row r="1" spans="1:80" ht="19.5" customHeight="1" thickBot="1" x14ac:dyDescent="0.25">
      <c r="A1" s="1487" t="s">
        <v>2</v>
      </c>
      <c r="B1" s="1488"/>
      <c r="C1" s="1488"/>
      <c r="D1" s="1488"/>
      <c r="E1" s="1488"/>
      <c r="F1" s="1488"/>
      <c r="G1" s="1488"/>
      <c r="H1" s="1489"/>
      <c r="I1" s="1490" t="s">
        <v>3</v>
      </c>
      <c r="J1" s="1491"/>
      <c r="K1" s="1492"/>
      <c r="L1" s="1490" t="s">
        <v>4</v>
      </c>
      <c r="M1" s="1491"/>
      <c r="N1" s="1492"/>
      <c r="O1" s="1490" t="s">
        <v>5</v>
      </c>
      <c r="P1" s="1491"/>
      <c r="Q1" s="1492"/>
      <c r="R1" s="1490" t="s">
        <v>6</v>
      </c>
      <c r="S1" s="1491"/>
      <c r="T1" s="1492"/>
      <c r="U1" s="1490" t="s">
        <v>7</v>
      </c>
      <c r="V1" s="1491"/>
      <c r="W1" s="1492"/>
      <c r="X1" s="1490" t="s">
        <v>8</v>
      </c>
      <c r="Y1" s="1491"/>
      <c r="Z1" s="1492"/>
      <c r="AA1" s="1490" t="s">
        <v>9</v>
      </c>
      <c r="AB1" s="1491"/>
      <c r="AC1" s="1492"/>
      <c r="AD1" s="1490" t="s">
        <v>10</v>
      </c>
      <c r="AE1" s="1491"/>
      <c r="AF1" s="1492"/>
      <c r="AG1" s="1490" t="s">
        <v>11</v>
      </c>
      <c r="AH1" s="1491"/>
      <c r="AI1" s="1492"/>
      <c r="AJ1" s="1490" t="s">
        <v>12</v>
      </c>
      <c r="AK1" s="1491"/>
      <c r="AL1" s="1492"/>
      <c r="AM1" s="1490" t="s">
        <v>13</v>
      </c>
      <c r="AN1" s="1491"/>
      <c r="AO1" s="1492"/>
      <c r="AP1" s="1490" t="s">
        <v>14</v>
      </c>
      <c r="AQ1" s="1491"/>
      <c r="AR1" s="1492"/>
      <c r="AS1" s="1490" t="s">
        <v>97</v>
      </c>
      <c r="AT1" s="1491"/>
      <c r="AU1" s="1492"/>
      <c r="AV1" s="1490" t="s">
        <v>98</v>
      </c>
      <c r="AW1" s="1491"/>
      <c r="AX1" s="1492"/>
      <c r="AY1" s="1490" t="s">
        <v>99</v>
      </c>
      <c r="AZ1" s="1491"/>
      <c r="BA1" s="1492"/>
      <c r="BB1" s="1490" t="s">
        <v>100</v>
      </c>
      <c r="BC1" s="1491"/>
      <c r="BD1" s="1492"/>
      <c r="BE1" s="1490" t="s">
        <v>101</v>
      </c>
      <c r="BF1" s="1491"/>
      <c r="BG1" s="1492"/>
      <c r="BH1" s="1490" t="s">
        <v>102</v>
      </c>
      <c r="BI1" s="1491"/>
      <c r="BJ1" s="1492"/>
      <c r="BK1" s="1490" t="s">
        <v>103</v>
      </c>
      <c r="BL1" s="1491"/>
      <c r="BM1" s="1492"/>
      <c r="BN1" s="1490" t="s">
        <v>104</v>
      </c>
      <c r="BO1" s="1491"/>
      <c r="BP1" s="1492"/>
      <c r="BQ1" s="1490" t="s">
        <v>105</v>
      </c>
      <c r="BR1" s="1491"/>
      <c r="BS1" s="1492"/>
      <c r="BT1" s="1490" t="s">
        <v>106</v>
      </c>
      <c r="BU1" s="1491"/>
      <c r="BV1" s="1492"/>
      <c r="BW1" s="1490" t="s">
        <v>107</v>
      </c>
      <c r="BX1" s="1491"/>
      <c r="BY1" s="1492"/>
      <c r="BZ1" s="1490" t="s">
        <v>108</v>
      </c>
      <c r="CA1" s="1491"/>
      <c r="CB1" s="1492"/>
    </row>
    <row r="2" spans="1:80" ht="12.75" customHeight="1" x14ac:dyDescent="0.2">
      <c r="A2" s="1493" t="s">
        <v>404</v>
      </c>
      <c r="B2" s="1494"/>
      <c r="C2" s="1495"/>
      <c r="D2" s="1496" t="s">
        <v>405</v>
      </c>
      <c r="E2" s="1493" t="s">
        <v>406</v>
      </c>
      <c r="F2" s="1494"/>
      <c r="G2" s="1494"/>
      <c r="H2" s="1495"/>
      <c r="I2" s="1497" t="s">
        <v>407</v>
      </c>
      <c r="J2" s="1498" t="s">
        <v>408</v>
      </c>
      <c r="K2" s="1498" t="s">
        <v>409</v>
      </c>
      <c r="L2" s="1497" t="s">
        <v>407</v>
      </c>
      <c r="M2" s="1498" t="s">
        <v>408</v>
      </c>
      <c r="N2" s="1498" t="s">
        <v>409</v>
      </c>
      <c r="O2" s="1497" t="s">
        <v>407</v>
      </c>
      <c r="P2" s="1498" t="s">
        <v>408</v>
      </c>
      <c r="Q2" s="1498" t="s">
        <v>409</v>
      </c>
      <c r="R2" s="1497" t="s">
        <v>407</v>
      </c>
      <c r="S2" s="1498" t="s">
        <v>408</v>
      </c>
      <c r="T2" s="1499" t="s">
        <v>409</v>
      </c>
      <c r="U2" s="1497" t="s">
        <v>407</v>
      </c>
      <c r="V2" s="1498" t="s">
        <v>408</v>
      </c>
      <c r="W2" s="1498" t="s">
        <v>409</v>
      </c>
      <c r="X2" s="1497" t="s">
        <v>407</v>
      </c>
      <c r="Y2" s="1498" t="s">
        <v>408</v>
      </c>
      <c r="Z2" s="1499" t="s">
        <v>409</v>
      </c>
      <c r="AA2" s="1497" t="s">
        <v>407</v>
      </c>
      <c r="AB2" s="1498" t="s">
        <v>408</v>
      </c>
      <c r="AC2" s="1499" t="s">
        <v>409</v>
      </c>
      <c r="AD2" s="1497" t="s">
        <v>407</v>
      </c>
      <c r="AE2" s="1498" t="s">
        <v>408</v>
      </c>
      <c r="AF2" s="1498" t="s">
        <v>409</v>
      </c>
      <c r="AG2" s="1497" t="s">
        <v>407</v>
      </c>
      <c r="AH2" s="1498" t="s">
        <v>408</v>
      </c>
      <c r="AI2" s="1499" t="s">
        <v>409</v>
      </c>
      <c r="AJ2" s="1497" t="s">
        <v>407</v>
      </c>
      <c r="AK2" s="1498" t="s">
        <v>408</v>
      </c>
      <c r="AL2" s="1499" t="s">
        <v>409</v>
      </c>
      <c r="AM2" s="1497" t="s">
        <v>407</v>
      </c>
      <c r="AN2" s="1498" t="s">
        <v>408</v>
      </c>
      <c r="AO2" s="1498" t="s">
        <v>409</v>
      </c>
      <c r="AP2" s="1497" t="s">
        <v>407</v>
      </c>
      <c r="AQ2" s="1498" t="s">
        <v>408</v>
      </c>
      <c r="AR2" s="1499" t="s">
        <v>409</v>
      </c>
      <c r="AS2" s="1497" t="s">
        <v>407</v>
      </c>
      <c r="AT2" s="1498" t="s">
        <v>408</v>
      </c>
      <c r="AU2" s="1499" t="s">
        <v>409</v>
      </c>
      <c r="AV2" s="1497" t="s">
        <v>407</v>
      </c>
      <c r="AW2" s="1498" t="s">
        <v>408</v>
      </c>
      <c r="AX2" s="1498" t="s">
        <v>409</v>
      </c>
      <c r="AY2" s="1497" t="s">
        <v>407</v>
      </c>
      <c r="AZ2" s="1498" t="s">
        <v>408</v>
      </c>
      <c r="BA2" s="1499" t="s">
        <v>409</v>
      </c>
      <c r="BB2" s="1497" t="s">
        <v>407</v>
      </c>
      <c r="BC2" s="1498" t="s">
        <v>408</v>
      </c>
      <c r="BD2" s="1498" t="s">
        <v>409</v>
      </c>
      <c r="BE2" s="1497" t="s">
        <v>407</v>
      </c>
      <c r="BF2" s="1498" t="s">
        <v>408</v>
      </c>
      <c r="BG2" s="1499" t="s">
        <v>409</v>
      </c>
      <c r="BH2" s="1497" t="s">
        <v>407</v>
      </c>
      <c r="BI2" s="1498" t="s">
        <v>408</v>
      </c>
      <c r="BJ2" s="1499" t="s">
        <v>409</v>
      </c>
      <c r="BK2" s="1497" t="s">
        <v>407</v>
      </c>
      <c r="BL2" s="1498" t="s">
        <v>408</v>
      </c>
      <c r="BM2" s="1498" t="s">
        <v>409</v>
      </c>
      <c r="BN2" s="1497" t="s">
        <v>407</v>
      </c>
      <c r="BO2" s="1498" t="s">
        <v>408</v>
      </c>
      <c r="BP2" s="1499" t="s">
        <v>409</v>
      </c>
      <c r="BQ2" s="1497" t="s">
        <v>407</v>
      </c>
      <c r="BR2" s="1498" t="s">
        <v>408</v>
      </c>
      <c r="BS2" s="1499" t="s">
        <v>409</v>
      </c>
      <c r="BT2" s="1497" t="s">
        <v>407</v>
      </c>
      <c r="BU2" s="1498" t="s">
        <v>408</v>
      </c>
      <c r="BV2" s="1499" t="s">
        <v>409</v>
      </c>
      <c r="BW2" s="1497" t="s">
        <v>407</v>
      </c>
      <c r="BX2" s="1498" t="s">
        <v>408</v>
      </c>
      <c r="BY2" s="1498" t="s">
        <v>409</v>
      </c>
      <c r="BZ2" s="1497" t="s">
        <v>407</v>
      </c>
      <c r="CA2" s="1498" t="s">
        <v>408</v>
      </c>
      <c r="CB2" s="1499" t="s">
        <v>409</v>
      </c>
    </row>
    <row r="3" spans="1:80" ht="23.25" customHeight="1" thickBot="1" x14ac:dyDescent="0.25">
      <c r="A3" s="1500"/>
      <c r="B3" s="1501"/>
      <c r="C3" s="1502"/>
      <c r="D3" s="1503"/>
      <c r="E3" s="1500"/>
      <c r="F3" s="1501"/>
      <c r="G3" s="1504"/>
      <c r="H3" s="1505"/>
      <c r="I3" s="1506"/>
      <c r="J3" s="1507"/>
      <c r="K3" s="1507"/>
      <c r="L3" s="1506"/>
      <c r="M3" s="1507"/>
      <c r="N3" s="1507"/>
      <c r="O3" s="1508"/>
      <c r="P3" s="1509"/>
      <c r="Q3" s="1509"/>
      <c r="R3" s="1506"/>
      <c r="S3" s="1507"/>
      <c r="T3" s="1510"/>
      <c r="U3" s="1506"/>
      <c r="V3" s="1507"/>
      <c r="W3" s="1507"/>
      <c r="X3" s="1506"/>
      <c r="Y3" s="1507"/>
      <c r="Z3" s="1510"/>
      <c r="AA3" s="1506"/>
      <c r="AB3" s="1507"/>
      <c r="AC3" s="1510"/>
      <c r="AD3" s="1506"/>
      <c r="AE3" s="1507"/>
      <c r="AF3" s="1507"/>
      <c r="AG3" s="1506"/>
      <c r="AH3" s="1507"/>
      <c r="AI3" s="1510"/>
      <c r="AJ3" s="1506"/>
      <c r="AK3" s="1507"/>
      <c r="AL3" s="1510"/>
      <c r="AM3" s="1506"/>
      <c r="AN3" s="1507"/>
      <c r="AO3" s="1507"/>
      <c r="AP3" s="1506"/>
      <c r="AQ3" s="1507"/>
      <c r="AR3" s="1510"/>
      <c r="AS3" s="1506"/>
      <c r="AT3" s="1507"/>
      <c r="AU3" s="1510"/>
      <c r="AV3" s="1506"/>
      <c r="AW3" s="1507"/>
      <c r="AX3" s="1507"/>
      <c r="AY3" s="1506"/>
      <c r="AZ3" s="1507"/>
      <c r="BA3" s="1510"/>
      <c r="BB3" s="1506"/>
      <c r="BC3" s="1507"/>
      <c r="BD3" s="1507"/>
      <c r="BE3" s="1506"/>
      <c r="BF3" s="1507"/>
      <c r="BG3" s="1510"/>
      <c r="BH3" s="1506"/>
      <c r="BI3" s="1507"/>
      <c r="BJ3" s="1510"/>
      <c r="BK3" s="1506"/>
      <c r="BL3" s="1507"/>
      <c r="BM3" s="1507"/>
      <c r="BN3" s="1506"/>
      <c r="BO3" s="1507"/>
      <c r="BP3" s="1510"/>
      <c r="BQ3" s="1506"/>
      <c r="BR3" s="1507"/>
      <c r="BS3" s="1510"/>
      <c r="BT3" s="1506"/>
      <c r="BU3" s="1507"/>
      <c r="BV3" s="1510"/>
      <c r="BW3" s="1506"/>
      <c r="BX3" s="1507"/>
      <c r="BY3" s="1507"/>
      <c r="BZ3" s="1506"/>
      <c r="CA3" s="1507"/>
      <c r="CB3" s="1510"/>
    </row>
    <row r="4" spans="1:80" ht="18" customHeight="1" x14ac:dyDescent="0.2">
      <c r="A4" s="1511" t="s">
        <v>23</v>
      </c>
      <c r="B4" s="1512"/>
      <c r="C4" s="1513"/>
      <c r="D4" s="1514">
        <v>16</v>
      </c>
      <c r="E4" s="1511" t="s">
        <v>24</v>
      </c>
      <c r="F4" s="1512"/>
      <c r="G4" s="1515" t="s">
        <v>25</v>
      </c>
      <c r="H4" s="1516"/>
      <c r="I4" s="1517">
        <f>ROUND(SQRT(J4^2+K4^2)*1000/(SQRT(3)*I7),2)</f>
        <v>5.23</v>
      </c>
      <c r="J4" s="1518">
        <v>0.98599999999999999</v>
      </c>
      <c r="K4" s="1519">
        <v>0.501</v>
      </c>
      <c r="L4" s="1517">
        <f>ROUND(SQRT(M4^2+N4^2)*1000/(SQRT(3)*L7),2)</f>
        <v>4.82</v>
      </c>
      <c r="M4" s="1518">
        <v>0.90200000000000002</v>
      </c>
      <c r="N4" s="1520">
        <v>0.47799999999999998</v>
      </c>
      <c r="O4" s="1521">
        <f>ROUND(SQRT(P4^2+Q4^2)*1000/(SQRT(3)*O7),2)</f>
        <v>4.5199999999999996</v>
      </c>
      <c r="P4" s="1518">
        <v>0.85399999999999998</v>
      </c>
      <c r="Q4" s="1519">
        <v>0.44</v>
      </c>
      <c r="R4" s="1517">
        <f>ROUND(SQRT(S4^2+T4^2)*1000/(SQRT(3)*R7),2)</f>
        <v>4.3099999999999996</v>
      </c>
      <c r="S4" s="1518">
        <v>0.79</v>
      </c>
      <c r="T4" s="1519">
        <v>0.47</v>
      </c>
      <c r="U4" s="1517">
        <f>ROUND(SQRT(V4^2+W4^2)*1000/(SQRT(3)*U7),2)</f>
        <v>4.3600000000000003</v>
      </c>
      <c r="V4" s="1518">
        <v>0.77800000000000002</v>
      </c>
      <c r="W4" s="1519">
        <v>0.501</v>
      </c>
      <c r="X4" s="1517">
        <f>ROUND(SQRT(Y4^2+Z4^2)*1000/(SQRT(3)*X7),2)</f>
        <v>4.3499999999999996</v>
      </c>
      <c r="Y4" s="1518">
        <v>0.79</v>
      </c>
      <c r="Z4" s="1519">
        <v>0.48499999999999999</v>
      </c>
      <c r="AA4" s="1517">
        <f>ROUND(SQRT(AB4^2+AC4^2)*1000/(SQRT(3)*AA7),2)</f>
        <v>4.45</v>
      </c>
      <c r="AB4" s="1518">
        <v>0.80600000000000005</v>
      </c>
      <c r="AC4" s="1519">
        <v>0.47499999999999998</v>
      </c>
      <c r="AD4" s="1517">
        <f>ROUND(SQRT(AE4^2+AF4^2)*1000/(SQRT(3)*AD7),2)</f>
        <v>4.99</v>
      </c>
      <c r="AE4" s="1518">
        <v>0.93</v>
      </c>
      <c r="AF4" s="1519">
        <v>0.50600000000000001</v>
      </c>
      <c r="AG4" s="1517">
        <f>ROUND(SQRT(AH4^2+AI4^2)*1000/(SQRT(3)*AG7),2)</f>
        <v>5.12</v>
      </c>
      <c r="AH4" s="1518">
        <v>0.94099999999999995</v>
      </c>
      <c r="AI4" s="1519">
        <v>0.52300000000000002</v>
      </c>
      <c r="AJ4" s="1517">
        <f>ROUND(SQRT(AK4^2+AL4^2)*1000/(SQRT(3)*AJ7),2)</f>
        <v>5.67</v>
      </c>
      <c r="AK4" s="1518">
        <v>1.0529999999999999</v>
      </c>
      <c r="AL4" s="1519">
        <v>0.55400000000000005</v>
      </c>
      <c r="AM4" s="1517">
        <f>ROUND(SQRT(AN4^2+AO4^2)*1000/(SQRT(3)*AM7),2)</f>
        <v>6.01</v>
      </c>
      <c r="AN4" s="1518">
        <v>1.127</v>
      </c>
      <c r="AO4" s="1519">
        <v>0.56499999999999995</v>
      </c>
      <c r="AP4" s="1517">
        <f>ROUND(SQRT(AQ4^2+AR4^2)*1000/(SQRT(3)*AP7),2)</f>
        <v>6.49</v>
      </c>
      <c r="AQ4" s="1518">
        <v>1.2450000000000001</v>
      </c>
      <c r="AR4" s="1519">
        <v>0.55400000000000005</v>
      </c>
      <c r="AS4" s="1517">
        <f>ROUND(SQRT(AT4^2+AU4^2)*1000/(SQRT(3)*AS7),2)</f>
        <v>6.63</v>
      </c>
      <c r="AT4" s="1518">
        <v>1.27</v>
      </c>
      <c r="AU4" s="1519">
        <v>0.55800000000000005</v>
      </c>
      <c r="AV4" s="1517">
        <f>ROUND(SQRT(AW4^2+AX4^2)*1000/(SQRT(3)*AV7),2)</f>
        <v>6.32</v>
      </c>
      <c r="AW4" s="1518">
        <v>1.2130000000000001</v>
      </c>
      <c r="AX4" s="1519">
        <v>0.53600000000000003</v>
      </c>
      <c r="AY4" s="1517">
        <f>ROUND(SQRT(AZ4^2+BA4^2)*1000/(SQRT(3)*AY7),2)</f>
        <v>6.02</v>
      </c>
      <c r="AZ4" s="1518">
        <v>1.153</v>
      </c>
      <c r="BA4" s="1519">
        <v>0.52300000000000002</v>
      </c>
      <c r="BB4" s="1517">
        <f>ROUND(SQRT(BC4^2+BD4^2)*1000/(SQRT(3)*BB7),2)</f>
        <v>5.93</v>
      </c>
      <c r="BC4" s="1518">
        <v>1.1259999999999999</v>
      </c>
      <c r="BD4" s="1519">
        <v>0.53200000000000003</v>
      </c>
      <c r="BE4" s="1517">
        <f>ROUND(SQRT(BF4^2+BG4^2)*1000/(SQRT(3)*BE7),2)</f>
        <v>5.9</v>
      </c>
      <c r="BF4" s="1518">
        <v>1.1080000000000001</v>
      </c>
      <c r="BG4" s="1519">
        <v>0.55800000000000005</v>
      </c>
      <c r="BH4" s="1517">
        <f>ROUND(SQRT(BI4^2+BJ4^2)*1000/(SQRT(3)*BH7),2)</f>
        <v>6.09</v>
      </c>
      <c r="BI4" s="1518">
        <v>1.1479999999999999</v>
      </c>
      <c r="BJ4" s="1519">
        <v>0.56699999999999995</v>
      </c>
      <c r="BK4" s="1517">
        <f>ROUND(SQRT(BL4^2+BM4^2)*1000/(SQRT(3)*BK7),2)</f>
        <v>5.81</v>
      </c>
      <c r="BL4" s="1518">
        <v>1.1080000000000001</v>
      </c>
      <c r="BM4" s="1519">
        <v>0.51900000000000002</v>
      </c>
      <c r="BN4" s="1517">
        <f>ROUND(SQRT(BO4^2+BP4^2)*1000/(SQRT(3)*BN7),2)</f>
        <v>5.84</v>
      </c>
      <c r="BO4" s="1518">
        <v>1.1160000000000001</v>
      </c>
      <c r="BP4" s="1519">
        <v>0.51400000000000001</v>
      </c>
      <c r="BQ4" s="1517">
        <f>ROUND(SQRT(BR4^2+BS4^2)*1000/(SQRT(3)*BQ7),2)</f>
        <v>5.7</v>
      </c>
      <c r="BR4" s="1518">
        <v>1.0860000000000001</v>
      </c>
      <c r="BS4" s="1519">
        <v>0.51</v>
      </c>
      <c r="BT4" s="1517">
        <f>ROUND(SQRT(BU4^2+BV4^2)*1000/(SQRT(3)*BT7),2)</f>
        <v>5.35</v>
      </c>
      <c r="BU4" s="1518">
        <v>1.0149999999999999</v>
      </c>
      <c r="BV4" s="1519">
        <v>0.51</v>
      </c>
      <c r="BW4" s="1517">
        <f>ROUND(SQRT(BX4^2+BY4^2)*1000/(SQRT(3)*BW7),2)</f>
        <v>5.73</v>
      </c>
      <c r="BX4" s="1518">
        <v>1.095</v>
      </c>
      <c r="BY4" s="1519">
        <v>0.51</v>
      </c>
      <c r="BZ4" s="1517">
        <f>ROUND(SQRT(CA4^2+CB4^2)*1000/(SQRT(3)*BZ7),2)</f>
        <v>5.56</v>
      </c>
      <c r="CA4" s="1518">
        <v>1.0660000000000001</v>
      </c>
      <c r="CB4" s="1519">
        <v>0.49</v>
      </c>
    </row>
    <row r="5" spans="1:80" ht="18" customHeight="1" thickBot="1" x14ac:dyDescent="0.25">
      <c r="A5" s="1522"/>
      <c r="B5" s="1523"/>
      <c r="C5" s="1524"/>
      <c r="D5" s="1525"/>
      <c r="E5" s="1522"/>
      <c r="F5" s="1523"/>
      <c r="G5" s="1526" t="s">
        <v>203</v>
      </c>
      <c r="H5" s="1527"/>
      <c r="I5" s="1528">
        <f>ROUND(SQRT(J5^2+K5^2)*1000/(SQRT(3)*I8),2)</f>
        <v>99.84</v>
      </c>
      <c r="J5" s="1529">
        <f>J16+J37+J38+J41+J42</f>
        <v>0.95100000000000007</v>
      </c>
      <c r="K5" s="1530">
        <f>K16+K37+K38+K41+K42</f>
        <v>0.51</v>
      </c>
      <c r="L5" s="1528">
        <f>ROUND(SQRT(M5^2+N5^2)*1000/(SQRT(3)*L8),2)</f>
        <v>93.97</v>
      </c>
      <c r="M5" s="1529">
        <f>M16+M37+M38+M41+M42</f>
        <v>0.88400000000000001</v>
      </c>
      <c r="N5" s="1531">
        <f>N16+N37+N38+N41+N42</f>
        <v>0.5</v>
      </c>
      <c r="O5" s="1532">
        <f>ROUND(SQRT(P5^2+Q5^2)*1000/(SQRT(3)*O8),2)</f>
        <v>90.35</v>
      </c>
      <c r="P5" s="1533">
        <f>P16+P37+P38+P41+P42</f>
        <v>0.84</v>
      </c>
      <c r="Q5" s="1534">
        <f>Q16+Q37+Q38+Q41+Q42</f>
        <v>0.498</v>
      </c>
      <c r="R5" s="1528">
        <f>ROUND(SQRT(S5^2+T5^2)*1000/(SQRT(3)*R8),2)</f>
        <v>84.06</v>
      </c>
      <c r="S5" s="1529">
        <f>S16+S37+S38+S41+S42</f>
        <v>0.77300000000000013</v>
      </c>
      <c r="T5" s="1530">
        <f>T16+T37+T38+T41+T42</f>
        <v>0.49380000000000002</v>
      </c>
      <c r="U5" s="1528">
        <f>ROUND(SQRT(V5^2+W5^2)*1000/(SQRT(3)*U8),2)</f>
        <v>80.13</v>
      </c>
      <c r="V5" s="1529">
        <f>V16+V37+V38+V41+V42</f>
        <v>0.73290000000000011</v>
      </c>
      <c r="W5" s="1530">
        <f>W16+W37+W38+W41+W42</f>
        <v>0.4768</v>
      </c>
      <c r="X5" s="1528">
        <f>ROUND(SQRT(Y5^2+Z5^2)*1000/(SQRT(3)*X8),2)</f>
        <v>80.67</v>
      </c>
      <c r="Y5" s="1529">
        <f>Y16+Y37+Y38+Y41+Y42</f>
        <v>0.7339</v>
      </c>
      <c r="Z5" s="1530">
        <f>Z16+Z37+Z38+Z41+Z42</f>
        <v>0.48599999999999999</v>
      </c>
      <c r="AA5" s="1528">
        <f>ROUND(SQRT(AB5^2+AC5^2)*1000/(SQRT(3)*AA8),2)</f>
        <v>82.54</v>
      </c>
      <c r="AB5" s="1529">
        <f>AB16+AB37+AB38+AB41+AB42</f>
        <v>0.74390000000000001</v>
      </c>
      <c r="AC5" s="1530">
        <f>AC16+AC37+AC38+AC41+AC42</f>
        <v>0.47670000000000001</v>
      </c>
      <c r="AD5" s="1528">
        <f>ROUND(SQRT(AE5^2+AF5^2)*1000/(SQRT(3)*AD8),2)</f>
        <v>90.76</v>
      </c>
      <c r="AE5" s="1529">
        <f>AE16+AE37+AE38+AE41+AE42</f>
        <v>0.83879999999999999</v>
      </c>
      <c r="AF5" s="1530">
        <f>AF16+AF37+AF38+AF41+AF42</f>
        <v>0.50860000000000005</v>
      </c>
      <c r="AG5" s="1528">
        <f>ROUND(SQRT(AH5^2+AI5^2)*1000/(SQRT(3)*AG8),2)</f>
        <v>95.13</v>
      </c>
      <c r="AH5" s="1529">
        <f>AH16+AH37+AH38+AH41+AH42</f>
        <v>0.89290000000000003</v>
      </c>
      <c r="AI5" s="1530">
        <f>AI16+AI37+AI38+AI41+AI42</f>
        <v>0.48959999999999998</v>
      </c>
      <c r="AJ5" s="1528">
        <f>ROUND(SQRT(AK5^2+AL5^2)*1000/(SQRT(3)*AJ8),2)</f>
        <v>105.55</v>
      </c>
      <c r="AK5" s="1529">
        <f>AK16+AK37+AK38+AK41+AK42</f>
        <v>1.0001</v>
      </c>
      <c r="AL5" s="1530">
        <f>AL16+AL37+AL38+AL41+AL42</f>
        <v>0.52559999999999996</v>
      </c>
      <c r="AM5" s="1528">
        <f>ROUND(SQRT(AN5^2+AO5^2)*1000/(SQRT(3)*AM8),2)</f>
        <v>113.85</v>
      </c>
      <c r="AN5" s="1529">
        <f>AN16+AN37+AN38+AN41+AN42</f>
        <v>1.0900000000000001</v>
      </c>
      <c r="AO5" s="1530">
        <f>AO16+AO37+AO38+AO41+AO42</f>
        <v>0.54500000000000004</v>
      </c>
      <c r="AP5" s="1528">
        <f>ROUND(SQRT(AQ5^2+AR5^2)*1000/(SQRT(3)*AP8),2)</f>
        <v>126.33</v>
      </c>
      <c r="AQ5" s="1529">
        <f>AQ16+AQ37+AQ38+AQ41+AQ42</f>
        <v>1.2289999999999999</v>
      </c>
      <c r="AR5" s="1530">
        <f>AR16+AR37+AR38+AR41+AR42</f>
        <v>0.56400000000000006</v>
      </c>
      <c r="AS5" s="1528">
        <f>ROUND(SQRT(AT5^2+AU5^2)*1000/(SQRT(3)*AS8),2)</f>
        <v>129.49</v>
      </c>
      <c r="AT5" s="1529">
        <f>AT16+AT37+AT38+AT41+AT42</f>
        <v>1.2629999999999999</v>
      </c>
      <c r="AU5" s="1530">
        <f>AU16+AU37+AU38+AU41+AU42</f>
        <v>0.57100000000000006</v>
      </c>
      <c r="AV5" s="1528">
        <f>ROUND(SQRT(AW5^2+AX5^2)*1000/(SQRT(3)*AV8),2)</f>
        <v>124.66</v>
      </c>
      <c r="AW5" s="1529">
        <f>AW16+AW37+AW38+AW41+AW42</f>
        <v>1.202</v>
      </c>
      <c r="AX5" s="1530">
        <f>AX16+AX37+AX38+AX41+AX42</f>
        <v>0.57940000000000003</v>
      </c>
      <c r="AY5" s="1528">
        <f>ROUND(SQRT(AZ5^2+BA5^2)*1000/(SQRT(3)*AY8),2)</f>
        <v>119.29</v>
      </c>
      <c r="AZ5" s="1529">
        <f>AZ16+AZ37+AZ38+AZ41+AZ42</f>
        <v>1.1480000000000001</v>
      </c>
      <c r="BA5" s="1530">
        <f>BA16+BA37+BA38+BA41+BA42</f>
        <v>0.55900000000000005</v>
      </c>
      <c r="BB5" s="1528">
        <f>ROUND(SQRT(BC5^2+BD5^2)*1000/(SQRT(3)*BB8),2)</f>
        <v>117.43</v>
      </c>
      <c r="BC5" s="1529">
        <f>BC16+BC37+BC38+BC41+BC42</f>
        <v>1.0940000000000001</v>
      </c>
      <c r="BD5" s="1530">
        <f>BD16+BD37+BD38+BD41+BD42</f>
        <v>0.61899999999999999</v>
      </c>
      <c r="BE5" s="1528">
        <f>ROUND(SQRT(BF5^2+BG5^2)*1000/(SQRT(3)*BE8),2)</f>
        <v>115.31</v>
      </c>
      <c r="BF5" s="1529">
        <f>BF16+BF37+BF38+BF41+BF42</f>
        <v>1.101</v>
      </c>
      <c r="BG5" s="1530">
        <f>BG16+BG37+BG38+BG41+BG42</f>
        <v>0.55800000000000005</v>
      </c>
      <c r="BH5" s="1528">
        <f>ROUND(SQRT(BI5^2+BJ5^2)*1000/(SQRT(3)*BH8),2)</f>
        <v>118.99</v>
      </c>
      <c r="BI5" s="1529">
        <f>BI16+BI37+BI38+BI41+BI42</f>
        <v>1.135</v>
      </c>
      <c r="BJ5" s="1530">
        <f>BJ16+BJ37+BJ38+BJ41+BJ42</f>
        <v>0.57800000000000007</v>
      </c>
      <c r="BK5" s="1528">
        <f>ROUND(SQRT(BL5^2+BM5^2)*1000/(SQRT(3)*BK8),2)</f>
        <v>114.61</v>
      </c>
      <c r="BL5" s="1529">
        <f>BL16+BL37+BL38+BL41+BL42</f>
        <v>1.081</v>
      </c>
      <c r="BM5" s="1530">
        <f>BM16+BM37+BM38+BM41+BM42</f>
        <v>0.58000000000000007</v>
      </c>
      <c r="BN5" s="1528">
        <f>ROUND(SQRT(BO5^2+BP5^2)*1000/(SQRT(3)*BN8),2)</f>
        <v>115.02</v>
      </c>
      <c r="BO5" s="1529">
        <f>BO16+BO37+BO38+BO41+BO42</f>
        <v>1.101</v>
      </c>
      <c r="BP5" s="1530">
        <f>BP16+BP37+BP38+BP41+BP42</f>
        <v>0.55099999999999993</v>
      </c>
      <c r="BQ5" s="1528">
        <f>ROUND(SQRT(BR5^2+BS5^2)*1000/(SQRT(3)*BQ8),2)</f>
        <v>110.72</v>
      </c>
      <c r="BR5" s="1529">
        <f>BR16+BR37+BR38+BR41+BR42</f>
        <v>1.0609999999999999</v>
      </c>
      <c r="BS5" s="1530">
        <f>BS16+BS37+BS38+BS41+BS42</f>
        <v>0.52800000000000002</v>
      </c>
      <c r="BT5" s="1528">
        <f>ROUND(SQRT(BU5^2+BV5^2)*1000/(SQRT(3)*BT8),2)</f>
        <v>105.05</v>
      </c>
      <c r="BU5" s="1529">
        <f>BU16+BU37+BU38+BU41+BU42</f>
        <v>0.99699999999999989</v>
      </c>
      <c r="BV5" s="1530">
        <f>BV16+BV37+BV38+BV41+BV42</f>
        <v>0.52</v>
      </c>
      <c r="BW5" s="1528">
        <f>ROUND(SQRT(BX5^2+BY5^2)*1000/(SQRT(3)*BW8),2)</f>
        <v>111.73</v>
      </c>
      <c r="BX5" s="1529">
        <f>BX16+BX37+BX38+BX41+BX42</f>
        <v>1.0780000000000001</v>
      </c>
      <c r="BY5" s="1530">
        <f>BY16+BY37+BY38+BY41+BY42</f>
        <v>0.51800000000000002</v>
      </c>
      <c r="BZ5" s="1528">
        <f>ROUND(SQRT(CA5^2+CB5^2)*1000/(SQRT(3)*BZ8),2)</f>
        <v>106.84</v>
      </c>
      <c r="CA5" s="1529">
        <f>CA16+CA37+CA38+CA41+CA42</f>
        <v>1.038</v>
      </c>
      <c r="CB5" s="1530">
        <f>CB16+CB37+CB38+CB41+CB42</f>
        <v>0.50600000000000001</v>
      </c>
    </row>
    <row r="6" spans="1:80" ht="18" customHeight="1" thickBot="1" x14ac:dyDescent="0.3">
      <c r="A6" s="1522"/>
      <c r="B6" s="1523"/>
      <c r="C6" s="1524"/>
      <c r="D6" s="1525"/>
      <c r="E6" s="1535" t="s">
        <v>334</v>
      </c>
      <c r="F6" s="1536"/>
      <c r="G6" s="1537"/>
      <c r="H6" s="1538"/>
      <c r="I6" s="1539">
        <v>6</v>
      </c>
      <c r="J6" s="1540"/>
      <c r="K6" s="1541"/>
      <c r="L6" s="1539">
        <v>6</v>
      </c>
      <c r="M6" s="1540"/>
      <c r="N6" s="1541"/>
      <c r="O6" s="1539">
        <v>6</v>
      </c>
      <c r="P6" s="1540"/>
      <c r="Q6" s="1541"/>
      <c r="R6" s="1539">
        <v>6</v>
      </c>
      <c r="S6" s="1540"/>
      <c r="T6" s="1541"/>
      <c r="U6" s="1539">
        <v>6</v>
      </c>
      <c r="V6" s="1540"/>
      <c r="W6" s="1541"/>
      <c r="X6" s="1539">
        <v>6</v>
      </c>
      <c r="Y6" s="1540"/>
      <c r="Z6" s="1541"/>
      <c r="AA6" s="1539">
        <v>6</v>
      </c>
      <c r="AB6" s="1540"/>
      <c r="AC6" s="1541"/>
      <c r="AD6" s="1539">
        <v>6</v>
      </c>
      <c r="AE6" s="1540"/>
      <c r="AF6" s="1541"/>
      <c r="AG6" s="1539">
        <v>6</v>
      </c>
      <c r="AH6" s="1540"/>
      <c r="AI6" s="1541"/>
      <c r="AJ6" s="1539">
        <v>6</v>
      </c>
      <c r="AK6" s="1540"/>
      <c r="AL6" s="1541"/>
      <c r="AM6" s="1539">
        <v>6</v>
      </c>
      <c r="AN6" s="1540"/>
      <c r="AO6" s="1541"/>
      <c r="AP6" s="1539">
        <v>6</v>
      </c>
      <c r="AQ6" s="1540"/>
      <c r="AR6" s="1541"/>
      <c r="AS6" s="1539">
        <v>6</v>
      </c>
      <c r="AT6" s="1540"/>
      <c r="AU6" s="1541"/>
      <c r="AV6" s="1539">
        <v>6</v>
      </c>
      <c r="AW6" s="1540"/>
      <c r="AX6" s="1541"/>
      <c r="AY6" s="1539">
        <v>6</v>
      </c>
      <c r="AZ6" s="1540"/>
      <c r="BA6" s="1541"/>
      <c r="BB6" s="1539">
        <v>6</v>
      </c>
      <c r="BC6" s="1540"/>
      <c r="BD6" s="1541"/>
      <c r="BE6" s="1539">
        <v>6</v>
      </c>
      <c r="BF6" s="1540"/>
      <c r="BG6" s="1541"/>
      <c r="BH6" s="1539">
        <v>6</v>
      </c>
      <c r="BI6" s="1540"/>
      <c r="BJ6" s="1541"/>
      <c r="BK6" s="1539">
        <v>6</v>
      </c>
      <c r="BL6" s="1540"/>
      <c r="BM6" s="1541"/>
      <c r="BN6" s="1539">
        <v>6</v>
      </c>
      <c r="BO6" s="1540"/>
      <c r="BP6" s="1541"/>
      <c r="BQ6" s="1539">
        <v>6</v>
      </c>
      <c r="BR6" s="1540"/>
      <c r="BS6" s="1541"/>
      <c r="BT6" s="1539">
        <v>6</v>
      </c>
      <c r="BU6" s="1540"/>
      <c r="BV6" s="1541"/>
      <c r="BW6" s="1539">
        <v>6</v>
      </c>
      <c r="BX6" s="1540"/>
      <c r="BY6" s="1541"/>
      <c r="BZ6" s="1539">
        <v>6</v>
      </c>
      <c r="CA6" s="1540"/>
      <c r="CB6" s="1541"/>
    </row>
    <row r="7" spans="1:80" ht="18" customHeight="1" x14ac:dyDescent="0.25">
      <c r="A7" s="1522"/>
      <c r="B7" s="1523"/>
      <c r="C7" s="1524"/>
      <c r="D7" s="1525"/>
      <c r="E7" s="1511" t="s">
        <v>410</v>
      </c>
      <c r="F7" s="1513"/>
      <c r="G7" s="1515" t="s">
        <v>25</v>
      </c>
      <c r="H7" s="1516"/>
      <c r="I7" s="1542">
        <v>122.1</v>
      </c>
      <c r="J7" s="1543"/>
      <c r="K7" s="1544"/>
      <c r="L7" s="1545">
        <v>122.2</v>
      </c>
      <c r="M7" s="1546"/>
      <c r="N7" s="1547"/>
      <c r="O7" s="1545">
        <v>122.6</v>
      </c>
      <c r="P7" s="1546"/>
      <c r="Q7" s="1547"/>
      <c r="R7" s="1545">
        <v>123</v>
      </c>
      <c r="S7" s="1546"/>
      <c r="T7" s="1547"/>
      <c r="U7" s="1545">
        <v>122.5</v>
      </c>
      <c r="V7" s="1546"/>
      <c r="W7" s="1547"/>
      <c r="X7" s="1545">
        <v>123</v>
      </c>
      <c r="Y7" s="1546"/>
      <c r="Z7" s="1547"/>
      <c r="AA7" s="1545">
        <v>121.5</v>
      </c>
      <c r="AB7" s="1546"/>
      <c r="AC7" s="1547"/>
      <c r="AD7" s="1545">
        <v>122.5</v>
      </c>
      <c r="AE7" s="1546"/>
      <c r="AF7" s="1547"/>
      <c r="AG7" s="1545">
        <v>121.3</v>
      </c>
      <c r="AH7" s="1546"/>
      <c r="AI7" s="1547"/>
      <c r="AJ7" s="1545">
        <v>121.1</v>
      </c>
      <c r="AK7" s="1546"/>
      <c r="AL7" s="1547"/>
      <c r="AM7" s="1545">
        <v>121.1</v>
      </c>
      <c r="AN7" s="1546"/>
      <c r="AO7" s="1547"/>
      <c r="AP7" s="1545">
        <v>121.2</v>
      </c>
      <c r="AQ7" s="1546"/>
      <c r="AR7" s="1547"/>
      <c r="AS7" s="1545">
        <v>120.8</v>
      </c>
      <c r="AT7" s="1546"/>
      <c r="AU7" s="1547"/>
      <c r="AV7" s="1545">
        <v>121.2</v>
      </c>
      <c r="AW7" s="1546"/>
      <c r="AX7" s="1547"/>
      <c r="AY7" s="1545">
        <v>121.4</v>
      </c>
      <c r="AZ7" s="1546"/>
      <c r="BA7" s="1547"/>
      <c r="BB7" s="1545">
        <v>121.3</v>
      </c>
      <c r="BC7" s="1546"/>
      <c r="BD7" s="1547"/>
      <c r="BE7" s="1545">
        <v>121.5</v>
      </c>
      <c r="BF7" s="1546"/>
      <c r="BG7" s="1547"/>
      <c r="BH7" s="1545">
        <v>121.4</v>
      </c>
      <c r="BI7" s="1546"/>
      <c r="BJ7" s="1547"/>
      <c r="BK7" s="1545">
        <v>121.5</v>
      </c>
      <c r="BL7" s="1546"/>
      <c r="BM7" s="1547"/>
      <c r="BN7" s="1545">
        <v>121.5</v>
      </c>
      <c r="BO7" s="1546"/>
      <c r="BP7" s="1547"/>
      <c r="BQ7" s="1545">
        <v>121.6</v>
      </c>
      <c r="BR7" s="1546"/>
      <c r="BS7" s="1547"/>
      <c r="BT7" s="1545">
        <v>122.5</v>
      </c>
      <c r="BU7" s="1546"/>
      <c r="BV7" s="1547"/>
      <c r="BW7" s="1545">
        <v>121.7</v>
      </c>
      <c r="BX7" s="1546"/>
      <c r="BY7" s="1547"/>
      <c r="BZ7" s="1545">
        <v>121.9</v>
      </c>
      <c r="CA7" s="1546"/>
      <c r="CB7" s="1547"/>
    </row>
    <row r="8" spans="1:80" ht="18" customHeight="1" thickBot="1" x14ac:dyDescent="0.3">
      <c r="A8" s="1522"/>
      <c r="B8" s="1523"/>
      <c r="C8" s="1524"/>
      <c r="D8" s="1525"/>
      <c r="E8" s="1548"/>
      <c r="F8" s="1549"/>
      <c r="G8" s="1526" t="s">
        <v>203</v>
      </c>
      <c r="H8" s="1527"/>
      <c r="I8" s="1550">
        <v>6.24</v>
      </c>
      <c r="J8" s="1551"/>
      <c r="K8" s="1552"/>
      <c r="L8" s="1550">
        <v>6.24</v>
      </c>
      <c r="M8" s="1551"/>
      <c r="N8" s="1552"/>
      <c r="O8" s="1550">
        <v>6.24</v>
      </c>
      <c r="P8" s="1551"/>
      <c r="Q8" s="1552"/>
      <c r="R8" s="1550">
        <v>6.3</v>
      </c>
      <c r="S8" s="1551"/>
      <c r="T8" s="1552"/>
      <c r="U8" s="1550">
        <v>6.3</v>
      </c>
      <c r="V8" s="1551"/>
      <c r="W8" s="1552"/>
      <c r="X8" s="1550">
        <v>6.3</v>
      </c>
      <c r="Y8" s="1551"/>
      <c r="Z8" s="1552"/>
      <c r="AA8" s="1550">
        <v>6.18</v>
      </c>
      <c r="AB8" s="1551"/>
      <c r="AC8" s="1552"/>
      <c r="AD8" s="1550">
        <v>6.24</v>
      </c>
      <c r="AE8" s="1551"/>
      <c r="AF8" s="1552"/>
      <c r="AG8" s="1550">
        <v>6.18</v>
      </c>
      <c r="AH8" s="1551"/>
      <c r="AI8" s="1552"/>
      <c r="AJ8" s="1550">
        <v>6.18</v>
      </c>
      <c r="AK8" s="1551"/>
      <c r="AL8" s="1552"/>
      <c r="AM8" s="1550">
        <v>6.18</v>
      </c>
      <c r="AN8" s="1551"/>
      <c r="AO8" s="1552"/>
      <c r="AP8" s="1550">
        <v>6.18</v>
      </c>
      <c r="AQ8" s="1551"/>
      <c r="AR8" s="1552"/>
      <c r="AS8" s="1550">
        <v>6.18</v>
      </c>
      <c r="AT8" s="1551"/>
      <c r="AU8" s="1552"/>
      <c r="AV8" s="1550">
        <v>6.18</v>
      </c>
      <c r="AW8" s="1551"/>
      <c r="AX8" s="1552"/>
      <c r="AY8" s="1550">
        <v>6.18</v>
      </c>
      <c r="AZ8" s="1551"/>
      <c r="BA8" s="1552"/>
      <c r="BB8" s="1550">
        <v>6.18</v>
      </c>
      <c r="BC8" s="1551"/>
      <c r="BD8" s="1552"/>
      <c r="BE8" s="1550">
        <v>6.18</v>
      </c>
      <c r="BF8" s="1551"/>
      <c r="BG8" s="1552"/>
      <c r="BH8" s="1550">
        <v>6.18</v>
      </c>
      <c r="BI8" s="1551"/>
      <c r="BJ8" s="1552"/>
      <c r="BK8" s="1550">
        <v>6.18</v>
      </c>
      <c r="BL8" s="1551"/>
      <c r="BM8" s="1552"/>
      <c r="BN8" s="1550">
        <v>6.18</v>
      </c>
      <c r="BO8" s="1551"/>
      <c r="BP8" s="1552"/>
      <c r="BQ8" s="1550">
        <v>6.18</v>
      </c>
      <c r="BR8" s="1551"/>
      <c r="BS8" s="1552"/>
      <c r="BT8" s="1550">
        <v>6.18</v>
      </c>
      <c r="BU8" s="1551"/>
      <c r="BV8" s="1552"/>
      <c r="BW8" s="1550">
        <v>6.18</v>
      </c>
      <c r="BX8" s="1551"/>
      <c r="BY8" s="1552"/>
      <c r="BZ8" s="1550">
        <v>6.24</v>
      </c>
      <c r="CA8" s="1551"/>
      <c r="CB8" s="1552"/>
    </row>
    <row r="9" spans="1:80" ht="18" customHeight="1" thickBot="1" x14ac:dyDescent="0.3">
      <c r="A9" s="1548"/>
      <c r="B9" s="1553"/>
      <c r="C9" s="1549"/>
      <c r="D9" s="1554"/>
      <c r="E9" s="1555" t="s">
        <v>29</v>
      </c>
      <c r="F9" s="1537"/>
      <c r="G9" s="1537"/>
      <c r="H9" s="1538"/>
      <c r="I9" s="1556">
        <v>0</v>
      </c>
      <c r="J9" s="1557"/>
      <c r="K9" s="1558"/>
      <c r="L9" s="1556">
        <v>0</v>
      </c>
      <c r="M9" s="1557"/>
      <c r="N9" s="1558"/>
      <c r="O9" s="1556">
        <v>0</v>
      </c>
      <c r="P9" s="1557"/>
      <c r="Q9" s="1558"/>
      <c r="R9" s="1556">
        <v>0</v>
      </c>
      <c r="S9" s="1557"/>
      <c r="T9" s="1558"/>
      <c r="U9" s="1556">
        <v>0</v>
      </c>
      <c r="V9" s="1557"/>
      <c r="W9" s="1558"/>
      <c r="X9" s="1556">
        <v>0</v>
      </c>
      <c r="Y9" s="1557"/>
      <c r="Z9" s="1558"/>
      <c r="AA9" s="1556">
        <v>0</v>
      </c>
      <c r="AB9" s="1557"/>
      <c r="AC9" s="1558"/>
      <c r="AD9" s="1556">
        <v>0</v>
      </c>
      <c r="AE9" s="1557"/>
      <c r="AF9" s="1558"/>
      <c r="AG9" s="1556">
        <v>0</v>
      </c>
      <c r="AH9" s="1557"/>
      <c r="AI9" s="1558"/>
      <c r="AJ9" s="1556">
        <v>0</v>
      </c>
      <c r="AK9" s="1557"/>
      <c r="AL9" s="1558"/>
      <c r="AM9" s="1556">
        <v>0</v>
      </c>
      <c r="AN9" s="1557"/>
      <c r="AO9" s="1558"/>
      <c r="AP9" s="1556">
        <v>0</v>
      </c>
      <c r="AQ9" s="1557"/>
      <c r="AR9" s="1558"/>
      <c r="AS9" s="1556">
        <v>0</v>
      </c>
      <c r="AT9" s="1557"/>
      <c r="AU9" s="1558"/>
      <c r="AV9" s="1556">
        <v>0</v>
      </c>
      <c r="AW9" s="1557"/>
      <c r="AX9" s="1558"/>
      <c r="AY9" s="1556">
        <v>0</v>
      </c>
      <c r="AZ9" s="1557"/>
      <c r="BA9" s="1558"/>
      <c r="BB9" s="1556">
        <v>0</v>
      </c>
      <c r="BC9" s="1557"/>
      <c r="BD9" s="1558"/>
      <c r="BE9" s="1556">
        <v>0</v>
      </c>
      <c r="BF9" s="1557"/>
      <c r="BG9" s="1558"/>
      <c r="BH9" s="1556">
        <v>0</v>
      </c>
      <c r="BI9" s="1557"/>
      <c r="BJ9" s="1558"/>
      <c r="BK9" s="1556">
        <v>0</v>
      </c>
      <c r="BL9" s="1557"/>
      <c r="BM9" s="1558"/>
      <c r="BN9" s="1556">
        <v>0</v>
      </c>
      <c r="BO9" s="1557"/>
      <c r="BP9" s="1558"/>
      <c r="BQ9" s="1556">
        <v>0</v>
      </c>
      <c r="BR9" s="1557"/>
      <c r="BS9" s="1558"/>
      <c r="BT9" s="1556">
        <v>0</v>
      </c>
      <c r="BU9" s="1557"/>
      <c r="BV9" s="1558"/>
      <c r="BW9" s="1556">
        <v>0</v>
      </c>
      <c r="BX9" s="1557"/>
      <c r="BY9" s="1558"/>
      <c r="BZ9" s="1556">
        <v>0</v>
      </c>
      <c r="CA9" s="1557"/>
      <c r="CB9" s="1558"/>
    </row>
    <row r="10" spans="1:80" ht="18" customHeight="1" x14ac:dyDescent="0.25">
      <c r="A10" s="1511" t="s">
        <v>91</v>
      </c>
      <c r="B10" s="1512"/>
      <c r="C10" s="1513"/>
      <c r="D10" s="1514">
        <v>16</v>
      </c>
      <c r="E10" s="1511" t="s">
        <v>24</v>
      </c>
      <c r="F10" s="1513"/>
      <c r="G10" s="1515" t="s">
        <v>25</v>
      </c>
      <c r="H10" s="1516"/>
      <c r="I10" s="1521">
        <f>ROUND(SQRT(J10^2+K10^2)*1000/(SQRT(3)*I13),2)</f>
        <v>4.76</v>
      </c>
      <c r="J10" s="1559">
        <v>0.96399999999999997</v>
      </c>
      <c r="K10" s="1560">
        <v>0.32500000000000001</v>
      </c>
      <c r="L10" s="1521">
        <f>ROUND(SQRT(M10^2+N10^2)*1000/(SQRT(3)*L13),2)</f>
        <v>4.04</v>
      </c>
      <c r="M10" s="1559">
        <v>0.80500000000000005</v>
      </c>
      <c r="N10" s="1560">
        <v>0.316</v>
      </c>
      <c r="O10" s="1521">
        <f>ROUND(SQRT(P10^2+Q10^2)*1000/(SQRT(3)*O13),2)</f>
        <v>3.98</v>
      </c>
      <c r="P10" s="1559">
        <v>0.78600000000000003</v>
      </c>
      <c r="Q10" s="1560">
        <v>0.33400000000000002</v>
      </c>
      <c r="R10" s="1521">
        <f>ROUND(SQRT(S10^2+T10^2)*1000/(SQRT(3)*R13),2)</f>
        <v>3.85</v>
      </c>
      <c r="S10" s="1559">
        <v>0.752</v>
      </c>
      <c r="T10" s="1560">
        <v>0.34200000000000003</v>
      </c>
      <c r="U10" s="1521">
        <f>ROUND(SQRT(V10^2+W10^2)*1000/(SQRT(3)*U13),2)</f>
        <v>3.72</v>
      </c>
      <c r="V10" s="1559">
        <v>0.73399999999999999</v>
      </c>
      <c r="W10" s="1560">
        <v>0.317</v>
      </c>
      <c r="X10" s="1521">
        <f>ROUND(SQRT(Y10^2+Z10^2)*1000/(SQRT(3)*X13),2)</f>
        <v>3.69</v>
      </c>
      <c r="Y10" s="1559">
        <v>0.72599999999999998</v>
      </c>
      <c r="Z10" s="1560">
        <v>0.32500000000000001</v>
      </c>
      <c r="AA10" s="1521">
        <f>ROUND(SQRT(AB10^2+AC10^2)*1000/(SQRT(3)*AA13),2)</f>
        <v>4.92</v>
      </c>
      <c r="AB10" s="1559">
        <v>1.0009999999999999</v>
      </c>
      <c r="AC10" s="1560">
        <v>0.33200000000000002</v>
      </c>
      <c r="AD10" s="1521">
        <f>ROUND(SQRT(AE10^2+AF10^2)*1000/(SQRT(3)*AD13),2)</f>
        <v>3.97</v>
      </c>
      <c r="AE10" s="1559">
        <v>0.77900000000000003</v>
      </c>
      <c r="AF10" s="1560">
        <v>0.34399999999999997</v>
      </c>
      <c r="AG10" s="1521">
        <f>ROUND(SQRT(AH10^2+AI10^2)*1000/(SQRT(3)*AG13),2)</f>
        <v>4.1399999999999997</v>
      </c>
      <c r="AH10" s="1559">
        <v>0.81799999999999995</v>
      </c>
      <c r="AI10" s="1560">
        <v>0.34300000000000003</v>
      </c>
      <c r="AJ10" s="1521">
        <f>ROUND(SQRT(AK10^2+AL10^2)*1000/(SQRT(3)*AJ13),2)</f>
        <v>4.78</v>
      </c>
      <c r="AK10" s="1559">
        <v>0.90200000000000002</v>
      </c>
      <c r="AL10" s="1560">
        <v>0.47</v>
      </c>
      <c r="AM10" s="1521">
        <f>ROUND(SQRT(AN10^2+AO10^2)*1000/(SQRT(3)*AM13),2)</f>
        <v>5.03</v>
      </c>
      <c r="AN10" s="1559">
        <v>1.0029999999999999</v>
      </c>
      <c r="AO10" s="1560">
        <v>0.374</v>
      </c>
      <c r="AP10" s="1521">
        <f>ROUND(SQRT(AQ10^2+AR10^2)*1000/(SQRT(3)*AP13),2)</f>
        <v>5.37</v>
      </c>
      <c r="AQ10" s="1559">
        <v>1.0780000000000001</v>
      </c>
      <c r="AR10" s="1560">
        <v>0.378</v>
      </c>
      <c r="AS10" s="1521">
        <f>ROUND(SQRT(AT10^2+AU10^2)*1000/(SQRT(3)*AS13),2)</f>
        <v>6.69</v>
      </c>
      <c r="AT10" s="1559">
        <v>1.359</v>
      </c>
      <c r="AU10" s="1560">
        <v>0.48099999999999998</v>
      </c>
      <c r="AV10" s="1521">
        <f>ROUND(SQRT(AW10^2+AX10^2)*1000/(SQRT(3)*AV13),2)</f>
        <v>6.29</v>
      </c>
      <c r="AW10" s="1559">
        <v>1.254</v>
      </c>
      <c r="AX10" s="1560">
        <v>0.45400000000000001</v>
      </c>
      <c r="AY10" s="1521">
        <f>ROUND(SQRT(AZ10^2+BA10^2)*1000/(SQRT(3)*AY13),2)</f>
        <v>6.16</v>
      </c>
      <c r="AZ10" s="1559">
        <v>1.2230000000000001</v>
      </c>
      <c r="BA10" s="1560">
        <v>0.46600000000000003</v>
      </c>
      <c r="BB10" s="1521">
        <f>ROUND(SQRT(BC10^2+BD10^2)*1000/(SQRT(3)*BB13),2)</f>
        <v>6.39</v>
      </c>
      <c r="BC10" s="1559">
        <v>1.254</v>
      </c>
      <c r="BD10" s="1560">
        <v>0.51900000000000002</v>
      </c>
      <c r="BE10" s="1521">
        <f>ROUND(SQRT(BF10^2+BG10^2)*1000/(SQRT(3)*BE13),2)</f>
        <v>6.39</v>
      </c>
      <c r="BF10" s="1559">
        <v>1.2829999999999999</v>
      </c>
      <c r="BG10" s="1560">
        <v>0.45700000000000002</v>
      </c>
      <c r="BH10" s="1521">
        <f>ROUND(SQRT(BI10^2+BJ10^2)*1000/(SQRT(3)*BH13),2)</f>
        <v>5.4</v>
      </c>
      <c r="BI10" s="1559">
        <v>1.054</v>
      </c>
      <c r="BJ10" s="1560">
        <v>0.46200000000000002</v>
      </c>
      <c r="BK10" s="1521">
        <f>ROUND(SQRT(BL10^2+BM10^2)*1000/(SQRT(3)*BK13),2)</f>
        <v>5.61</v>
      </c>
      <c r="BL10" s="1559">
        <v>1.1080000000000001</v>
      </c>
      <c r="BM10" s="1560">
        <v>0.44800000000000001</v>
      </c>
      <c r="BN10" s="1521">
        <f>ROUND(SQRT(BO10^2+BP10^2)*1000/(SQRT(3)*BN13),2)</f>
        <v>5.18</v>
      </c>
      <c r="BO10" s="1559">
        <v>1.0249999999999999</v>
      </c>
      <c r="BP10" s="1560">
        <v>0.40899999999999997</v>
      </c>
      <c r="BQ10" s="1521">
        <f>ROUND(SQRT(BR10^2+BS10^2)*1000/(SQRT(3)*BQ13),2)</f>
        <v>4.96</v>
      </c>
      <c r="BR10" s="1559">
        <v>0.999</v>
      </c>
      <c r="BS10" s="1560">
        <v>0.35199999999999998</v>
      </c>
      <c r="BT10" s="1521">
        <f>ROUND(SQRT(BU10^2+BV10^2)*1000/(SQRT(3)*BT13),2)</f>
        <v>4.96</v>
      </c>
      <c r="BU10" s="1559">
        <v>0.998</v>
      </c>
      <c r="BV10" s="1560">
        <v>0.35199999999999998</v>
      </c>
      <c r="BW10" s="1521">
        <f>ROUND(SQRT(BX10^2+BY10^2)*1000/(SQRT(3)*BW13),2)</f>
        <v>4.92</v>
      </c>
      <c r="BX10" s="1559">
        <v>0.99</v>
      </c>
      <c r="BY10" s="1560">
        <v>0.35199999999999998</v>
      </c>
      <c r="BZ10" s="1521">
        <f>ROUND(SQRT(CA10^2+CB10^2)*1000/(SQRT(3)*BZ13),2)</f>
        <v>4.82</v>
      </c>
      <c r="CA10" s="1559">
        <v>0.96799999999999997</v>
      </c>
      <c r="CB10" s="1560">
        <v>0.35199999999999998</v>
      </c>
    </row>
    <row r="11" spans="1:80" ht="18" customHeight="1" thickBot="1" x14ac:dyDescent="0.3">
      <c r="A11" s="1522"/>
      <c r="B11" s="1523"/>
      <c r="C11" s="1524"/>
      <c r="D11" s="1525"/>
      <c r="E11" s="1522"/>
      <c r="F11" s="1524"/>
      <c r="G11" s="1526" t="s">
        <v>203</v>
      </c>
      <c r="H11" s="1527"/>
      <c r="I11" s="1561">
        <f>ROUND(SQRT(J11^2+K11^2)*1000/(SQRT(3)*I14),2)</f>
        <v>97.87</v>
      </c>
      <c r="J11" s="1562">
        <f>J22+J39+J40+J43+J44</f>
        <v>0.95130000000000003</v>
      </c>
      <c r="K11" s="1563">
        <f>K22+K39+K40+K43+K44</f>
        <v>0.46240000000000003</v>
      </c>
      <c r="L11" s="1561">
        <f>ROUND(SQRT(M11^2+N11^2)*1000/(SQRT(3)*L14),2)</f>
        <v>84.53</v>
      </c>
      <c r="M11" s="1562">
        <f>M22+M39+M40+M43+M44</f>
        <v>0.79930000000000001</v>
      </c>
      <c r="N11" s="1563">
        <f>N22+N39+N40+N43+N44</f>
        <v>0.4425</v>
      </c>
      <c r="O11" s="1561">
        <f>ROUND(SQRT(P11^2+Q11^2)*1000/(SQRT(3)*O14),2)</f>
        <v>81.67</v>
      </c>
      <c r="P11" s="1562">
        <f>P22+P39+P40+P43+P44</f>
        <v>0.75619999999999998</v>
      </c>
      <c r="Q11" s="1563">
        <f>Q22+Q39+Q40+Q43+Q44</f>
        <v>0.45530000000000004</v>
      </c>
      <c r="R11" s="1561">
        <f>ROUND(SQRT(S11^2+T11^2)*1000/(SQRT(3)*R14),2)</f>
        <v>76.13</v>
      </c>
      <c r="S11" s="1562">
        <f>S22+S39+S40+S43+S44</f>
        <v>0.72229999999999994</v>
      </c>
      <c r="T11" s="1563">
        <f>T22+T39+T40+T43+T44</f>
        <v>0.39410000000000001</v>
      </c>
      <c r="U11" s="1561">
        <f>ROUND(SQRT(V11^2+W11^2)*1000/(SQRT(3)*U14),2)</f>
        <v>73.89</v>
      </c>
      <c r="V11" s="1562">
        <f>V22+V39+V40+V43+V44</f>
        <v>0.701816</v>
      </c>
      <c r="W11" s="1563">
        <f>W22+W39+W40+W43+W44</f>
        <v>0.38109999999999999</v>
      </c>
      <c r="X11" s="1561">
        <f>ROUND(SQRT(Y11^2+Z11^2)*1000/(SQRT(3)*X14),2)</f>
        <v>75.22</v>
      </c>
      <c r="Y11" s="1562">
        <f>Y22+Y39+Y40+Y43+Y44</f>
        <v>0.70890000000000009</v>
      </c>
      <c r="Z11" s="1563">
        <f>Z22+Z39+Z40+Z43+Z44</f>
        <v>0.39795999999999998</v>
      </c>
      <c r="AA11" s="1561">
        <f>ROUND(SQRT(AB11^2+AC11^2)*1000/(SQRT(3)*AA14),2)</f>
        <v>97.65</v>
      </c>
      <c r="AB11" s="1562">
        <f>AB22+AB39+AB40+AB43+AB44</f>
        <v>0.9518279999999999</v>
      </c>
      <c r="AC11" s="1563">
        <f>AC22+AC39+AC40+AC43+AC44</f>
        <v>0.45590399999999998</v>
      </c>
      <c r="AD11" s="1561">
        <f>ROUND(SQRT(AE11^2+AF11^2)*1000/(SQRT(3)*AD14),2)</f>
        <v>82.36</v>
      </c>
      <c r="AE11" s="1562">
        <f>AE22+AE39+AE40+AE43+AE44</f>
        <v>0.75675599999999998</v>
      </c>
      <c r="AF11" s="1563">
        <f>AF22+AF39+AF40+AF43+AF44</f>
        <v>0.46874800000000005</v>
      </c>
      <c r="AG11" s="1561">
        <f>ROUND(SQRT(AH11^2+AI11^2)*1000/(SQRT(3)*AG14),2)</f>
        <v>86.48</v>
      </c>
      <c r="AH11" s="1562">
        <f>AH22+AH39+AH40+AH43+AH44</f>
        <v>0.80065999999999993</v>
      </c>
      <c r="AI11" s="1563">
        <f>AI22+AI39+AI40+AI43+AI44</f>
        <v>0.46452000000000004</v>
      </c>
      <c r="AJ11" s="1561">
        <f>ROUND(SQRT(AK11^2+AL11^2)*1000/(SQRT(3)*AJ14),2)</f>
        <v>92.17</v>
      </c>
      <c r="AK11" s="1562">
        <f>AK22+AK39+AK40+AK43+AK44</f>
        <v>0.88224000000000002</v>
      </c>
      <c r="AL11" s="1563">
        <f>AL22+AL39+AL40+AL43+AL44</f>
        <v>0.44167999999999996</v>
      </c>
      <c r="AM11" s="1561">
        <f>ROUND(SQRT(AN11^2+AO11^2)*1000/(SQRT(3)*AM14),2)</f>
        <v>103.5</v>
      </c>
      <c r="AN11" s="1562">
        <f>AN22+AN39+AN40+AN43+AN44</f>
        <v>0.9897999999999999</v>
      </c>
      <c r="AO11" s="1563">
        <f>AO22+AO39+AO40+AO43+AO44</f>
        <v>0.49767999999999996</v>
      </c>
      <c r="AP11" s="1561">
        <f>ROUND(SQRT(AQ11^2+AR11^2)*1000/(SQRT(3)*AP14),2)</f>
        <v>100.76</v>
      </c>
      <c r="AQ11" s="1562">
        <f>AQ22+AQ39+AQ40+AQ43+AQ44</f>
        <v>0.95599999999999996</v>
      </c>
      <c r="AR11" s="1563">
        <f>AR22+AR39+AR40+AR43+AR44</f>
        <v>0.49931999999999999</v>
      </c>
      <c r="AS11" s="1561">
        <f>ROUND(SQRT(AT11^2+AU11^2)*1000/(SQRT(3)*AS14),2)</f>
        <v>134.13</v>
      </c>
      <c r="AT11" s="1562">
        <f>AT22+AT39+AT40+AT43+AT44</f>
        <v>1.298</v>
      </c>
      <c r="AU11" s="1563">
        <f>AU22+AU39+AU40+AU43+AU44</f>
        <v>0.580152</v>
      </c>
      <c r="AV11" s="1561">
        <f>ROUND(SQRT(AW11^2+AX11^2)*1000/(SQRT(3)*AV14),2)</f>
        <v>125.67</v>
      </c>
      <c r="AW11" s="1562">
        <f>AW22+AW39+AW40+AW43+AW44</f>
        <v>1.214</v>
      </c>
      <c r="AX11" s="1563">
        <f>AX22+AX39+AX40+AX43+AX44</f>
        <v>0.57931999999999995</v>
      </c>
      <c r="AY11" s="1561">
        <f>ROUND(SQRT(AZ11^2+BA11^2)*1000/(SQRT(3)*AY14),2)</f>
        <v>121.98</v>
      </c>
      <c r="AZ11" s="1562">
        <f>AZ22+AZ39+AZ40+AZ43+AZ44</f>
        <v>1.1839999999999999</v>
      </c>
      <c r="BA11" s="1563">
        <f>BA22+BA39+BA40+BA43+BA44</f>
        <v>0.55044000000000004</v>
      </c>
      <c r="BB11" s="1561">
        <f>ROUND(SQRT(BC11^2+BD11^2)*1000/(SQRT(3)*BB14),2)</f>
        <v>128.66999999999999</v>
      </c>
      <c r="BC11" s="1562">
        <f>BC22+BC39+BC40+BC43+BC44</f>
        <v>1.2209999999999999</v>
      </c>
      <c r="BD11" s="1563">
        <f>BD22+BD39+BD40+BD43+BD44</f>
        <v>0.63719999999999999</v>
      </c>
      <c r="BE11" s="1561">
        <f>ROUND(SQRT(BF11^2+BG11^2)*1000/(SQRT(3)*BE14),2)</f>
        <v>128.47</v>
      </c>
      <c r="BF11" s="1562">
        <f>BF22+BF39+BF40+BF43+BF44</f>
        <v>1.24</v>
      </c>
      <c r="BG11" s="1563">
        <f>BG22+BG39+BG40+BG43+BG44</f>
        <v>0.59443999999999997</v>
      </c>
      <c r="BH11" s="1561">
        <f>ROUND(SQRT(BI11^2+BJ11^2)*1000/(SQRT(3)*BH14),2)</f>
        <v>110.26</v>
      </c>
      <c r="BI11" s="1562">
        <f>BI22+BI39+BI40+BI43+BI44</f>
        <v>1.0310000000000001</v>
      </c>
      <c r="BJ11" s="1563">
        <f>BJ22+BJ39+BJ40+BJ43+BJ44</f>
        <v>0.57443999999999995</v>
      </c>
      <c r="BK11" s="1561">
        <f>ROUND(SQRT(BL11^2+BM11^2)*1000/(SQRT(3)*BK14),2)</f>
        <v>110.41</v>
      </c>
      <c r="BL11" s="1562">
        <f>BL22+BL39+BL40+BL43+BL44</f>
        <v>1.0409999999999999</v>
      </c>
      <c r="BM11" s="1563">
        <f>BM22+BM39+BM40+BM43+BM44</f>
        <v>0.55955999999999995</v>
      </c>
      <c r="BN11" s="1561">
        <f>ROUND(SQRT(BO11^2+BP11^2)*1000/(SQRT(3)*BN14),2)</f>
        <v>102.1</v>
      </c>
      <c r="BO11" s="1562">
        <f>BO22+BO39+BO40+BO43+BO44</f>
        <v>0.97000000000000008</v>
      </c>
      <c r="BP11" s="1563">
        <f>BP22+BP39+BP40+BP43+BP44</f>
        <v>0.50356000000000001</v>
      </c>
      <c r="BQ11" s="1561">
        <f>ROUND(SQRT(BR11^2+BS11^2)*1000/(SQRT(3)*BQ14),2)</f>
        <v>102.72</v>
      </c>
      <c r="BR11" s="1562">
        <f>BR22+BR39+BR40+BR43+BR44</f>
        <v>0.9860000000000001</v>
      </c>
      <c r="BS11" s="1563">
        <f>BS22+BS39+BS40+BS43+BS44</f>
        <v>0.48658000000000001</v>
      </c>
      <c r="BT11" s="1561">
        <f>ROUND(SQRT(BU11^2+BV11^2)*1000/(SQRT(3)*BT14),2)</f>
        <v>101.52</v>
      </c>
      <c r="BU11" s="1562">
        <f>BU22+BU39+BU40+BU43+BU44</f>
        <v>0.98000000000000009</v>
      </c>
      <c r="BV11" s="1563">
        <f>BV22+BV39+BV40+BV43+BV44</f>
        <v>0.46955999999999998</v>
      </c>
      <c r="BW11" s="1561">
        <f>ROUND(SQRT(BX11^2+BY11^2)*1000/(SQRT(3)*BW14),2)</f>
        <v>97.21</v>
      </c>
      <c r="BX11" s="1562">
        <f>BX22+BX39+BX40+BX43+BX44</f>
        <v>0.92600000000000005</v>
      </c>
      <c r="BY11" s="1563">
        <f>BY22+BY39+BY40+BY43+BY44</f>
        <v>0.47455999999999998</v>
      </c>
      <c r="BZ11" s="1561">
        <f>ROUND(SQRT(CA11^2+CB11^2)*1000/(SQRT(3)*BZ14),2)</f>
        <v>98.71</v>
      </c>
      <c r="CA11" s="1562">
        <f>CA22+CA39+CA40+CA43+CA44</f>
        <v>0.94400000000000006</v>
      </c>
      <c r="CB11" s="1563">
        <f>CB22+CB39+CB40+CB43+CB44</f>
        <v>0.47455999999999998</v>
      </c>
    </row>
    <row r="12" spans="1:80" ht="18" customHeight="1" thickBot="1" x14ac:dyDescent="0.3">
      <c r="A12" s="1522"/>
      <c r="B12" s="1523"/>
      <c r="C12" s="1524"/>
      <c r="D12" s="1525"/>
      <c r="E12" s="1535" t="s">
        <v>334</v>
      </c>
      <c r="F12" s="1536"/>
      <c r="G12" s="1536"/>
      <c r="H12" s="1564"/>
      <c r="I12" s="1539">
        <v>5</v>
      </c>
      <c r="J12" s="1540"/>
      <c r="K12" s="1541"/>
      <c r="L12" s="1539">
        <v>5</v>
      </c>
      <c r="M12" s="1540"/>
      <c r="N12" s="1541"/>
      <c r="O12" s="1539">
        <v>5</v>
      </c>
      <c r="P12" s="1540"/>
      <c r="Q12" s="1541"/>
      <c r="R12" s="1539">
        <v>5</v>
      </c>
      <c r="S12" s="1540"/>
      <c r="T12" s="1541"/>
      <c r="U12" s="1539">
        <v>5</v>
      </c>
      <c r="V12" s="1540"/>
      <c r="W12" s="1541"/>
      <c r="X12" s="1539">
        <v>5</v>
      </c>
      <c r="Y12" s="1540"/>
      <c r="Z12" s="1541"/>
      <c r="AA12" s="1539">
        <v>5</v>
      </c>
      <c r="AB12" s="1540"/>
      <c r="AC12" s="1541"/>
      <c r="AD12" s="1539">
        <v>5</v>
      </c>
      <c r="AE12" s="1540"/>
      <c r="AF12" s="1541"/>
      <c r="AG12" s="1539">
        <v>5</v>
      </c>
      <c r="AH12" s="1540"/>
      <c r="AI12" s="1541"/>
      <c r="AJ12" s="1539">
        <v>5</v>
      </c>
      <c r="AK12" s="1540"/>
      <c r="AL12" s="1541"/>
      <c r="AM12" s="1539">
        <v>5</v>
      </c>
      <c r="AN12" s="1540"/>
      <c r="AO12" s="1541"/>
      <c r="AP12" s="1539">
        <v>5</v>
      </c>
      <c r="AQ12" s="1540"/>
      <c r="AR12" s="1541"/>
      <c r="AS12" s="1539">
        <v>5</v>
      </c>
      <c r="AT12" s="1540"/>
      <c r="AU12" s="1541"/>
      <c r="AV12" s="1539">
        <v>5</v>
      </c>
      <c r="AW12" s="1540"/>
      <c r="AX12" s="1541"/>
      <c r="AY12" s="1539">
        <v>5</v>
      </c>
      <c r="AZ12" s="1540"/>
      <c r="BA12" s="1541"/>
      <c r="BB12" s="1539">
        <v>5</v>
      </c>
      <c r="BC12" s="1540"/>
      <c r="BD12" s="1541"/>
      <c r="BE12" s="1539">
        <v>5</v>
      </c>
      <c r="BF12" s="1540"/>
      <c r="BG12" s="1541"/>
      <c r="BH12" s="1539">
        <v>5</v>
      </c>
      <c r="BI12" s="1540"/>
      <c r="BJ12" s="1541"/>
      <c r="BK12" s="1539">
        <v>5</v>
      </c>
      <c r="BL12" s="1540"/>
      <c r="BM12" s="1541"/>
      <c r="BN12" s="1539">
        <v>5</v>
      </c>
      <c r="BO12" s="1540"/>
      <c r="BP12" s="1541"/>
      <c r="BQ12" s="1539">
        <v>5</v>
      </c>
      <c r="BR12" s="1540"/>
      <c r="BS12" s="1541"/>
      <c r="BT12" s="1539">
        <v>5</v>
      </c>
      <c r="BU12" s="1540"/>
      <c r="BV12" s="1541"/>
      <c r="BW12" s="1539">
        <v>5</v>
      </c>
      <c r="BX12" s="1540"/>
      <c r="BY12" s="1541"/>
      <c r="BZ12" s="1539">
        <v>5</v>
      </c>
      <c r="CA12" s="1540"/>
      <c r="CB12" s="1541"/>
    </row>
    <row r="13" spans="1:80" ht="18" customHeight="1" x14ac:dyDescent="0.25">
      <c r="A13" s="1522"/>
      <c r="B13" s="1523"/>
      <c r="C13" s="1524"/>
      <c r="D13" s="1525"/>
      <c r="E13" s="1511" t="s">
        <v>410</v>
      </c>
      <c r="F13" s="1513"/>
      <c r="G13" s="1515" t="s">
        <v>25</v>
      </c>
      <c r="H13" s="1516"/>
      <c r="I13" s="1565">
        <v>123.5</v>
      </c>
      <c r="J13" s="1566"/>
      <c r="K13" s="1567"/>
      <c r="L13" s="1568">
        <v>123.7</v>
      </c>
      <c r="M13" s="1569"/>
      <c r="N13" s="1570"/>
      <c r="O13" s="1568">
        <v>124</v>
      </c>
      <c r="P13" s="1569"/>
      <c r="Q13" s="1570"/>
      <c r="R13" s="1568">
        <v>123.9</v>
      </c>
      <c r="S13" s="1569"/>
      <c r="T13" s="1570"/>
      <c r="U13" s="1568">
        <v>124.1</v>
      </c>
      <c r="V13" s="1569"/>
      <c r="W13" s="1570"/>
      <c r="X13" s="1568">
        <v>124.5</v>
      </c>
      <c r="Y13" s="1569"/>
      <c r="Z13" s="1570"/>
      <c r="AA13" s="1568">
        <v>123.8</v>
      </c>
      <c r="AB13" s="1569"/>
      <c r="AC13" s="1570"/>
      <c r="AD13" s="1568">
        <v>123.9</v>
      </c>
      <c r="AE13" s="1569"/>
      <c r="AF13" s="1570"/>
      <c r="AG13" s="1568">
        <v>123.6</v>
      </c>
      <c r="AH13" s="1569"/>
      <c r="AI13" s="1570"/>
      <c r="AJ13" s="1568">
        <v>122.9</v>
      </c>
      <c r="AK13" s="1569"/>
      <c r="AL13" s="1570"/>
      <c r="AM13" s="1568">
        <v>122.9</v>
      </c>
      <c r="AN13" s="1569"/>
      <c r="AO13" s="1570"/>
      <c r="AP13" s="1568">
        <v>122.8</v>
      </c>
      <c r="AQ13" s="1569"/>
      <c r="AR13" s="1570"/>
      <c r="AS13" s="1568">
        <v>124.4</v>
      </c>
      <c r="AT13" s="1569"/>
      <c r="AU13" s="1570"/>
      <c r="AV13" s="1568">
        <v>122.4</v>
      </c>
      <c r="AW13" s="1569"/>
      <c r="AX13" s="1570"/>
      <c r="AY13" s="1568">
        <v>122.6</v>
      </c>
      <c r="AZ13" s="1569"/>
      <c r="BA13" s="1570"/>
      <c r="BB13" s="1568">
        <v>122.7</v>
      </c>
      <c r="BC13" s="1569"/>
      <c r="BD13" s="1570"/>
      <c r="BE13" s="1568">
        <v>123</v>
      </c>
      <c r="BF13" s="1569"/>
      <c r="BG13" s="1570"/>
      <c r="BH13" s="1568">
        <v>123</v>
      </c>
      <c r="BI13" s="1569"/>
      <c r="BJ13" s="1570"/>
      <c r="BK13" s="1568">
        <v>123.1</v>
      </c>
      <c r="BL13" s="1569"/>
      <c r="BM13" s="1570"/>
      <c r="BN13" s="1568">
        <v>123</v>
      </c>
      <c r="BO13" s="1569"/>
      <c r="BP13" s="1570"/>
      <c r="BQ13" s="1568">
        <v>123.2</v>
      </c>
      <c r="BR13" s="1569"/>
      <c r="BS13" s="1570"/>
      <c r="BT13" s="1568">
        <v>123.2</v>
      </c>
      <c r="BU13" s="1569"/>
      <c r="BV13" s="1570"/>
      <c r="BW13" s="1568">
        <v>123.2</v>
      </c>
      <c r="BX13" s="1569"/>
      <c r="BY13" s="1570"/>
      <c r="BZ13" s="1568">
        <v>123.4</v>
      </c>
      <c r="CA13" s="1569"/>
      <c r="CB13" s="1570"/>
    </row>
    <row r="14" spans="1:80" ht="18" customHeight="1" thickBot="1" x14ac:dyDescent="0.3">
      <c r="A14" s="1522"/>
      <c r="B14" s="1523"/>
      <c r="C14" s="1524"/>
      <c r="D14" s="1525"/>
      <c r="E14" s="1522"/>
      <c r="F14" s="1524"/>
      <c r="G14" s="1571" t="s">
        <v>203</v>
      </c>
      <c r="H14" s="1572"/>
      <c r="I14" s="1573">
        <v>6.24</v>
      </c>
      <c r="J14" s="1574"/>
      <c r="K14" s="1575"/>
      <c r="L14" s="1573">
        <v>6.24</v>
      </c>
      <c r="M14" s="1574"/>
      <c r="N14" s="1575"/>
      <c r="O14" s="1573">
        <v>6.24</v>
      </c>
      <c r="P14" s="1574"/>
      <c r="Q14" s="1575"/>
      <c r="R14" s="1573">
        <v>6.24</v>
      </c>
      <c r="S14" s="1574"/>
      <c r="T14" s="1575"/>
      <c r="U14" s="1573">
        <v>6.24</v>
      </c>
      <c r="V14" s="1574"/>
      <c r="W14" s="1575"/>
      <c r="X14" s="1573">
        <v>6.24</v>
      </c>
      <c r="Y14" s="1574"/>
      <c r="Z14" s="1575"/>
      <c r="AA14" s="1573">
        <v>6.24</v>
      </c>
      <c r="AB14" s="1574"/>
      <c r="AC14" s="1575"/>
      <c r="AD14" s="1573">
        <v>6.24</v>
      </c>
      <c r="AE14" s="1574"/>
      <c r="AF14" s="1575"/>
      <c r="AG14" s="1573">
        <v>6.18</v>
      </c>
      <c r="AH14" s="1574"/>
      <c r="AI14" s="1575"/>
      <c r="AJ14" s="1573">
        <v>6.18</v>
      </c>
      <c r="AK14" s="1574"/>
      <c r="AL14" s="1575"/>
      <c r="AM14" s="1573">
        <v>6.18</v>
      </c>
      <c r="AN14" s="1574"/>
      <c r="AO14" s="1575"/>
      <c r="AP14" s="1573">
        <v>6.18</v>
      </c>
      <c r="AQ14" s="1574"/>
      <c r="AR14" s="1575"/>
      <c r="AS14" s="1573">
        <v>6.12</v>
      </c>
      <c r="AT14" s="1574"/>
      <c r="AU14" s="1575"/>
      <c r="AV14" s="1573">
        <v>6.18</v>
      </c>
      <c r="AW14" s="1574"/>
      <c r="AX14" s="1575"/>
      <c r="AY14" s="1573">
        <v>6.18</v>
      </c>
      <c r="AZ14" s="1574"/>
      <c r="BA14" s="1575"/>
      <c r="BB14" s="1573">
        <v>6.18</v>
      </c>
      <c r="BC14" s="1574"/>
      <c r="BD14" s="1575"/>
      <c r="BE14" s="1573">
        <v>6.18</v>
      </c>
      <c r="BF14" s="1574"/>
      <c r="BG14" s="1575"/>
      <c r="BH14" s="1573">
        <v>6.18</v>
      </c>
      <c r="BI14" s="1574"/>
      <c r="BJ14" s="1575"/>
      <c r="BK14" s="1573">
        <v>6.18</v>
      </c>
      <c r="BL14" s="1574"/>
      <c r="BM14" s="1575"/>
      <c r="BN14" s="1573">
        <v>6.18</v>
      </c>
      <c r="BO14" s="1574"/>
      <c r="BP14" s="1575"/>
      <c r="BQ14" s="1573">
        <v>6.18</v>
      </c>
      <c r="BR14" s="1574"/>
      <c r="BS14" s="1575"/>
      <c r="BT14" s="1573">
        <v>6.18</v>
      </c>
      <c r="BU14" s="1574"/>
      <c r="BV14" s="1575"/>
      <c r="BW14" s="1573">
        <v>6.18</v>
      </c>
      <c r="BX14" s="1574"/>
      <c r="BY14" s="1575"/>
      <c r="BZ14" s="1573">
        <v>6.18</v>
      </c>
      <c r="CA14" s="1574"/>
      <c r="CB14" s="1575"/>
    </row>
    <row r="15" spans="1:80" ht="18" customHeight="1" thickBot="1" x14ac:dyDescent="0.3">
      <c r="A15" s="1548"/>
      <c r="B15" s="1553"/>
      <c r="C15" s="1549"/>
      <c r="D15" s="1554"/>
      <c r="E15" s="1535" t="s">
        <v>29</v>
      </c>
      <c r="F15" s="1536"/>
      <c r="G15" s="1536"/>
      <c r="H15" s="1564"/>
      <c r="I15" s="1556">
        <v>0</v>
      </c>
      <c r="J15" s="1557"/>
      <c r="K15" s="1558"/>
      <c r="L15" s="1556">
        <v>0</v>
      </c>
      <c r="M15" s="1557"/>
      <c r="N15" s="1558"/>
      <c r="O15" s="1556">
        <v>0</v>
      </c>
      <c r="P15" s="1557"/>
      <c r="Q15" s="1558"/>
      <c r="R15" s="1556">
        <v>0</v>
      </c>
      <c r="S15" s="1557"/>
      <c r="T15" s="1558"/>
      <c r="U15" s="1556">
        <v>0</v>
      </c>
      <c r="V15" s="1557"/>
      <c r="W15" s="1558"/>
      <c r="X15" s="1556">
        <v>0</v>
      </c>
      <c r="Y15" s="1557"/>
      <c r="Z15" s="1558"/>
      <c r="AA15" s="1556">
        <v>0</v>
      </c>
      <c r="AB15" s="1557"/>
      <c r="AC15" s="1558"/>
      <c r="AD15" s="1556">
        <v>0</v>
      </c>
      <c r="AE15" s="1557"/>
      <c r="AF15" s="1558"/>
      <c r="AG15" s="1556">
        <v>0</v>
      </c>
      <c r="AH15" s="1557"/>
      <c r="AI15" s="1558"/>
      <c r="AJ15" s="1556">
        <v>0</v>
      </c>
      <c r="AK15" s="1557"/>
      <c r="AL15" s="1558"/>
      <c r="AM15" s="1556">
        <v>0</v>
      </c>
      <c r="AN15" s="1557"/>
      <c r="AO15" s="1558"/>
      <c r="AP15" s="1556">
        <v>0</v>
      </c>
      <c r="AQ15" s="1557"/>
      <c r="AR15" s="1558"/>
      <c r="AS15" s="1556">
        <v>0</v>
      </c>
      <c r="AT15" s="1557"/>
      <c r="AU15" s="1558"/>
      <c r="AV15" s="1556">
        <v>0</v>
      </c>
      <c r="AW15" s="1557"/>
      <c r="AX15" s="1558"/>
      <c r="AY15" s="1556">
        <v>0</v>
      </c>
      <c r="AZ15" s="1557"/>
      <c r="BA15" s="1558"/>
      <c r="BB15" s="1556">
        <v>0</v>
      </c>
      <c r="BC15" s="1557"/>
      <c r="BD15" s="1558"/>
      <c r="BE15" s="1556">
        <v>0</v>
      </c>
      <c r="BF15" s="1557"/>
      <c r="BG15" s="1558"/>
      <c r="BH15" s="1556">
        <v>0</v>
      </c>
      <c r="BI15" s="1557"/>
      <c r="BJ15" s="1558"/>
      <c r="BK15" s="1556">
        <v>0</v>
      </c>
      <c r="BL15" s="1557"/>
      <c r="BM15" s="1558"/>
      <c r="BN15" s="1556">
        <v>0</v>
      </c>
      <c r="BO15" s="1557"/>
      <c r="BP15" s="1558"/>
      <c r="BQ15" s="1556">
        <v>0</v>
      </c>
      <c r="BR15" s="1557"/>
      <c r="BS15" s="1558"/>
      <c r="BT15" s="1556">
        <v>0</v>
      </c>
      <c r="BU15" s="1557"/>
      <c r="BV15" s="1558"/>
      <c r="BW15" s="1556">
        <v>0</v>
      </c>
      <c r="BX15" s="1557"/>
      <c r="BY15" s="1558"/>
      <c r="BZ15" s="1556">
        <v>0</v>
      </c>
      <c r="CA15" s="1557"/>
      <c r="CB15" s="1558"/>
    </row>
    <row r="16" spans="1:80" ht="6.75" customHeight="1" x14ac:dyDescent="0.2">
      <c r="A16" s="1511" t="s">
        <v>322</v>
      </c>
      <c r="B16" s="1512"/>
      <c r="C16" s="1513"/>
      <c r="D16" s="1514">
        <v>0.25</v>
      </c>
      <c r="E16" s="1511" t="s">
        <v>24</v>
      </c>
      <c r="F16" s="1513"/>
      <c r="G16" s="1511" t="s">
        <v>411</v>
      </c>
      <c r="H16" s="1512"/>
      <c r="I16" s="1576">
        <f>ROUND(SQRT(J16^2+K16^2)*1000/(SQRT(3)*I19),2)</f>
        <v>5.34</v>
      </c>
      <c r="J16" s="1577">
        <v>3.0000000000000001E-3</v>
      </c>
      <c r="K16" s="1516">
        <v>2E-3</v>
      </c>
      <c r="L16" s="1576">
        <f>ROUND(SQRT(M16^2+N16^2)*1000/(SQRT(3)*L19),2)</f>
        <v>3.31</v>
      </c>
      <c r="M16" s="1577">
        <v>1E-3</v>
      </c>
      <c r="N16" s="1516">
        <v>2E-3</v>
      </c>
      <c r="O16" s="1576">
        <f>ROUND(SQRT(P16^2+Q16^2)*1000/(SQRT(3)*O19),2)</f>
        <v>9.36</v>
      </c>
      <c r="P16" s="1577">
        <v>6.0000000000000001E-3</v>
      </c>
      <c r="Q16" s="1516">
        <v>2E-3</v>
      </c>
      <c r="R16" s="1576">
        <f>ROUND(SQRT(S16^2+T16^2)*1000/(SQRT(3)*R19),2)</f>
        <v>5.09</v>
      </c>
      <c r="S16" s="1577">
        <v>2E-3</v>
      </c>
      <c r="T16" s="1516">
        <v>2.8E-3</v>
      </c>
      <c r="U16" s="1576">
        <f>ROUND(SQRT(V16^2+W16^2)*1000/(SQRT(3)*U19),2)</f>
        <v>5.97</v>
      </c>
      <c r="V16" s="1577">
        <v>2.8999999999999998E-3</v>
      </c>
      <c r="W16" s="1516">
        <v>2.8E-3</v>
      </c>
      <c r="X16" s="1576">
        <f>ROUND(SQRT(Y16^2+Z16^2)*1000/(SQRT(3)*X19),2)</f>
        <v>6.18</v>
      </c>
      <c r="Y16" s="1577">
        <v>2.8999999999999998E-3</v>
      </c>
      <c r="Z16" s="1516">
        <v>3.0000000000000001E-3</v>
      </c>
      <c r="AA16" s="1576">
        <f>ROUND(SQRT(AB16^2+AC16^2)*1000/(SQRT(3)*AA19),2)</f>
        <v>5.87</v>
      </c>
      <c r="AB16" s="1577">
        <v>2.8999999999999998E-3</v>
      </c>
      <c r="AC16" s="1516">
        <v>2.7000000000000001E-3</v>
      </c>
      <c r="AD16" s="1576">
        <f>ROUND(SQRT(AE16^2+AF16^2)*1000/(SQRT(3)*AD19),2)</f>
        <v>5.66</v>
      </c>
      <c r="AE16" s="1577">
        <v>2.8E-3</v>
      </c>
      <c r="AF16" s="1516">
        <v>2.5999999999999999E-3</v>
      </c>
      <c r="AG16" s="1576">
        <f>ROUND(SQRT(AH16^2+AI16^2)*1000/(SQRT(3)*AG19),2)</f>
        <v>5.77</v>
      </c>
      <c r="AH16" s="1577">
        <v>2.8999999999999998E-3</v>
      </c>
      <c r="AI16" s="1516">
        <v>2.5999999999999999E-3</v>
      </c>
      <c r="AJ16" s="1576">
        <f>ROUND(SQRT(AK16^2+AL16^2)*1000/(SQRT(3)*AJ19),2)</f>
        <v>5.99</v>
      </c>
      <c r="AK16" s="1577">
        <v>3.0999999999999999E-3</v>
      </c>
      <c r="AL16" s="1516">
        <v>2.5999999999999999E-3</v>
      </c>
      <c r="AM16" s="1576">
        <f>ROUND(SQRT(AN16^2+AO16^2)*1000/(SQRT(3)*AM19),2)</f>
        <v>26.69</v>
      </c>
      <c r="AN16" s="1577">
        <v>1.4999999999999999E-2</v>
      </c>
      <c r="AO16" s="1516">
        <v>0.01</v>
      </c>
      <c r="AP16" s="1576">
        <f>ROUND(SQRT(AQ16^2+AR16^2)*1000/(SQRT(3)*AP19),2)</f>
        <v>23.12</v>
      </c>
      <c r="AQ16" s="1577">
        <v>1.2E-2</v>
      </c>
      <c r="AR16" s="1516">
        <v>0.01</v>
      </c>
      <c r="AS16" s="1576">
        <f>ROUND(SQRT(AT16^2+AU16^2)*1000/(SQRT(3)*AS19),2)</f>
        <v>26.69</v>
      </c>
      <c r="AT16" s="1577">
        <v>1.4999999999999999E-2</v>
      </c>
      <c r="AU16" s="1516">
        <v>0.01</v>
      </c>
      <c r="AV16" s="1576">
        <f>ROUND(SQRT(AW16^2+AX16^2)*1000/(SQRT(3)*AV19),2)</f>
        <v>22.26</v>
      </c>
      <c r="AW16" s="1577">
        <v>1.4999999999999999E-2</v>
      </c>
      <c r="AX16" s="1516">
        <v>1E-3</v>
      </c>
      <c r="AY16" s="1576">
        <f>ROUND(SQRT(AZ16^2+BA16^2)*1000/(SQRT(3)*AY19),2)</f>
        <v>11.94</v>
      </c>
      <c r="AZ16" s="1577">
        <v>8.0000000000000002E-3</v>
      </c>
      <c r="BA16" s="1516">
        <v>1E-3</v>
      </c>
      <c r="BB16" s="1576">
        <f>ROUND(SQRT(BC16^2+BD16^2)*1000/(SQRT(3)*BB19),2)</f>
        <v>20.14</v>
      </c>
      <c r="BC16" s="1578">
        <v>8.0000000000000002E-3</v>
      </c>
      <c r="BD16" s="1516">
        <v>1.0999999999999999E-2</v>
      </c>
      <c r="BE16" s="1576">
        <f>ROUND(SQRT(BF16^2+BG16^2)*1000/(SQRT(3)*BE19),2)</f>
        <v>20.14</v>
      </c>
      <c r="BF16" s="1577">
        <v>8.0000000000000002E-3</v>
      </c>
      <c r="BG16" s="1516">
        <v>1.0999999999999999E-2</v>
      </c>
      <c r="BH16" s="1576">
        <f>ROUND(SQRT(BI16^2+BJ16^2)*1000/(SQRT(3)*BH19),2)</f>
        <v>18.96</v>
      </c>
      <c r="BI16" s="1577">
        <v>8.0000000000000002E-3</v>
      </c>
      <c r="BJ16" s="1516">
        <v>0.01</v>
      </c>
      <c r="BK16" s="1576">
        <f>ROUND(SQRT(BL16^2+BM16^2)*1000/(SQRT(3)*BK19),2)</f>
        <v>20.14</v>
      </c>
      <c r="BL16" s="1577">
        <v>8.0000000000000002E-3</v>
      </c>
      <c r="BM16" s="1516">
        <v>1.0999999999999999E-2</v>
      </c>
      <c r="BN16" s="1576">
        <f>ROUND(SQRT(BO16^2+BP16^2)*1000/(SQRT(3)*BN19),2)</f>
        <v>18.96</v>
      </c>
      <c r="BO16" s="1577">
        <v>8.0000000000000002E-3</v>
      </c>
      <c r="BP16" s="1516">
        <v>0.01</v>
      </c>
      <c r="BQ16" s="1576">
        <f>ROUND(SQRT(BR16^2+BS16^2)*1000/(SQRT(3)*BQ19),2)</f>
        <v>18.96</v>
      </c>
      <c r="BR16" s="1577">
        <v>8.0000000000000002E-3</v>
      </c>
      <c r="BS16" s="1516">
        <v>0.01</v>
      </c>
      <c r="BT16" s="1576">
        <f>ROUND(SQRT(BU16^2+BV16^2)*1000/(SQRT(3)*BT19),2)</f>
        <v>7.4</v>
      </c>
      <c r="BU16" s="1577">
        <v>4.0000000000000001E-3</v>
      </c>
      <c r="BV16" s="1516">
        <v>3.0000000000000001E-3</v>
      </c>
      <c r="BW16" s="1576">
        <f>ROUND(SQRT(BX16^2+BY16^2)*1000/(SQRT(3)*BW19),2)</f>
        <v>9.36</v>
      </c>
      <c r="BX16" s="1577">
        <v>6.0000000000000001E-3</v>
      </c>
      <c r="BY16" s="1516">
        <v>2E-3</v>
      </c>
      <c r="BZ16" s="1576">
        <f>ROUND(SQRT(CA16^2+CB16^2)*1000/(SQRT(3)*BZ19),2)</f>
        <v>9.36</v>
      </c>
      <c r="CA16" s="1577">
        <v>6.0000000000000001E-3</v>
      </c>
      <c r="CB16" s="1516">
        <v>2E-3</v>
      </c>
    </row>
    <row r="17" spans="1:80" ht="6.75" customHeight="1" x14ac:dyDescent="0.2">
      <c r="A17" s="1522"/>
      <c r="B17" s="1523"/>
      <c r="C17" s="1524"/>
      <c r="D17" s="1525"/>
      <c r="E17" s="1522"/>
      <c r="F17" s="1524"/>
      <c r="G17" s="1522"/>
      <c r="H17" s="1523"/>
      <c r="I17" s="1579" t="e">
        <f>ROUND(SQRT(J17^2+K17^2)*1000/(SQRT(3)*I20),2)</f>
        <v>#DIV/0!</v>
      </c>
      <c r="J17" s="1580"/>
      <c r="K17" s="1581"/>
      <c r="L17" s="1579" t="e">
        <f>ROUND(SQRT(M17^2+N17^2)*1000/(SQRT(3)*L20),2)</f>
        <v>#DIV/0!</v>
      </c>
      <c r="M17" s="1580"/>
      <c r="N17" s="1581"/>
      <c r="O17" s="1579" t="e">
        <f>ROUND(SQRT(P17^2+Q17^2)*1000/(SQRT(3)*O20),2)</f>
        <v>#DIV/0!</v>
      </c>
      <c r="P17" s="1580"/>
      <c r="Q17" s="1581"/>
      <c r="R17" s="1579" t="e">
        <f>ROUND(SQRT(S17^2+T17^2)*1000/(SQRT(3)*R20),2)</f>
        <v>#DIV/0!</v>
      </c>
      <c r="S17" s="1580"/>
      <c r="T17" s="1581"/>
      <c r="U17" s="1579" t="e">
        <f>ROUND(SQRT(V17^2+W17^2)*1000/(SQRT(3)*U20),2)</f>
        <v>#DIV/0!</v>
      </c>
      <c r="V17" s="1580"/>
      <c r="W17" s="1581"/>
      <c r="X17" s="1579" t="e">
        <f>ROUND(SQRT(Y17^2+Z17^2)*1000/(SQRT(3)*X20),2)</f>
        <v>#DIV/0!</v>
      </c>
      <c r="Y17" s="1580"/>
      <c r="Z17" s="1581"/>
      <c r="AA17" s="1579" t="e">
        <f>ROUND(SQRT(AB17^2+AC17^2)*1000/(SQRT(3)*AA20),2)</f>
        <v>#DIV/0!</v>
      </c>
      <c r="AB17" s="1580"/>
      <c r="AC17" s="1581"/>
      <c r="AD17" s="1579" t="e">
        <f>ROUND(SQRT(AE17^2+AF17^2)*1000/(SQRT(3)*AD20),2)</f>
        <v>#DIV/0!</v>
      </c>
      <c r="AE17" s="1580"/>
      <c r="AF17" s="1581"/>
      <c r="AG17" s="1579" t="e">
        <f>ROUND(SQRT(AH17^2+AI17^2)*1000/(SQRT(3)*AG20),2)</f>
        <v>#DIV/0!</v>
      </c>
      <c r="AH17" s="1580"/>
      <c r="AI17" s="1581"/>
      <c r="AJ17" s="1579" t="e">
        <f>ROUND(SQRT(AK17^2+AL17^2)*1000/(SQRT(3)*AJ20),2)</f>
        <v>#DIV/0!</v>
      </c>
      <c r="AK17" s="1580"/>
      <c r="AL17" s="1581"/>
      <c r="AM17" s="1579" t="e">
        <f>ROUND(SQRT(AN17^2+AO17^2)*1000/(SQRT(3)*AM20),2)</f>
        <v>#DIV/0!</v>
      </c>
      <c r="AN17" s="1580"/>
      <c r="AO17" s="1581"/>
      <c r="AP17" s="1579" t="e">
        <f>ROUND(SQRT(AQ17^2+AR17^2)*1000/(SQRT(3)*AP20),2)</f>
        <v>#DIV/0!</v>
      </c>
      <c r="AQ17" s="1580"/>
      <c r="AR17" s="1581"/>
      <c r="AS17" s="1579" t="e">
        <f>ROUND(SQRT(AT17^2+AU17^2)*1000/(SQRT(3)*AS20),2)</f>
        <v>#DIV/0!</v>
      </c>
      <c r="AT17" s="1580"/>
      <c r="AU17" s="1581"/>
      <c r="AV17" s="1579" t="e">
        <f>ROUND(SQRT(AW17^2+AX17^2)*1000/(SQRT(3)*AV20),2)</f>
        <v>#DIV/0!</v>
      </c>
      <c r="AW17" s="1580"/>
      <c r="AX17" s="1581"/>
      <c r="AY17" s="1579" t="e">
        <f>ROUND(SQRT(AZ17^2+BA17^2)*1000/(SQRT(3)*AY20),2)</f>
        <v>#DIV/0!</v>
      </c>
      <c r="AZ17" s="1580"/>
      <c r="BA17" s="1581"/>
      <c r="BB17" s="1579" t="e">
        <f t="shared" ref="BB17:BE18" si="0">ROUND(SQRT(BC17^2+BD17^2)*1000/(SQRT(3)*BB20),2)</f>
        <v>#DIV/0!</v>
      </c>
      <c r="BC17" s="1582"/>
      <c r="BD17" s="1581"/>
      <c r="BE17" s="1579" t="e">
        <f t="shared" si="0"/>
        <v>#DIV/0!</v>
      </c>
      <c r="BF17" s="1580"/>
      <c r="BG17" s="1581"/>
      <c r="BH17" s="1579" t="e">
        <f>ROUND(SQRT(BI17^2+BJ17^2)*1000/(SQRT(3)*BH20),2)</f>
        <v>#DIV/0!</v>
      </c>
      <c r="BI17" s="1580"/>
      <c r="BJ17" s="1581"/>
      <c r="BK17" s="1579" t="e">
        <f>ROUND(SQRT(BL17^2+BM17^2)*1000/(SQRT(3)*BK20),2)</f>
        <v>#DIV/0!</v>
      </c>
      <c r="BL17" s="1580"/>
      <c r="BM17" s="1581"/>
      <c r="BN17" s="1579" t="e">
        <f>ROUND(SQRT(BO17^2+BP17^2)*1000/(SQRT(3)*BN20),2)</f>
        <v>#DIV/0!</v>
      </c>
      <c r="BO17" s="1580"/>
      <c r="BP17" s="1581"/>
      <c r="BQ17" s="1579" t="e">
        <f>ROUND(SQRT(BR17^2+BS17^2)*1000/(SQRT(3)*BQ20),2)</f>
        <v>#DIV/0!</v>
      </c>
      <c r="BR17" s="1580"/>
      <c r="BS17" s="1581"/>
      <c r="BT17" s="1579" t="e">
        <f>ROUND(SQRT(BU17^2+BV17^2)*1000/(SQRT(3)*BT20),2)</f>
        <v>#DIV/0!</v>
      </c>
      <c r="BU17" s="1580"/>
      <c r="BV17" s="1581"/>
      <c r="BW17" s="1579" t="e">
        <f>ROUND(SQRT(BX17^2+BY17^2)*1000/(SQRT(3)*BW20),2)</f>
        <v>#DIV/0!</v>
      </c>
      <c r="BX17" s="1580"/>
      <c r="BY17" s="1581"/>
      <c r="BZ17" s="1579" t="e">
        <f>ROUND(SQRT(CA17^2+CB17^2)*1000/(SQRT(3)*BZ20),2)</f>
        <v>#DIV/0!</v>
      </c>
      <c r="CA17" s="1580"/>
      <c r="CB17" s="1581"/>
    </row>
    <row r="18" spans="1:80" ht="6.75" customHeight="1" thickBot="1" x14ac:dyDescent="0.25">
      <c r="A18" s="1522"/>
      <c r="B18" s="1523"/>
      <c r="C18" s="1524"/>
      <c r="D18" s="1525"/>
      <c r="E18" s="1548"/>
      <c r="F18" s="1549"/>
      <c r="G18" s="1548"/>
      <c r="H18" s="1553"/>
      <c r="I18" s="1583" t="e">
        <f>ROUND(SQRT(J18^2+K18^2)*1000/(SQRT(3)*I21),2)</f>
        <v>#DIV/0!</v>
      </c>
      <c r="J18" s="1584"/>
      <c r="K18" s="1527"/>
      <c r="L18" s="1583" t="e">
        <f>ROUND(SQRT(M18^2+N18^2)*1000/(SQRT(3)*L21),2)</f>
        <v>#DIV/0!</v>
      </c>
      <c r="M18" s="1584"/>
      <c r="N18" s="1527"/>
      <c r="O18" s="1583" t="e">
        <f>ROUND(SQRT(P18^2+Q18^2)*1000/(SQRT(3)*O21),2)</f>
        <v>#DIV/0!</v>
      </c>
      <c r="P18" s="1584"/>
      <c r="Q18" s="1527"/>
      <c r="R18" s="1583" t="e">
        <f>ROUND(SQRT(S18^2+T18^2)*1000/(SQRT(3)*R21),2)</f>
        <v>#DIV/0!</v>
      </c>
      <c r="S18" s="1584"/>
      <c r="T18" s="1527"/>
      <c r="U18" s="1583" t="e">
        <f>ROUND(SQRT(V18^2+W18^2)*1000/(SQRT(3)*U21),2)</f>
        <v>#DIV/0!</v>
      </c>
      <c r="V18" s="1584"/>
      <c r="W18" s="1527"/>
      <c r="X18" s="1583" t="e">
        <f>ROUND(SQRT(Y18^2+Z18^2)*1000/(SQRT(3)*X21),2)</f>
        <v>#DIV/0!</v>
      </c>
      <c r="Y18" s="1584"/>
      <c r="Z18" s="1527"/>
      <c r="AA18" s="1583" t="e">
        <f>ROUND(SQRT(AB18^2+AC18^2)*1000/(SQRT(3)*AA21),2)</f>
        <v>#DIV/0!</v>
      </c>
      <c r="AB18" s="1584"/>
      <c r="AC18" s="1527"/>
      <c r="AD18" s="1583" t="e">
        <f>ROUND(SQRT(AE18^2+AF18^2)*1000/(SQRT(3)*AD21),2)</f>
        <v>#DIV/0!</v>
      </c>
      <c r="AE18" s="1584"/>
      <c r="AF18" s="1527"/>
      <c r="AG18" s="1583" t="e">
        <f>ROUND(SQRT(AH18^2+AI18^2)*1000/(SQRT(3)*AG21),2)</f>
        <v>#DIV/0!</v>
      </c>
      <c r="AH18" s="1584"/>
      <c r="AI18" s="1527"/>
      <c r="AJ18" s="1583" t="e">
        <f>ROUND(SQRT(AK18^2+AL18^2)*1000/(SQRT(3)*AJ21),2)</f>
        <v>#DIV/0!</v>
      </c>
      <c r="AK18" s="1584"/>
      <c r="AL18" s="1527"/>
      <c r="AM18" s="1583" t="e">
        <f>ROUND(SQRT(AN18^2+AO18^2)*1000/(SQRT(3)*AM21),2)</f>
        <v>#DIV/0!</v>
      </c>
      <c r="AN18" s="1584"/>
      <c r="AO18" s="1527"/>
      <c r="AP18" s="1583" t="e">
        <f>ROUND(SQRT(AQ18^2+AR18^2)*1000/(SQRT(3)*AP21),2)</f>
        <v>#DIV/0!</v>
      </c>
      <c r="AQ18" s="1584"/>
      <c r="AR18" s="1527"/>
      <c r="AS18" s="1583" t="e">
        <f>ROUND(SQRT(AT18^2+AU18^2)*1000/(SQRT(3)*AS21),2)</f>
        <v>#DIV/0!</v>
      </c>
      <c r="AT18" s="1584"/>
      <c r="AU18" s="1527"/>
      <c r="AV18" s="1583" t="e">
        <f>ROUND(SQRT(AW18^2+AX18^2)*1000/(SQRT(3)*AV21),2)</f>
        <v>#DIV/0!</v>
      </c>
      <c r="AW18" s="1584"/>
      <c r="AX18" s="1527"/>
      <c r="AY18" s="1583" t="e">
        <f>ROUND(SQRT(AZ18^2+BA18^2)*1000/(SQRT(3)*AY21),2)</f>
        <v>#DIV/0!</v>
      </c>
      <c r="AZ18" s="1584"/>
      <c r="BA18" s="1527"/>
      <c r="BB18" s="1583" t="e">
        <f t="shared" si="0"/>
        <v>#DIV/0!</v>
      </c>
      <c r="BC18" s="1585"/>
      <c r="BD18" s="1527"/>
      <c r="BE18" s="1583" t="e">
        <f t="shared" si="0"/>
        <v>#DIV/0!</v>
      </c>
      <c r="BF18" s="1584"/>
      <c r="BG18" s="1527"/>
      <c r="BH18" s="1583" t="e">
        <f>ROUND(SQRT(BI18^2+BJ18^2)*1000/(SQRT(3)*BH21),2)</f>
        <v>#DIV/0!</v>
      </c>
      <c r="BI18" s="1584"/>
      <c r="BJ18" s="1527"/>
      <c r="BK18" s="1583" t="e">
        <f>ROUND(SQRT(BL18^2+BM18^2)*1000/(SQRT(3)*BK21),2)</f>
        <v>#DIV/0!</v>
      </c>
      <c r="BL18" s="1584"/>
      <c r="BM18" s="1527"/>
      <c r="BN18" s="1583" t="e">
        <f>ROUND(SQRT(BO18^2+BP18^2)*1000/(SQRT(3)*BN21),2)</f>
        <v>#DIV/0!</v>
      </c>
      <c r="BO18" s="1584"/>
      <c r="BP18" s="1527"/>
      <c r="BQ18" s="1583" t="e">
        <f>ROUND(SQRT(BR18^2+BS18^2)*1000/(SQRT(3)*BQ21),2)</f>
        <v>#DIV/0!</v>
      </c>
      <c r="BR18" s="1584"/>
      <c r="BS18" s="1527"/>
      <c r="BT18" s="1583" t="e">
        <f>ROUND(SQRT(BU18^2+BV18^2)*1000/(SQRT(3)*BT21),2)</f>
        <v>#DIV/0!</v>
      </c>
      <c r="BU18" s="1584"/>
      <c r="BV18" s="1527"/>
      <c r="BW18" s="1583" t="e">
        <f>ROUND(SQRT(BX18^2+BY18^2)*1000/(SQRT(3)*BW21),2)</f>
        <v>#DIV/0!</v>
      </c>
      <c r="BX18" s="1584"/>
      <c r="BY18" s="1527"/>
      <c r="BZ18" s="1583" t="e">
        <f>ROUND(SQRT(CA18^2+CB18^2)*1000/(SQRT(3)*BZ21),2)</f>
        <v>#DIV/0!</v>
      </c>
      <c r="CA18" s="1584"/>
      <c r="CB18" s="1527"/>
    </row>
    <row r="19" spans="1:80" ht="6.75" customHeight="1" x14ac:dyDescent="0.2">
      <c r="A19" s="1522"/>
      <c r="B19" s="1523"/>
      <c r="C19" s="1524"/>
      <c r="D19" s="1525"/>
      <c r="E19" s="1511" t="s">
        <v>410</v>
      </c>
      <c r="F19" s="1513"/>
      <c r="G19" s="1511" t="s">
        <v>411</v>
      </c>
      <c r="H19" s="1512"/>
      <c r="I19" s="1586">
        <v>0.39</v>
      </c>
      <c r="J19" s="1587"/>
      <c r="K19" s="1588"/>
      <c r="L19" s="1586">
        <v>0.39</v>
      </c>
      <c r="M19" s="1587"/>
      <c r="N19" s="1588"/>
      <c r="O19" s="1586">
        <v>0.39</v>
      </c>
      <c r="P19" s="1587"/>
      <c r="Q19" s="1588"/>
      <c r="R19" s="1586">
        <v>0.39</v>
      </c>
      <c r="S19" s="1587"/>
      <c r="T19" s="1588"/>
      <c r="U19" s="1586">
        <v>0.39</v>
      </c>
      <c r="V19" s="1587"/>
      <c r="W19" s="1588"/>
      <c r="X19" s="1586">
        <v>0.39</v>
      </c>
      <c r="Y19" s="1587"/>
      <c r="Z19" s="1588"/>
      <c r="AA19" s="1586">
        <v>0.39</v>
      </c>
      <c r="AB19" s="1587"/>
      <c r="AC19" s="1588"/>
      <c r="AD19" s="1586">
        <v>0.39</v>
      </c>
      <c r="AE19" s="1587"/>
      <c r="AF19" s="1588"/>
      <c r="AG19" s="1586">
        <v>0.39</v>
      </c>
      <c r="AH19" s="1587"/>
      <c r="AI19" s="1588"/>
      <c r="AJ19" s="1586">
        <v>0.39</v>
      </c>
      <c r="AK19" s="1587"/>
      <c r="AL19" s="1588"/>
      <c r="AM19" s="1586">
        <v>0.39</v>
      </c>
      <c r="AN19" s="1587"/>
      <c r="AO19" s="1588"/>
      <c r="AP19" s="1586">
        <v>0.39</v>
      </c>
      <c r="AQ19" s="1587"/>
      <c r="AR19" s="1588"/>
      <c r="AS19" s="1586">
        <v>0.39</v>
      </c>
      <c r="AT19" s="1587"/>
      <c r="AU19" s="1588"/>
      <c r="AV19" s="1586">
        <v>0.39</v>
      </c>
      <c r="AW19" s="1587"/>
      <c r="AX19" s="1588"/>
      <c r="AY19" s="1586">
        <v>0.39</v>
      </c>
      <c r="AZ19" s="1587"/>
      <c r="BA19" s="1588"/>
      <c r="BB19" s="1586">
        <v>0.39</v>
      </c>
      <c r="BC19" s="1587"/>
      <c r="BD19" s="1588"/>
      <c r="BE19" s="1586">
        <v>0.39</v>
      </c>
      <c r="BF19" s="1587"/>
      <c r="BG19" s="1588"/>
      <c r="BH19" s="1586">
        <v>0.39</v>
      </c>
      <c r="BI19" s="1587"/>
      <c r="BJ19" s="1588"/>
      <c r="BK19" s="1586">
        <v>0.39</v>
      </c>
      <c r="BL19" s="1587"/>
      <c r="BM19" s="1588"/>
      <c r="BN19" s="1586">
        <v>0.39</v>
      </c>
      <c r="BO19" s="1587"/>
      <c r="BP19" s="1588"/>
      <c r="BQ19" s="1586">
        <v>0.39</v>
      </c>
      <c r="BR19" s="1587"/>
      <c r="BS19" s="1588"/>
      <c r="BT19" s="1586">
        <v>0.39</v>
      </c>
      <c r="BU19" s="1587"/>
      <c r="BV19" s="1588"/>
      <c r="BW19" s="1586">
        <v>0.39</v>
      </c>
      <c r="BX19" s="1587"/>
      <c r="BY19" s="1588"/>
      <c r="BZ19" s="1586">
        <v>0.39</v>
      </c>
      <c r="CA19" s="1587"/>
      <c r="CB19" s="1588"/>
    </row>
    <row r="20" spans="1:80" ht="6.75" customHeight="1" x14ac:dyDescent="0.2">
      <c r="A20" s="1522"/>
      <c r="B20" s="1523"/>
      <c r="C20" s="1524"/>
      <c r="D20" s="1525"/>
      <c r="E20" s="1522"/>
      <c r="F20" s="1524"/>
      <c r="G20" s="1522"/>
      <c r="H20" s="1523"/>
      <c r="I20" s="1589"/>
      <c r="J20" s="1590"/>
      <c r="K20" s="1591"/>
      <c r="L20" s="1589"/>
      <c r="M20" s="1590"/>
      <c r="N20" s="1591"/>
      <c r="O20" s="1589"/>
      <c r="P20" s="1590"/>
      <c r="Q20" s="1591"/>
      <c r="R20" s="1589"/>
      <c r="S20" s="1590"/>
      <c r="T20" s="1591"/>
      <c r="U20" s="1589"/>
      <c r="V20" s="1590"/>
      <c r="W20" s="1591"/>
      <c r="X20" s="1589"/>
      <c r="Y20" s="1590"/>
      <c r="Z20" s="1591"/>
      <c r="AA20" s="1589"/>
      <c r="AB20" s="1590"/>
      <c r="AC20" s="1591"/>
      <c r="AD20" s="1589"/>
      <c r="AE20" s="1590"/>
      <c r="AF20" s="1591"/>
      <c r="AG20" s="1589"/>
      <c r="AH20" s="1590"/>
      <c r="AI20" s="1591"/>
      <c r="AJ20" s="1589"/>
      <c r="AK20" s="1590"/>
      <c r="AL20" s="1591"/>
      <c r="AM20" s="1589"/>
      <c r="AN20" s="1590"/>
      <c r="AO20" s="1591"/>
      <c r="AP20" s="1589"/>
      <c r="AQ20" s="1590"/>
      <c r="AR20" s="1591"/>
      <c r="AS20" s="1589"/>
      <c r="AT20" s="1590"/>
      <c r="AU20" s="1591"/>
      <c r="AV20" s="1589"/>
      <c r="AW20" s="1590"/>
      <c r="AX20" s="1591"/>
      <c r="AY20" s="1589"/>
      <c r="AZ20" s="1590"/>
      <c r="BA20" s="1591"/>
      <c r="BB20" s="1589"/>
      <c r="BC20" s="1590"/>
      <c r="BD20" s="1591"/>
      <c r="BE20" s="1589"/>
      <c r="BF20" s="1590"/>
      <c r="BG20" s="1591"/>
      <c r="BH20" s="1589"/>
      <c r="BI20" s="1590"/>
      <c r="BJ20" s="1591"/>
      <c r="BK20" s="1589"/>
      <c r="BL20" s="1590"/>
      <c r="BM20" s="1591"/>
      <c r="BN20" s="1589"/>
      <c r="BO20" s="1590"/>
      <c r="BP20" s="1591"/>
      <c r="BQ20" s="1589"/>
      <c r="BR20" s="1590"/>
      <c r="BS20" s="1591"/>
      <c r="BT20" s="1589"/>
      <c r="BU20" s="1590"/>
      <c r="BV20" s="1591"/>
      <c r="BW20" s="1589"/>
      <c r="BX20" s="1590"/>
      <c r="BY20" s="1591"/>
      <c r="BZ20" s="1589"/>
      <c r="CA20" s="1590"/>
      <c r="CB20" s="1591"/>
    </row>
    <row r="21" spans="1:80" ht="6.75" customHeight="1" thickBot="1" x14ac:dyDescent="0.25">
      <c r="A21" s="1548"/>
      <c r="B21" s="1553"/>
      <c r="C21" s="1549"/>
      <c r="D21" s="1554"/>
      <c r="E21" s="1548"/>
      <c r="F21" s="1549"/>
      <c r="G21" s="1548"/>
      <c r="H21" s="1553"/>
      <c r="I21" s="1592"/>
      <c r="J21" s="1593"/>
      <c r="K21" s="1594"/>
      <c r="L21" s="1592"/>
      <c r="M21" s="1593"/>
      <c r="N21" s="1594"/>
      <c r="O21" s="1592"/>
      <c r="P21" s="1593"/>
      <c r="Q21" s="1594"/>
      <c r="R21" s="1592"/>
      <c r="S21" s="1593"/>
      <c r="T21" s="1594"/>
      <c r="U21" s="1592"/>
      <c r="V21" s="1593"/>
      <c r="W21" s="1594"/>
      <c r="X21" s="1592"/>
      <c r="Y21" s="1593"/>
      <c r="Z21" s="1594"/>
      <c r="AA21" s="1592"/>
      <c r="AB21" s="1593"/>
      <c r="AC21" s="1594"/>
      <c r="AD21" s="1592"/>
      <c r="AE21" s="1593"/>
      <c r="AF21" s="1594"/>
      <c r="AG21" s="1592"/>
      <c r="AH21" s="1593"/>
      <c r="AI21" s="1594"/>
      <c r="AJ21" s="1592"/>
      <c r="AK21" s="1593"/>
      <c r="AL21" s="1594"/>
      <c r="AM21" s="1592"/>
      <c r="AN21" s="1593"/>
      <c r="AO21" s="1594"/>
      <c r="AP21" s="1592"/>
      <c r="AQ21" s="1593"/>
      <c r="AR21" s="1594"/>
      <c r="AS21" s="1592"/>
      <c r="AT21" s="1593"/>
      <c r="AU21" s="1594"/>
      <c r="AV21" s="1592"/>
      <c r="AW21" s="1593"/>
      <c r="AX21" s="1594"/>
      <c r="AY21" s="1592"/>
      <c r="AZ21" s="1593"/>
      <c r="BA21" s="1594"/>
      <c r="BB21" s="1592"/>
      <c r="BC21" s="1593"/>
      <c r="BD21" s="1594"/>
      <c r="BE21" s="1592"/>
      <c r="BF21" s="1593"/>
      <c r="BG21" s="1594"/>
      <c r="BH21" s="1592"/>
      <c r="BI21" s="1593"/>
      <c r="BJ21" s="1594"/>
      <c r="BK21" s="1592"/>
      <c r="BL21" s="1593"/>
      <c r="BM21" s="1594"/>
      <c r="BN21" s="1592"/>
      <c r="BO21" s="1593"/>
      <c r="BP21" s="1594"/>
      <c r="BQ21" s="1592"/>
      <c r="BR21" s="1593"/>
      <c r="BS21" s="1594"/>
      <c r="BT21" s="1592"/>
      <c r="BU21" s="1593"/>
      <c r="BV21" s="1594"/>
      <c r="BW21" s="1592"/>
      <c r="BX21" s="1593"/>
      <c r="BY21" s="1594"/>
      <c r="BZ21" s="1592"/>
      <c r="CA21" s="1593"/>
      <c r="CB21" s="1594"/>
    </row>
    <row r="22" spans="1:80" ht="7.5" customHeight="1" x14ac:dyDescent="0.2">
      <c r="A22" s="1511" t="s">
        <v>335</v>
      </c>
      <c r="B22" s="1512"/>
      <c r="C22" s="1513"/>
      <c r="D22" s="1514">
        <v>0.25</v>
      </c>
      <c r="E22" s="1511" t="s">
        <v>24</v>
      </c>
      <c r="F22" s="1513"/>
      <c r="G22" s="1511" t="s">
        <v>411</v>
      </c>
      <c r="H22" s="1512"/>
      <c r="I22" s="1576">
        <f>ROUND(SQRT(J22^2+K22^2)*1000/(SQRT(3)*I25),2)</f>
        <v>0.74</v>
      </c>
      <c r="J22" s="1595">
        <v>2.9999999999999997E-4</v>
      </c>
      <c r="K22" s="1596">
        <v>4.0000000000000002E-4</v>
      </c>
      <c r="L22" s="1576">
        <f>ROUND(SQRT(M22^2+N22^2)*1000/(SQRT(3)*L25),2)</f>
        <v>0.86</v>
      </c>
      <c r="M22" s="1595">
        <v>2.9999999999999997E-4</v>
      </c>
      <c r="N22" s="1596">
        <v>5.0000000000000001E-4</v>
      </c>
      <c r="O22" s="1576">
        <f>ROUND(SQRT(P22^2+Q22^2)*1000/(SQRT(3)*O25),2)</f>
        <v>0.53</v>
      </c>
      <c r="P22" s="1595">
        <v>2.0000000000000001E-4</v>
      </c>
      <c r="Q22" s="1596">
        <v>2.9999999999999997E-4</v>
      </c>
      <c r="R22" s="1576">
        <f>ROUND(SQRT(S22^2+T22^2)*1000/(SQRT(3)*R25),2)</f>
        <v>0.47</v>
      </c>
      <c r="S22" s="1595">
        <v>2.9999999999999997E-4</v>
      </c>
      <c r="T22" s="1596">
        <v>1E-4</v>
      </c>
      <c r="U22" s="1576">
        <f>ROUND(SQRT(V22^2+W22^2)*1000/(SQRT(3)*U25),2)</f>
        <v>5.65</v>
      </c>
      <c r="V22" s="1595">
        <v>3.8159999999999999E-3</v>
      </c>
      <c r="W22" s="1596">
        <v>0</v>
      </c>
      <c r="X22" s="1576">
        <f>ROUND(SQRT(Y22^2+Z22^2)*1000/(SQRT(3)*X25),2)</f>
        <v>11.43</v>
      </c>
      <c r="Y22" s="1595">
        <v>3.8999999999999998E-3</v>
      </c>
      <c r="Z22" s="1596">
        <v>6.6599999999999993E-3</v>
      </c>
      <c r="AA22" s="1576">
        <f>ROUND(SQRT(AB22^2+AC22^2)*1000/(SQRT(3)*AA25),2)</f>
        <v>10.42</v>
      </c>
      <c r="AB22" s="1595">
        <v>3.8279999999999998E-3</v>
      </c>
      <c r="AC22" s="1596">
        <v>5.9039999999999995E-3</v>
      </c>
      <c r="AD22" s="1576">
        <f>ROUND(SQRT(AE22^2+AF22^2)*1000/(SQRT(3)*AD25),2)</f>
        <v>10.16</v>
      </c>
      <c r="AE22" s="1595">
        <v>3.7559999999999998E-3</v>
      </c>
      <c r="AF22" s="1596">
        <v>5.7480000000000005E-3</v>
      </c>
      <c r="AG22" s="1576">
        <f>ROUND(SQRT(AH22^2+AI22^2)*1000/(SQRT(3)*AG25),2)</f>
        <v>9.8000000000000007</v>
      </c>
      <c r="AH22" s="1595">
        <v>3.6599999999999996E-3</v>
      </c>
      <c r="AI22" s="1596">
        <v>5.5199999999999997E-3</v>
      </c>
      <c r="AJ22" s="1576">
        <f>ROUND(SQRT(AK22^2+AL22^2)*1000/(SQRT(3)*AJ25),2)</f>
        <v>8.43</v>
      </c>
      <c r="AK22" s="1595">
        <v>3.2400000000000003E-3</v>
      </c>
      <c r="AL22" s="1596">
        <v>4.6800000000000001E-3</v>
      </c>
      <c r="AM22" s="1576">
        <f>ROUND(SQRT(AN22^2+AO22^2)*1000/(SQRT(3)*AM25),2)</f>
        <v>8.23</v>
      </c>
      <c r="AN22" s="1595">
        <v>3.0000000000000001E-3</v>
      </c>
      <c r="AO22" s="1596">
        <v>4.6800000000000001E-3</v>
      </c>
      <c r="AP22" s="1576">
        <f>ROUND(SQRT(AQ22^2+AR22^2)*1000/(SQRT(3)*AP25),2)</f>
        <v>7.79</v>
      </c>
      <c r="AQ22" s="1595">
        <v>3.0000000000000001E-3</v>
      </c>
      <c r="AR22" s="1596">
        <v>4.3200000000000001E-3</v>
      </c>
      <c r="AS22" s="1576">
        <f>ROUND(SQRT(AT22^2+AU22^2)*1000/(SQRT(3)*AS25),2)</f>
        <v>7.58</v>
      </c>
      <c r="AT22" s="1595">
        <v>3.0000000000000001E-3</v>
      </c>
      <c r="AU22" s="1596">
        <v>4.1520000000000003E-3</v>
      </c>
      <c r="AV22" s="1576">
        <f>ROUND(SQRT(AW22^2+AX22^2)*1000/(SQRT(3)*AV25),2)</f>
        <v>7.79</v>
      </c>
      <c r="AW22" s="1595">
        <v>3.0000000000000001E-3</v>
      </c>
      <c r="AX22" s="1596">
        <v>4.3200000000000001E-3</v>
      </c>
      <c r="AY22" s="1576">
        <f>ROUND(SQRT(AZ22^2+BA22^2)*1000/(SQRT(3)*AY25),2)</f>
        <v>7.93</v>
      </c>
      <c r="AZ22" s="1595">
        <v>3.0000000000000001E-3</v>
      </c>
      <c r="BA22" s="1596">
        <v>4.4400000000000004E-3</v>
      </c>
      <c r="BB22" s="1576">
        <f>ROUND(SQRT(BC22^2+BD22^2)*1000/(SQRT(3)*BB25),2)</f>
        <v>7.64</v>
      </c>
      <c r="BC22" s="1595">
        <v>3.0000000000000001E-3</v>
      </c>
      <c r="BD22" s="1596">
        <v>4.2000000000000006E-3</v>
      </c>
      <c r="BE22" s="1576">
        <f>ROUND(SQRT(BF22^2+BG22^2)*1000/(SQRT(3)*BE25),2)</f>
        <v>7.93</v>
      </c>
      <c r="BF22" s="1595">
        <v>3.0000000000000001E-3</v>
      </c>
      <c r="BG22" s="1596">
        <v>4.4400000000000004E-3</v>
      </c>
      <c r="BH22" s="1576">
        <f>ROUND(SQRT(BI22^2+BJ22^2)*1000/(SQRT(3)*BH25),2)</f>
        <v>7.93</v>
      </c>
      <c r="BI22" s="1595">
        <v>3.0000000000000001E-3</v>
      </c>
      <c r="BJ22" s="1596">
        <v>4.4400000000000004E-3</v>
      </c>
      <c r="BK22" s="1576">
        <f>ROUND(SQRT(BL22^2+BM22^2)*1000/(SQRT(3)*BK25),2)</f>
        <v>8.08</v>
      </c>
      <c r="BL22" s="1595">
        <v>3.0000000000000001E-3</v>
      </c>
      <c r="BM22" s="1596">
        <v>4.5599999999999998E-3</v>
      </c>
      <c r="BN22" s="1576">
        <f>ROUND(SQRT(BO22^2+BP22^2)*1000/(SQRT(3)*BN25),2)</f>
        <v>8.08</v>
      </c>
      <c r="BO22" s="1595">
        <v>3.0000000000000001E-3</v>
      </c>
      <c r="BP22" s="1596">
        <v>4.5599999999999998E-3</v>
      </c>
      <c r="BQ22" s="1576">
        <f>ROUND(SQRT(BR22^2+BS22^2)*1000/(SQRT(3)*BQ25),2)</f>
        <v>8.23</v>
      </c>
      <c r="BR22" s="1595">
        <v>3.0000000000000001E-3</v>
      </c>
      <c r="BS22" s="1596">
        <v>4.6800000000000001E-3</v>
      </c>
      <c r="BT22" s="1576">
        <f>ROUND(SQRT(BU22^2+BV22^2)*1000/(SQRT(3)*BT25),2)</f>
        <v>8.08</v>
      </c>
      <c r="BU22" s="1595">
        <v>3.0000000000000001E-3</v>
      </c>
      <c r="BV22" s="1596">
        <v>4.5599999999999998E-3</v>
      </c>
      <c r="BW22" s="1576">
        <f>ROUND(SQRT(BX22^2+BY22^2)*1000/(SQRT(3)*BW25),2)</f>
        <v>8.08</v>
      </c>
      <c r="BX22" s="1595">
        <v>3.0000000000000001E-3</v>
      </c>
      <c r="BY22" s="1596">
        <v>4.5599999999999998E-3</v>
      </c>
      <c r="BZ22" s="1576">
        <f>ROUND(SQRT(CA22^2+CB22^2)*1000/(SQRT(3)*BZ25),2)</f>
        <v>8.08</v>
      </c>
      <c r="CA22" s="1595">
        <v>3.0000000000000001E-3</v>
      </c>
      <c r="CB22" s="1596">
        <v>4.5599999999999998E-3</v>
      </c>
    </row>
    <row r="23" spans="1:80" ht="7.5" customHeight="1" x14ac:dyDescent="0.2">
      <c r="A23" s="1522"/>
      <c r="B23" s="1523"/>
      <c r="C23" s="1524"/>
      <c r="D23" s="1525"/>
      <c r="E23" s="1522"/>
      <c r="F23" s="1524"/>
      <c r="G23" s="1522"/>
      <c r="H23" s="1523"/>
      <c r="I23" s="1579" t="e">
        <f>ROUND(SQRT(J23^2+K23^2)*1000/(SQRT(3)*I26),2)</f>
        <v>#DIV/0!</v>
      </c>
      <c r="J23" s="1597"/>
      <c r="K23" s="1598"/>
      <c r="L23" s="1579" t="e">
        <f>ROUND(SQRT(M23^2+N23^2)*1000/(SQRT(3)*L26),2)</f>
        <v>#DIV/0!</v>
      </c>
      <c r="M23" s="1597"/>
      <c r="N23" s="1598"/>
      <c r="O23" s="1579" t="e">
        <f>ROUND(SQRT(P23^2+Q23^2)*1000/(SQRT(3)*O26),2)</f>
        <v>#DIV/0!</v>
      </c>
      <c r="P23" s="1597"/>
      <c r="Q23" s="1598"/>
      <c r="R23" s="1579" t="e">
        <f>ROUND(SQRT(S23^2+T23^2)*1000/(SQRT(3)*R26),2)</f>
        <v>#DIV/0!</v>
      </c>
      <c r="S23" s="1597"/>
      <c r="T23" s="1598"/>
      <c r="U23" s="1579" t="e">
        <f>ROUND(SQRT(V23^2+W23^2)*1000/(SQRT(3)*U26),2)</f>
        <v>#DIV/0!</v>
      </c>
      <c r="V23" s="1597"/>
      <c r="W23" s="1598"/>
      <c r="X23" s="1579" t="e">
        <f>ROUND(SQRT(Y23^2+Z23^2)*1000/(SQRT(3)*X26),2)</f>
        <v>#DIV/0!</v>
      </c>
      <c r="Y23" s="1597"/>
      <c r="Z23" s="1598"/>
      <c r="AA23" s="1579" t="e">
        <f>ROUND(SQRT(AB23^2+AC23^2)*1000/(SQRT(3)*AA26),2)</f>
        <v>#DIV/0!</v>
      </c>
      <c r="AB23" s="1597"/>
      <c r="AC23" s="1598"/>
      <c r="AD23" s="1579" t="e">
        <f>ROUND(SQRT(AE23^2+AF23^2)*1000/(SQRT(3)*AD26),2)</f>
        <v>#DIV/0!</v>
      </c>
      <c r="AE23" s="1597"/>
      <c r="AF23" s="1598"/>
      <c r="AG23" s="1579" t="e">
        <f>ROUND(SQRT(AH23^2+AI23^2)*1000/(SQRT(3)*AG26),2)</f>
        <v>#DIV/0!</v>
      </c>
      <c r="AH23" s="1597"/>
      <c r="AI23" s="1598"/>
      <c r="AJ23" s="1579" t="e">
        <f>ROUND(SQRT(AK23^2+AL23^2)*1000/(SQRT(3)*AJ26),2)</f>
        <v>#DIV/0!</v>
      </c>
      <c r="AK23" s="1597"/>
      <c r="AL23" s="1598"/>
      <c r="AM23" s="1579" t="e">
        <f>ROUND(SQRT(AN23^2+AO23^2)*1000/(SQRT(3)*AM26),2)</f>
        <v>#DIV/0!</v>
      </c>
      <c r="AN23" s="1597"/>
      <c r="AO23" s="1598"/>
      <c r="AP23" s="1579" t="e">
        <f>ROUND(SQRT(AQ23^2+AR23^2)*1000/(SQRT(3)*AP26),2)</f>
        <v>#DIV/0!</v>
      </c>
      <c r="AQ23" s="1597"/>
      <c r="AR23" s="1598"/>
      <c r="AS23" s="1579" t="e">
        <f>ROUND(SQRT(AT23^2+AU23^2)*1000/(SQRT(3)*AS26),2)</f>
        <v>#DIV/0!</v>
      </c>
      <c r="AT23" s="1597"/>
      <c r="AU23" s="1598"/>
      <c r="AV23" s="1579" t="e">
        <f>ROUND(SQRT(AW23^2+AX23^2)*1000/(SQRT(3)*AV26),2)</f>
        <v>#DIV/0!</v>
      </c>
      <c r="AW23" s="1597"/>
      <c r="AX23" s="1598"/>
      <c r="AY23" s="1579" t="e">
        <f>ROUND(SQRT(AZ23^2+BA23^2)*1000/(SQRT(3)*AY26),2)</f>
        <v>#DIV/0!</v>
      </c>
      <c r="AZ23" s="1597"/>
      <c r="BA23" s="1598"/>
      <c r="BB23" s="1579" t="e">
        <f>ROUND(SQRT(BC23^2+BD23^2)*1000/(SQRT(3)*BB26),2)</f>
        <v>#DIV/0!</v>
      </c>
      <c r="BC23" s="1597"/>
      <c r="BD23" s="1598"/>
      <c r="BE23" s="1579" t="e">
        <f>ROUND(SQRT(BF23^2+BG23^2)*1000/(SQRT(3)*BE26),2)</f>
        <v>#DIV/0!</v>
      </c>
      <c r="BF23" s="1597"/>
      <c r="BG23" s="1598"/>
      <c r="BH23" s="1579" t="e">
        <f>ROUND(SQRT(BI23^2+BJ23^2)*1000/(SQRT(3)*BH26),2)</f>
        <v>#DIV/0!</v>
      </c>
      <c r="BI23" s="1597"/>
      <c r="BJ23" s="1598"/>
      <c r="BK23" s="1579" t="e">
        <f>ROUND(SQRT(BL23^2+BM23^2)*1000/(SQRT(3)*BK26),2)</f>
        <v>#DIV/0!</v>
      </c>
      <c r="BL23" s="1597"/>
      <c r="BM23" s="1598"/>
      <c r="BN23" s="1579" t="e">
        <f>ROUND(SQRT(BO23^2+BP23^2)*1000/(SQRT(3)*BN26),2)</f>
        <v>#DIV/0!</v>
      </c>
      <c r="BO23" s="1597"/>
      <c r="BP23" s="1598"/>
      <c r="BQ23" s="1579" t="e">
        <f>ROUND(SQRT(BR23^2+BS23^2)*1000/(SQRT(3)*BQ26),2)</f>
        <v>#DIV/0!</v>
      </c>
      <c r="BR23" s="1597"/>
      <c r="BS23" s="1598"/>
      <c r="BT23" s="1579" t="e">
        <f>ROUND(SQRT(BU23^2+BV23^2)*1000/(SQRT(3)*BT26),2)</f>
        <v>#DIV/0!</v>
      </c>
      <c r="BU23" s="1597"/>
      <c r="BV23" s="1598"/>
      <c r="BW23" s="1579" t="e">
        <f>ROUND(SQRT(BX23^2+BY23^2)*1000/(SQRT(3)*BW26),2)</f>
        <v>#DIV/0!</v>
      </c>
      <c r="BX23" s="1597"/>
      <c r="BY23" s="1598"/>
      <c r="BZ23" s="1579" t="e">
        <f>ROUND(SQRT(CA23^2+CB23^2)*1000/(SQRT(3)*BZ26),2)</f>
        <v>#DIV/0!</v>
      </c>
      <c r="CA23" s="1597"/>
      <c r="CB23" s="1598"/>
    </row>
    <row r="24" spans="1:80" ht="7.5" customHeight="1" thickBot="1" x14ac:dyDescent="0.25">
      <c r="A24" s="1522"/>
      <c r="B24" s="1523"/>
      <c r="C24" s="1524"/>
      <c r="D24" s="1525"/>
      <c r="E24" s="1548"/>
      <c r="F24" s="1549"/>
      <c r="G24" s="1548"/>
      <c r="H24" s="1553"/>
      <c r="I24" s="1583" t="e">
        <f>ROUND(SQRT(J24^2+K24^2)*1000/(SQRT(3)*I27),2)</f>
        <v>#DIV/0!</v>
      </c>
      <c r="J24" s="1599"/>
      <c r="K24" s="1600"/>
      <c r="L24" s="1583" t="e">
        <f>ROUND(SQRT(M24^2+N24^2)*1000/(SQRT(3)*L27),2)</f>
        <v>#DIV/0!</v>
      </c>
      <c r="M24" s="1599"/>
      <c r="N24" s="1600"/>
      <c r="O24" s="1583" t="e">
        <f>ROUND(SQRT(P24^2+Q24^2)*1000/(SQRT(3)*O27),2)</f>
        <v>#DIV/0!</v>
      </c>
      <c r="P24" s="1599"/>
      <c r="Q24" s="1600"/>
      <c r="R24" s="1583" t="e">
        <f>ROUND(SQRT(S24^2+T24^2)*1000/(SQRT(3)*R27),2)</f>
        <v>#DIV/0!</v>
      </c>
      <c r="S24" s="1599"/>
      <c r="T24" s="1600"/>
      <c r="U24" s="1583" t="e">
        <f>ROUND(SQRT(V24^2+W24^2)*1000/(SQRT(3)*U27),2)</f>
        <v>#DIV/0!</v>
      </c>
      <c r="V24" s="1599"/>
      <c r="W24" s="1600"/>
      <c r="X24" s="1583" t="e">
        <f>ROUND(SQRT(Y24^2+Z24^2)*1000/(SQRT(3)*X27),2)</f>
        <v>#DIV/0!</v>
      </c>
      <c r="Y24" s="1599"/>
      <c r="Z24" s="1600"/>
      <c r="AA24" s="1583" t="e">
        <f>ROUND(SQRT(AB24^2+AC24^2)*1000/(SQRT(3)*AA27),2)</f>
        <v>#DIV/0!</v>
      </c>
      <c r="AB24" s="1599"/>
      <c r="AC24" s="1600"/>
      <c r="AD24" s="1583" t="e">
        <f>ROUND(SQRT(AE24^2+AF24^2)*1000/(SQRT(3)*AD27),2)</f>
        <v>#DIV/0!</v>
      </c>
      <c r="AE24" s="1599"/>
      <c r="AF24" s="1600"/>
      <c r="AG24" s="1583" t="e">
        <f>ROUND(SQRT(AH24^2+AI24^2)*1000/(SQRT(3)*AG27),2)</f>
        <v>#DIV/0!</v>
      </c>
      <c r="AH24" s="1599"/>
      <c r="AI24" s="1600"/>
      <c r="AJ24" s="1583" t="e">
        <f>ROUND(SQRT(AK24^2+AL24^2)*1000/(SQRT(3)*AJ27),2)</f>
        <v>#DIV/0!</v>
      </c>
      <c r="AK24" s="1599"/>
      <c r="AL24" s="1600"/>
      <c r="AM24" s="1583" t="e">
        <f>ROUND(SQRT(AN24^2+AO24^2)*1000/(SQRT(3)*AM27),2)</f>
        <v>#DIV/0!</v>
      </c>
      <c r="AN24" s="1599"/>
      <c r="AO24" s="1600"/>
      <c r="AP24" s="1583" t="e">
        <f>ROUND(SQRT(AQ24^2+AR24^2)*1000/(SQRT(3)*AP27),2)</f>
        <v>#DIV/0!</v>
      </c>
      <c r="AQ24" s="1599"/>
      <c r="AR24" s="1600"/>
      <c r="AS24" s="1583" t="e">
        <f>ROUND(SQRT(AT24^2+AU24^2)*1000/(SQRT(3)*AS27),2)</f>
        <v>#DIV/0!</v>
      </c>
      <c r="AT24" s="1599"/>
      <c r="AU24" s="1600"/>
      <c r="AV24" s="1583" t="e">
        <f>ROUND(SQRT(AW24^2+AX24^2)*1000/(SQRT(3)*AV27),2)</f>
        <v>#DIV/0!</v>
      </c>
      <c r="AW24" s="1599"/>
      <c r="AX24" s="1600"/>
      <c r="AY24" s="1583" t="e">
        <f>ROUND(SQRT(AZ24^2+BA24^2)*1000/(SQRT(3)*AY27),2)</f>
        <v>#DIV/0!</v>
      </c>
      <c r="AZ24" s="1599"/>
      <c r="BA24" s="1600"/>
      <c r="BB24" s="1583" t="e">
        <f>ROUND(SQRT(BC24^2+BD24^2)*1000/(SQRT(3)*BB27),2)</f>
        <v>#DIV/0!</v>
      </c>
      <c r="BC24" s="1599"/>
      <c r="BD24" s="1600"/>
      <c r="BE24" s="1583" t="e">
        <f>ROUND(SQRT(BF24^2+BG24^2)*1000/(SQRT(3)*BE27),2)</f>
        <v>#DIV/0!</v>
      </c>
      <c r="BF24" s="1599"/>
      <c r="BG24" s="1600"/>
      <c r="BH24" s="1583" t="e">
        <f>ROUND(SQRT(BI24^2+BJ24^2)*1000/(SQRT(3)*BH27),2)</f>
        <v>#DIV/0!</v>
      </c>
      <c r="BI24" s="1599"/>
      <c r="BJ24" s="1600"/>
      <c r="BK24" s="1583" t="e">
        <f>ROUND(SQRT(BL24^2+BM24^2)*1000/(SQRT(3)*BK27),2)</f>
        <v>#DIV/0!</v>
      </c>
      <c r="BL24" s="1599"/>
      <c r="BM24" s="1600"/>
      <c r="BN24" s="1583" t="e">
        <f>ROUND(SQRT(BO24^2+BP24^2)*1000/(SQRT(3)*BN27),2)</f>
        <v>#DIV/0!</v>
      </c>
      <c r="BO24" s="1599"/>
      <c r="BP24" s="1600"/>
      <c r="BQ24" s="1583" t="e">
        <f>ROUND(SQRT(BR24^2+BS24^2)*1000/(SQRT(3)*BQ27),2)</f>
        <v>#DIV/0!</v>
      </c>
      <c r="BR24" s="1599"/>
      <c r="BS24" s="1600"/>
      <c r="BT24" s="1583" t="e">
        <f>ROUND(SQRT(BU24^2+BV24^2)*1000/(SQRT(3)*BT27),2)</f>
        <v>#DIV/0!</v>
      </c>
      <c r="BU24" s="1599"/>
      <c r="BV24" s="1600"/>
      <c r="BW24" s="1583" t="e">
        <f>ROUND(SQRT(BX24^2+BY24^2)*1000/(SQRT(3)*BW27),2)</f>
        <v>#DIV/0!</v>
      </c>
      <c r="BX24" s="1599"/>
      <c r="BY24" s="1600"/>
      <c r="BZ24" s="1583" t="e">
        <f>ROUND(SQRT(CA24^2+CB24^2)*1000/(SQRT(3)*BZ27),2)</f>
        <v>#DIV/0!</v>
      </c>
      <c r="CA24" s="1599"/>
      <c r="CB24" s="1600"/>
    </row>
    <row r="25" spans="1:80" ht="7.5" customHeight="1" x14ac:dyDescent="0.2">
      <c r="A25" s="1522"/>
      <c r="B25" s="1523"/>
      <c r="C25" s="1524"/>
      <c r="D25" s="1525"/>
      <c r="E25" s="1511" t="s">
        <v>410</v>
      </c>
      <c r="F25" s="1513"/>
      <c r="G25" s="1511" t="s">
        <v>411</v>
      </c>
      <c r="H25" s="1512"/>
      <c r="I25" s="1586">
        <v>0.39</v>
      </c>
      <c r="J25" s="1587"/>
      <c r="K25" s="1588"/>
      <c r="L25" s="1586">
        <v>0.39</v>
      </c>
      <c r="M25" s="1587"/>
      <c r="N25" s="1588"/>
      <c r="O25" s="1586">
        <v>0.39</v>
      </c>
      <c r="P25" s="1587"/>
      <c r="Q25" s="1588"/>
      <c r="R25" s="1586">
        <v>0.39</v>
      </c>
      <c r="S25" s="1587"/>
      <c r="T25" s="1588"/>
      <c r="U25" s="1586">
        <v>0.39</v>
      </c>
      <c r="V25" s="1587"/>
      <c r="W25" s="1588"/>
      <c r="X25" s="1586">
        <v>0.39</v>
      </c>
      <c r="Y25" s="1587"/>
      <c r="Z25" s="1588"/>
      <c r="AA25" s="1586">
        <v>0.39</v>
      </c>
      <c r="AB25" s="1587"/>
      <c r="AC25" s="1588"/>
      <c r="AD25" s="1586">
        <v>0.39</v>
      </c>
      <c r="AE25" s="1587"/>
      <c r="AF25" s="1588"/>
      <c r="AG25" s="1586">
        <v>0.39</v>
      </c>
      <c r="AH25" s="1587"/>
      <c r="AI25" s="1588"/>
      <c r="AJ25" s="1586">
        <v>0.39</v>
      </c>
      <c r="AK25" s="1587"/>
      <c r="AL25" s="1588"/>
      <c r="AM25" s="1586">
        <v>0.39</v>
      </c>
      <c r="AN25" s="1587"/>
      <c r="AO25" s="1588"/>
      <c r="AP25" s="1586">
        <v>0.39</v>
      </c>
      <c r="AQ25" s="1587"/>
      <c r="AR25" s="1588"/>
      <c r="AS25" s="1586">
        <v>0.39</v>
      </c>
      <c r="AT25" s="1587"/>
      <c r="AU25" s="1588"/>
      <c r="AV25" s="1586">
        <v>0.39</v>
      </c>
      <c r="AW25" s="1587"/>
      <c r="AX25" s="1588"/>
      <c r="AY25" s="1586">
        <v>0.39</v>
      </c>
      <c r="AZ25" s="1587"/>
      <c r="BA25" s="1588"/>
      <c r="BB25" s="1586">
        <v>0.39</v>
      </c>
      <c r="BC25" s="1587"/>
      <c r="BD25" s="1588"/>
      <c r="BE25" s="1586">
        <v>0.39</v>
      </c>
      <c r="BF25" s="1587"/>
      <c r="BG25" s="1588"/>
      <c r="BH25" s="1586">
        <v>0.39</v>
      </c>
      <c r="BI25" s="1587"/>
      <c r="BJ25" s="1588"/>
      <c r="BK25" s="1586">
        <v>0.39</v>
      </c>
      <c r="BL25" s="1587"/>
      <c r="BM25" s="1588"/>
      <c r="BN25" s="1586">
        <v>0.39</v>
      </c>
      <c r="BO25" s="1587"/>
      <c r="BP25" s="1588"/>
      <c r="BQ25" s="1586">
        <v>0.39</v>
      </c>
      <c r="BR25" s="1587"/>
      <c r="BS25" s="1588"/>
      <c r="BT25" s="1586">
        <v>0.39</v>
      </c>
      <c r="BU25" s="1587"/>
      <c r="BV25" s="1588"/>
      <c r="BW25" s="1586">
        <v>0.39</v>
      </c>
      <c r="BX25" s="1587"/>
      <c r="BY25" s="1588"/>
      <c r="BZ25" s="1586">
        <v>0.39</v>
      </c>
      <c r="CA25" s="1587"/>
      <c r="CB25" s="1588"/>
    </row>
    <row r="26" spans="1:80" ht="7.5" customHeight="1" x14ac:dyDescent="0.2">
      <c r="A26" s="1522"/>
      <c r="B26" s="1523"/>
      <c r="C26" s="1524"/>
      <c r="D26" s="1525"/>
      <c r="E26" s="1522"/>
      <c r="F26" s="1524"/>
      <c r="G26" s="1522"/>
      <c r="H26" s="1523"/>
      <c r="I26" s="1589"/>
      <c r="J26" s="1590"/>
      <c r="K26" s="1591"/>
      <c r="L26" s="1589"/>
      <c r="M26" s="1590"/>
      <c r="N26" s="1591"/>
      <c r="O26" s="1589"/>
      <c r="P26" s="1590"/>
      <c r="Q26" s="1591"/>
      <c r="R26" s="1589"/>
      <c r="S26" s="1590"/>
      <c r="T26" s="1591"/>
      <c r="U26" s="1589"/>
      <c r="V26" s="1590"/>
      <c r="W26" s="1591"/>
      <c r="X26" s="1589"/>
      <c r="Y26" s="1590"/>
      <c r="Z26" s="1591"/>
      <c r="AA26" s="1589"/>
      <c r="AB26" s="1590"/>
      <c r="AC26" s="1591"/>
      <c r="AD26" s="1589"/>
      <c r="AE26" s="1590"/>
      <c r="AF26" s="1591"/>
      <c r="AG26" s="1589"/>
      <c r="AH26" s="1590"/>
      <c r="AI26" s="1591"/>
      <c r="AJ26" s="1589"/>
      <c r="AK26" s="1590"/>
      <c r="AL26" s="1591"/>
      <c r="AM26" s="1589"/>
      <c r="AN26" s="1590"/>
      <c r="AO26" s="1591"/>
      <c r="AP26" s="1589"/>
      <c r="AQ26" s="1590"/>
      <c r="AR26" s="1591"/>
      <c r="AS26" s="1589"/>
      <c r="AT26" s="1590"/>
      <c r="AU26" s="1591"/>
      <c r="AV26" s="1589"/>
      <c r="AW26" s="1590"/>
      <c r="AX26" s="1591"/>
      <c r="AY26" s="1589"/>
      <c r="AZ26" s="1590"/>
      <c r="BA26" s="1591"/>
      <c r="BB26" s="1589"/>
      <c r="BC26" s="1590"/>
      <c r="BD26" s="1591"/>
      <c r="BE26" s="1589"/>
      <c r="BF26" s="1590"/>
      <c r="BG26" s="1591"/>
      <c r="BH26" s="1589"/>
      <c r="BI26" s="1590"/>
      <c r="BJ26" s="1591"/>
      <c r="BK26" s="1589"/>
      <c r="BL26" s="1590"/>
      <c r="BM26" s="1591"/>
      <c r="BN26" s="1589"/>
      <c r="BO26" s="1590"/>
      <c r="BP26" s="1591"/>
      <c r="BQ26" s="1589"/>
      <c r="BR26" s="1590"/>
      <c r="BS26" s="1591"/>
      <c r="BT26" s="1589"/>
      <c r="BU26" s="1590"/>
      <c r="BV26" s="1591"/>
      <c r="BW26" s="1589"/>
      <c r="BX26" s="1590"/>
      <c r="BY26" s="1591"/>
      <c r="BZ26" s="1589"/>
      <c r="CA26" s="1590"/>
      <c r="CB26" s="1591"/>
    </row>
    <row r="27" spans="1:80" ht="7.5" customHeight="1" thickBot="1" x14ac:dyDescent="0.25">
      <c r="A27" s="1548"/>
      <c r="B27" s="1553"/>
      <c r="C27" s="1549"/>
      <c r="D27" s="1554"/>
      <c r="E27" s="1522"/>
      <c r="F27" s="1524"/>
      <c r="G27" s="1522"/>
      <c r="H27" s="1523"/>
      <c r="I27" s="1589"/>
      <c r="J27" s="1590"/>
      <c r="K27" s="1591"/>
      <c r="L27" s="1592"/>
      <c r="M27" s="1593"/>
      <c r="N27" s="1594"/>
      <c r="O27" s="1592"/>
      <c r="P27" s="1593"/>
      <c r="Q27" s="1594"/>
      <c r="R27" s="1592"/>
      <c r="S27" s="1593"/>
      <c r="T27" s="1594"/>
      <c r="U27" s="1592"/>
      <c r="V27" s="1593"/>
      <c r="W27" s="1594"/>
      <c r="X27" s="1592"/>
      <c r="Y27" s="1593"/>
      <c r="Z27" s="1594"/>
      <c r="AA27" s="1592"/>
      <c r="AB27" s="1593"/>
      <c r="AC27" s="1594"/>
      <c r="AD27" s="1592"/>
      <c r="AE27" s="1593"/>
      <c r="AF27" s="1594"/>
      <c r="AG27" s="1592"/>
      <c r="AH27" s="1593"/>
      <c r="AI27" s="1594"/>
      <c r="AJ27" s="1592"/>
      <c r="AK27" s="1593"/>
      <c r="AL27" s="1594"/>
      <c r="AM27" s="1592"/>
      <c r="AN27" s="1593"/>
      <c r="AO27" s="1594"/>
      <c r="AP27" s="1592"/>
      <c r="AQ27" s="1593"/>
      <c r="AR27" s="1594"/>
      <c r="AS27" s="1592"/>
      <c r="AT27" s="1593"/>
      <c r="AU27" s="1594"/>
      <c r="AV27" s="1592"/>
      <c r="AW27" s="1593"/>
      <c r="AX27" s="1594"/>
      <c r="AY27" s="1592"/>
      <c r="AZ27" s="1593"/>
      <c r="BA27" s="1594"/>
      <c r="BB27" s="1592"/>
      <c r="BC27" s="1593"/>
      <c r="BD27" s="1594"/>
      <c r="BE27" s="1592"/>
      <c r="BF27" s="1593"/>
      <c r="BG27" s="1594"/>
      <c r="BH27" s="1592"/>
      <c r="BI27" s="1593"/>
      <c r="BJ27" s="1594"/>
      <c r="BK27" s="1592"/>
      <c r="BL27" s="1593"/>
      <c r="BM27" s="1594"/>
      <c r="BN27" s="1592"/>
      <c r="BO27" s="1593"/>
      <c r="BP27" s="1594"/>
      <c r="BQ27" s="1592"/>
      <c r="BR27" s="1593"/>
      <c r="BS27" s="1594"/>
      <c r="BT27" s="1592"/>
      <c r="BU27" s="1593"/>
      <c r="BV27" s="1594"/>
      <c r="BW27" s="1592"/>
      <c r="BX27" s="1593"/>
      <c r="BY27" s="1594"/>
      <c r="BZ27" s="1592"/>
      <c r="CA27" s="1593"/>
      <c r="CB27" s="1594"/>
    </row>
    <row r="28" spans="1:80" ht="15.75" customHeight="1" x14ac:dyDescent="0.25">
      <c r="A28" s="1601" t="s">
        <v>180</v>
      </c>
      <c r="B28" s="1602"/>
      <c r="C28" s="1602"/>
      <c r="D28" s="1602"/>
      <c r="E28" s="1515" t="s">
        <v>25</v>
      </c>
      <c r="F28" s="1577"/>
      <c r="G28" s="1577"/>
      <c r="H28" s="1603"/>
      <c r="I28" s="1521">
        <f>I4+I10</f>
        <v>9.99</v>
      </c>
      <c r="J28" s="1559">
        <f>J4+J10</f>
        <v>1.95</v>
      </c>
      <c r="K28" s="1560">
        <f>K4+K10</f>
        <v>0.82600000000000007</v>
      </c>
      <c r="L28" s="1521">
        <f>L4+L10</f>
        <v>8.86</v>
      </c>
      <c r="M28" s="1559">
        <f t="shared" ref="M28:BX28" si="1">M4+M10</f>
        <v>1.7070000000000001</v>
      </c>
      <c r="N28" s="1560">
        <f t="shared" si="1"/>
        <v>0.79400000000000004</v>
      </c>
      <c r="O28" s="1521">
        <f t="shared" si="1"/>
        <v>8.5</v>
      </c>
      <c r="P28" s="1559">
        <f t="shared" si="1"/>
        <v>1.6400000000000001</v>
      </c>
      <c r="Q28" s="1560">
        <f t="shared" si="1"/>
        <v>0.77400000000000002</v>
      </c>
      <c r="R28" s="1521">
        <f t="shared" si="1"/>
        <v>8.16</v>
      </c>
      <c r="S28" s="1559">
        <f t="shared" si="1"/>
        <v>1.542</v>
      </c>
      <c r="T28" s="1560">
        <f t="shared" si="1"/>
        <v>0.81200000000000006</v>
      </c>
      <c r="U28" s="1521">
        <f t="shared" si="1"/>
        <v>8.08</v>
      </c>
      <c r="V28" s="1559">
        <f t="shared" si="1"/>
        <v>1.512</v>
      </c>
      <c r="W28" s="1560">
        <f t="shared" si="1"/>
        <v>0.81800000000000006</v>
      </c>
      <c r="X28" s="1521">
        <f t="shared" si="1"/>
        <v>8.0399999999999991</v>
      </c>
      <c r="Y28" s="1559">
        <f t="shared" si="1"/>
        <v>1.516</v>
      </c>
      <c r="Z28" s="1560">
        <f t="shared" si="1"/>
        <v>0.81</v>
      </c>
      <c r="AA28" s="1521">
        <f t="shared" si="1"/>
        <v>9.370000000000001</v>
      </c>
      <c r="AB28" s="1559">
        <f t="shared" si="1"/>
        <v>1.8069999999999999</v>
      </c>
      <c r="AC28" s="1560">
        <f t="shared" si="1"/>
        <v>0.80699999999999994</v>
      </c>
      <c r="AD28" s="1521">
        <f t="shared" si="1"/>
        <v>8.9600000000000009</v>
      </c>
      <c r="AE28" s="1559">
        <f t="shared" si="1"/>
        <v>1.7090000000000001</v>
      </c>
      <c r="AF28" s="1560">
        <f t="shared" si="1"/>
        <v>0.85</v>
      </c>
      <c r="AG28" s="1521">
        <f t="shared" si="1"/>
        <v>9.26</v>
      </c>
      <c r="AH28" s="1559">
        <f t="shared" si="1"/>
        <v>1.7589999999999999</v>
      </c>
      <c r="AI28" s="1560">
        <f t="shared" si="1"/>
        <v>0.8660000000000001</v>
      </c>
      <c r="AJ28" s="1521">
        <f t="shared" si="1"/>
        <v>10.45</v>
      </c>
      <c r="AK28" s="1559">
        <f t="shared" si="1"/>
        <v>1.9550000000000001</v>
      </c>
      <c r="AL28" s="1560">
        <f t="shared" si="1"/>
        <v>1.024</v>
      </c>
      <c r="AM28" s="1521">
        <f t="shared" si="1"/>
        <v>11.04</v>
      </c>
      <c r="AN28" s="1559">
        <f t="shared" si="1"/>
        <v>2.13</v>
      </c>
      <c r="AO28" s="1560">
        <f t="shared" si="1"/>
        <v>0.93899999999999995</v>
      </c>
      <c r="AP28" s="1521">
        <f t="shared" si="1"/>
        <v>11.86</v>
      </c>
      <c r="AQ28" s="1559">
        <f t="shared" si="1"/>
        <v>2.3230000000000004</v>
      </c>
      <c r="AR28" s="1560">
        <f t="shared" si="1"/>
        <v>0.93200000000000005</v>
      </c>
      <c r="AS28" s="1521">
        <f t="shared" si="1"/>
        <v>13.32</v>
      </c>
      <c r="AT28" s="1559">
        <f t="shared" si="1"/>
        <v>2.629</v>
      </c>
      <c r="AU28" s="1560">
        <f t="shared" si="1"/>
        <v>1.0390000000000001</v>
      </c>
      <c r="AV28" s="1521">
        <f t="shared" si="1"/>
        <v>12.61</v>
      </c>
      <c r="AW28" s="1559">
        <f t="shared" si="1"/>
        <v>2.4670000000000001</v>
      </c>
      <c r="AX28" s="1560">
        <f t="shared" si="1"/>
        <v>0.99</v>
      </c>
      <c r="AY28" s="1521">
        <f t="shared" si="1"/>
        <v>12.18</v>
      </c>
      <c r="AZ28" s="1559">
        <f t="shared" si="1"/>
        <v>2.3760000000000003</v>
      </c>
      <c r="BA28" s="1560">
        <f t="shared" si="1"/>
        <v>0.9890000000000001</v>
      </c>
      <c r="BB28" s="1521">
        <f t="shared" si="1"/>
        <v>12.32</v>
      </c>
      <c r="BC28" s="1559">
        <f t="shared" si="1"/>
        <v>2.38</v>
      </c>
      <c r="BD28" s="1560">
        <f t="shared" si="1"/>
        <v>1.0510000000000002</v>
      </c>
      <c r="BE28" s="1521">
        <f t="shared" si="1"/>
        <v>12.29</v>
      </c>
      <c r="BF28" s="1559">
        <f t="shared" si="1"/>
        <v>2.391</v>
      </c>
      <c r="BG28" s="1560">
        <f t="shared" si="1"/>
        <v>1.0150000000000001</v>
      </c>
      <c r="BH28" s="1521">
        <f t="shared" si="1"/>
        <v>11.49</v>
      </c>
      <c r="BI28" s="1559">
        <f t="shared" si="1"/>
        <v>2.202</v>
      </c>
      <c r="BJ28" s="1560">
        <f t="shared" si="1"/>
        <v>1.0289999999999999</v>
      </c>
      <c r="BK28" s="1521">
        <f t="shared" si="1"/>
        <v>11.42</v>
      </c>
      <c r="BL28" s="1559">
        <f t="shared" si="1"/>
        <v>2.2160000000000002</v>
      </c>
      <c r="BM28" s="1560">
        <f t="shared" si="1"/>
        <v>0.96700000000000008</v>
      </c>
      <c r="BN28" s="1521">
        <f t="shared" si="1"/>
        <v>11.02</v>
      </c>
      <c r="BO28" s="1559">
        <f t="shared" si="1"/>
        <v>2.141</v>
      </c>
      <c r="BP28" s="1560">
        <f t="shared" si="1"/>
        <v>0.92300000000000004</v>
      </c>
      <c r="BQ28" s="1521">
        <f t="shared" si="1"/>
        <v>10.66</v>
      </c>
      <c r="BR28" s="1559">
        <f t="shared" si="1"/>
        <v>2.085</v>
      </c>
      <c r="BS28" s="1560">
        <f t="shared" si="1"/>
        <v>0.86199999999999999</v>
      </c>
      <c r="BT28" s="1521">
        <f t="shared" si="1"/>
        <v>10.309999999999999</v>
      </c>
      <c r="BU28" s="1559">
        <f t="shared" si="1"/>
        <v>2.0129999999999999</v>
      </c>
      <c r="BV28" s="1560">
        <f t="shared" si="1"/>
        <v>0.86199999999999999</v>
      </c>
      <c r="BW28" s="1521">
        <f t="shared" si="1"/>
        <v>10.65</v>
      </c>
      <c r="BX28" s="1559">
        <f t="shared" si="1"/>
        <v>2.085</v>
      </c>
      <c r="BY28" s="1560">
        <f>BY4+BY10</f>
        <v>0.86199999999999999</v>
      </c>
      <c r="BZ28" s="1521">
        <f>BZ4+BZ10</f>
        <v>10.379999999999999</v>
      </c>
      <c r="CA28" s="1559">
        <f>CA4+CA10</f>
        <v>2.0339999999999998</v>
      </c>
      <c r="CB28" s="1560">
        <f>CB4+CB10</f>
        <v>0.84199999999999997</v>
      </c>
    </row>
    <row r="29" spans="1:80" ht="15.75" customHeight="1" thickBot="1" x14ac:dyDescent="0.3">
      <c r="A29" s="1604"/>
      <c r="B29" s="1605"/>
      <c r="C29" s="1605"/>
      <c r="D29" s="1605"/>
      <c r="E29" s="1526" t="s">
        <v>203</v>
      </c>
      <c r="F29" s="1584"/>
      <c r="G29" s="1584"/>
      <c r="H29" s="1606"/>
      <c r="I29" s="1561">
        <f>I11+I5</f>
        <v>197.71</v>
      </c>
      <c r="J29" s="1562">
        <f>J11+J5</f>
        <v>1.9023000000000001</v>
      </c>
      <c r="K29" s="1563">
        <f>K11+K5</f>
        <v>0.97240000000000004</v>
      </c>
      <c r="L29" s="1561">
        <f>L11+L5</f>
        <v>178.5</v>
      </c>
      <c r="M29" s="1562">
        <f t="shared" ref="M29:BX29" si="2">M11+M5</f>
        <v>1.6833</v>
      </c>
      <c r="N29" s="1563">
        <f t="shared" si="2"/>
        <v>0.9425</v>
      </c>
      <c r="O29" s="1561">
        <f t="shared" si="2"/>
        <v>172.01999999999998</v>
      </c>
      <c r="P29" s="1562">
        <f t="shared" si="2"/>
        <v>1.5962000000000001</v>
      </c>
      <c r="Q29" s="1563">
        <f t="shared" si="2"/>
        <v>0.95330000000000004</v>
      </c>
      <c r="R29" s="1561">
        <f t="shared" si="2"/>
        <v>160.19</v>
      </c>
      <c r="S29" s="1562">
        <f t="shared" si="2"/>
        <v>1.4953000000000001</v>
      </c>
      <c r="T29" s="1563">
        <f t="shared" si="2"/>
        <v>0.88790000000000002</v>
      </c>
      <c r="U29" s="1561">
        <f t="shared" si="2"/>
        <v>154.01999999999998</v>
      </c>
      <c r="V29" s="1562">
        <f t="shared" si="2"/>
        <v>1.4347160000000001</v>
      </c>
      <c r="W29" s="1563">
        <f t="shared" si="2"/>
        <v>0.8579</v>
      </c>
      <c r="X29" s="1561">
        <f t="shared" si="2"/>
        <v>155.88999999999999</v>
      </c>
      <c r="Y29" s="1562">
        <f t="shared" si="2"/>
        <v>1.4428000000000001</v>
      </c>
      <c r="Z29" s="1563">
        <f t="shared" si="2"/>
        <v>0.88395999999999997</v>
      </c>
      <c r="AA29" s="1561">
        <f t="shared" si="2"/>
        <v>180.19</v>
      </c>
      <c r="AB29" s="1562">
        <f t="shared" si="2"/>
        <v>1.6957279999999999</v>
      </c>
      <c r="AC29" s="1563">
        <f t="shared" si="2"/>
        <v>0.93260399999999999</v>
      </c>
      <c r="AD29" s="1561">
        <f t="shared" si="2"/>
        <v>173.12</v>
      </c>
      <c r="AE29" s="1562">
        <f t="shared" si="2"/>
        <v>1.595556</v>
      </c>
      <c r="AF29" s="1563">
        <f t="shared" si="2"/>
        <v>0.97734800000000011</v>
      </c>
      <c r="AG29" s="1561">
        <f t="shared" si="2"/>
        <v>181.61</v>
      </c>
      <c r="AH29" s="1562">
        <f t="shared" si="2"/>
        <v>1.69356</v>
      </c>
      <c r="AI29" s="1563">
        <f t="shared" si="2"/>
        <v>0.95412000000000008</v>
      </c>
      <c r="AJ29" s="1561">
        <f t="shared" si="2"/>
        <v>197.72</v>
      </c>
      <c r="AK29" s="1562">
        <f t="shared" si="2"/>
        <v>1.8823400000000001</v>
      </c>
      <c r="AL29" s="1563">
        <f t="shared" si="2"/>
        <v>0.96727999999999992</v>
      </c>
      <c r="AM29" s="1561">
        <f t="shared" si="2"/>
        <v>217.35</v>
      </c>
      <c r="AN29" s="1562">
        <f t="shared" si="2"/>
        <v>2.0798000000000001</v>
      </c>
      <c r="AO29" s="1563">
        <f t="shared" si="2"/>
        <v>1.0426800000000001</v>
      </c>
      <c r="AP29" s="1561">
        <f t="shared" si="2"/>
        <v>227.09</v>
      </c>
      <c r="AQ29" s="1562">
        <f t="shared" si="2"/>
        <v>2.1849999999999996</v>
      </c>
      <c r="AR29" s="1563">
        <f t="shared" si="2"/>
        <v>1.06332</v>
      </c>
      <c r="AS29" s="1561">
        <f t="shared" si="2"/>
        <v>263.62</v>
      </c>
      <c r="AT29" s="1562">
        <f t="shared" si="2"/>
        <v>2.5609999999999999</v>
      </c>
      <c r="AU29" s="1563">
        <f t="shared" si="2"/>
        <v>1.1511520000000002</v>
      </c>
      <c r="AV29" s="1561">
        <f t="shared" si="2"/>
        <v>250.32999999999998</v>
      </c>
      <c r="AW29" s="1562">
        <f t="shared" si="2"/>
        <v>2.4159999999999999</v>
      </c>
      <c r="AX29" s="1563">
        <f t="shared" si="2"/>
        <v>1.15872</v>
      </c>
      <c r="AY29" s="1561">
        <f t="shared" si="2"/>
        <v>241.27</v>
      </c>
      <c r="AZ29" s="1562">
        <f t="shared" si="2"/>
        <v>2.3319999999999999</v>
      </c>
      <c r="BA29" s="1563">
        <f t="shared" si="2"/>
        <v>1.1094400000000002</v>
      </c>
      <c r="BB29" s="1561">
        <f t="shared" si="2"/>
        <v>246.1</v>
      </c>
      <c r="BC29" s="1562">
        <f t="shared" si="2"/>
        <v>2.3149999999999999</v>
      </c>
      <c r="BD29" s="1563">
        <f t="shared" si="2"/>
        <v>1.2562</v>
      </c>
      <c r="BE29" s="1561">
        <f t="shared" si="2"/>
        <v>243.78</v>
      </c>
      <c r="BF29" s="1562">
        <f t="shared" si="2"/>
        <v>2.3410000000000002</v>
      </c>
      <c r="BG29" s="1563">
        <f t="shared" si="2"/>
        <v>1.1524399999999999</v>
      </c>
      <c r="BH29" s="1561">
        <f t="shared" si="2"/>
        <v>229.25</v>
      </c>
      <c r="BI29" s="1562">
        <f t="shared" si="2"/>
        <v>2.1660000000000004</v>
      </c>
      <c r="BJ29" s="1563">
        <f t="shared" si="2"/>
        <v>1.1524399999999999</v>
      </c>
      <c r="BK29" s="1561">
        <f t="shared" si="2"/>
        <v>225.01999999999998</v>
      </c>
      <c r="BL29" s="1562">
        <f t="shared" si="2"/>
        <v>2.1219999999999999</v>
      </c>
      <c r="BM29" s="1563">
        <f t="shared" si="2"/>
        <v>1.1395599999999999</v>
      </c>
      <c r="BN29" s="1561">
        <f t="shared" si="2"/>
        <v>217.12</v>
      </c>
      <c r="BO29" s="1562">
        <f t="shared" si="2"/>
        <v>2.0710000000000002</v>
      </c>
      <c r="BP29" s="1563">
        <f t="shared" si="2"/>
        <v>1.0545599999999999</v>
      </c>
      <c r="BQ29" s="1561">
        <f t="shared" si="2"/>
        <v>213.44</v>
      </c>
      <c r="BR29" s="1562">
        <f t="shared" si="2"/>
        <v>2.0470000000000002</v>
      </c>
      <c r="BS29" s="1563">
        <f t="shared" si="2"/>
        <v>1.01458</v>
      </c>
      <c r="BT29" s="1561">
        <f t="shared" si="2"/>
        <v>206.57</v>
      </c>
      <c r="BU29" s="1562">
        <f t="shared" si="2"/>
        <v>1.9769999999999999</v>
      </c>
      <c r="BV29" s="1563">
        <f t="shared" si="2"/>
        <v>0.98956</v>
      </c>
      <c r="BW29" s="1561">
        <f t="shared" si="2"/>
        <v>208.94</v>
      </c>
      <c r="BX29" s="1562">
        <f t="shared" si="2"/>
        <v>2.004</v>
      </c>
      <c r="BY29" s="1563">
        <f>BY11+BY5</f>
        <v>0.99256</v>
      </c>
      <c r="BZ29" s="1561">
        <f>BZ11+BZ5</f>
        <v>205.55</v>
      </c>
      <c r="CA29" s="1562">
        <f>CA11+CA5</f>
        <v>1.9820000000000002</v>
      </c>
      <c r="CB29" s="1563">
        <f>CB11+CB5</f>
        <v>0.98055999999999999</v>
      </c>
    </row>
    <row r="30" spans="1:80" ht="16.5" customHeight="1" x14ac:dyDescent="0.25">
      <c r="A30" s="1607"/>
      <c r="B30" s="1608"/>
      <c r="C30" s="1608"/>
      <c r="D30" s="1609"/>
      <c r="E30" s="1610"/>
      <c r="F30" s="1611"/>
      <c r="G30" s="1611"/>
      <c r="H30" s="1612"/>
      <c r="I30" s="1612"/>
      <c r="J30" s="1612"/>
      <c r="K30" s="1612"/>
      <c r="L30" s="1608"/>
      <c r="M30" s="1609"/>
      <c r="N30" s="1613"/>
      <c r="O30" s="1613"/>
      <c r="P30" s="1609"/>
      <c r="Q30" s="1613"/>
      <c r="R30" s="1613"/>
      <c r="S30" s="1609"/>
      <c r="T30" s="1614"/>
      <c r="U30" s="1615"/>
    </row>
    <row r="31" spans="1:80" ht="16.5" x14ac:dyDescent="0.25">
      <c r="A31" s="7" t="s">
        <v>33</v>
      </c>
      <c r="B31" s="762">
        <f>(J28+M28+P28+S28+V28+Y28+AB28+AE28+AH28+AK28+AN28+AQ28+AT28+AW28+AZ28+BC28+BF28+BI28+BL28+BO28+BR28+BU28+BX28+CA28)/SQRT((J28+M28+P28+S28+V28+Y28+AB28+AE28+AH28+AK28+AN28+AQ28+AT28+AW28+AZ28+BC28+BF28+BI28+BL28+BO28+BR28+BU28+BX28+CA28)^2+(K28+N28+Q28+T28+W28+Z28+AC28+AF28+AI28+AL28+AO28+AR28+AU28+AX28+BD28+BA28+BG28+BJ28+BM28+BP28+BS28+BV28+BY28+CB28)^2)</f>
        <v>0.91313500806022474</v>
      </c>
      <c r="C31" s="1616"/>
      <c r="D31" s="1616"/>
      <c r="E31" s="7" t="s">
        <v>34</v>
      </c>
      <c r="F31" s="104">
        <f>(K28+N28+Q28+T28+W28+Z28+AC28+AF28+AI28+AL28+AO28+AR28+AU28+AX28+BD28+BA28+BG28+BJ28+BM28+BP28+BS28+BV28+BY28+CB28)/(J28+M28+P28+S28+V28+Y28+AB28+AE28+AH28+AK28+AN28+AQ28+AT28+AW28+AZ28+BC28+BF28+BI28+BL28+BO28+BR28+BU28+BX28+CA28)</f>
        <v>0.44643702773373961</v>
      </c>
      <c r="G31" s="104"/>
      <c r="H31" s="1612"/>
      <c r="I31" s="1612"/>
      <c r="J31" s="1612"/>
      <c r="K31" s="1612"/>
      <c r="L31" s="1612"/>
      <c r="M31" s="1617"/>
      <c r="N31" s="1611"/>
      <c r="O31" s="1611"/>
      <c r="P31" s="1617"/>
      <c r="Q31" s="1611"/>
      <c r="R31" s="1611"/>
      <c r="S31" s="1617"/>
      <c r="T31" s="1618"/>
      <c r="U31" s="1615"/>
    </row>
    <row r="32" spans="1:80" ht="16.5" x14ac:dyDescent="0.25">
      <c r="A32" s="7" t="s">
        <v>206</v>
      </c>
      <c r="B32" s="762">
        <f>(J29+M29+P29+S29+V29+Y29+AB29+AE29+AH29+AK29+AN29+AQ29+AT29+AW29+AZ29+BC29+BF29+BI29+BL29+BO29+BR29+BU29+BX29+CA29)/SQRT((J29+M29+P29+S29+V29+Y29+AB29+AE29+AH29+AK29+AN29+AQ29+AT29+AW29+AZ29+BC29+BF29+BI29+BL29+BO29+BR29+BU29+BX29+CA29)^2+(K29+N29+Q29+T29+W29+Z29+AC29+AF29+AI29+AL29+AO29+AR29+AU29+AX29+BD29+BA29+BG29+BJ29+BM29+BP29+BS29+BV29+BY29+CB29)^2)</f>
        <v>0.88616250067892677</v>
      </c>
      <c r="C32" s="1616"/>
      <c r="D32" s="1616"/>
      <c r="E32" s="7" t="s">
        <v>207</v>
      </c>
      <c r="F32" s="104">
        <f>(K29+N29+Q29+T29+W29+Z29+AC29+AF29+AI29+AL29+AO29+AR29+AU29+AX29+BD29+BA29+BG29+BJ29+BM29+BP29+BS29+BV29+BY29+CB29)/(J29+M29+P29+S29+V29+Y29+AB29+AE29+AH29+AK29+AN29+AQ29+AT29+AW29+AZ29+BC29+BF29+BI29+BL29+BO29+BR29+BU29+BX29+CA29)</f>
        <v>0.52290026073678364</v>
      </c>
      <c r="G32" s="104"/>
      <c r="H32" s="1612"/>
      <c r="I32" s="1612"/>
      <c r="J32" s="1612"/>
      <c r="K32" s="1612"/>
      <c r="L32" s="1612"/>
      <c r="M32" s="1617"/>
      <c r="N32" s="1611"/>
      <c r="O32" s="1611"/>
      <c r="P32" s="1617"/>
      <c r="Q32" s="1611"/>
      <c r="R32" s="1611"/>
      <c r="S32" s="1617"/>
      <c r="T32" s="1618"/>
      <c r="U32" s="1615"/>
      <c r="AE32" s="385"/>
      <c r="AF32" s="385"/>
    </row>
    <row r="33" spans="1:82" ht="17.25" thickBot="1" x14ac:dyDescent="0.3">
      <c r="A33" s="1619"/>
      <c r="B33" s="1620"/>
      <c r="C33" s="1621"/>
      <c r="D33" s="1622"/>
      <c r="E33" s="1623"/>
      <c r="F33" s="1624"/>
      <c r="G33" s="1624"/>
      <c r="H33" s="1620"/>
      <c r="I33" s="1620"/>
      <c r="J33" s="1620"/>
      <c r="K33" s="1620"/>
      <c r="L33" s="1620"/>
      <c r="M33" s="1620"/>
      <c r="N33" s="1624"/>
      <c r="O33" s="1624"/>
      <c r="P33" s="1622"/>
      <c r="Q33" s="1624"/>
      <c r="R33" s="1624"/>
      <c r="S33" s="1622"/>
      <c r="T33" s="1625"/>
      <c r="U33" s="1615"/>
    </row>
    <row r="34" spans="1:82" ht="17.25" thickBot="1" x14ac:dyDescent="0.3">
      <c r="A34" s="1626" t="s">
        <v>412</v>
      </c>
      <c r="B34" s="1627"/>
      <c r="C34" s="1627"/>
      <c r="D34" s="1627"/>
      <c r="E34" s="1627"/>
      <c r="F34" s="1627"/>
      <c r="G34" s="1627"/>
      <c r="H34" s="1628"/>
      <c r="I34" s="1629" t="s">
        <v>3</v>
      </c>
      <c r="J34" s="1630"/>
      <c r="K34" s="1631"/>
      <c r="L34" s="1629" t="s">
        <v>4</v>
      </c>
      <c r="M34" s="1630"/>
      <c r="N34" s="1631"/>
      <c r="O34" s="1629" t="s">
        <v>5</v>
      </c>
      <c r="P34" s="1630"/>
      <c r="Q34" s="1631"/>
      <c r="R34" s="1629" t="s">
        <v>6</v>
      </c>
      <c r="S34" s="1630"/>
      <c r="T34" s="1631"/>
      <c r="U34" s="1629" t="s">
        <v>7</v>
      </c>
      <c r="V34" s="1630"/>
      <c r="W34" s="1631"/>
      <c r="X34" s="1629" t="s">
        <v>8</v>
      </c>
      <c r="Y34" s="1630"/>
      <c r="Z34" s="1631"/>
      <c r="AA34" s="1629" t="s">
        <v>9</v>
      </c>
      <c r="AB34" s="1630"/>
      <c r="AC34" s="1631"/>
      <c r="AD34" s="1629" t="s">
        <v>10</v>
      </c>
      <c r="AE34" s="1630"/>
      <c r="AF34" s="1631"/>
      <c r="AG34" s="1629" t="s">
        <v>11</v>
      </c>
      <c r="AH34" s="1630"/>
      <c r="AI34" s="1631"/>
      <c r="AJ34" s="1629" t="s">
        <v>12</v>
      </c>
      <c r="AK34" s="1630"/>
      <c r="AL34" s="1631"/>
      <c r="AM34" s="1629" t="s">
        <v>13</v>
      </c>
      <c r="AN34" s="1630"/>
      <c r="AO34" s="1631"/>
      <c r="AP34" s="1629" t="s">
        <v>14</v>
      </c>
      <c r="AQ34" s="1630"/>
      <c r="AR34" s="1631"/>
      <c r="AS34" s="1629" t="s">
        <v>97</v>
      </c>
      <c r="AT34" s="1630"/>
      <c r="AU34" s="1631"/>
      <c r="AV34" s="1629" t="s">
        <v>98</v>
      </c>
      <c r="AW34" s="1630"/>
      <c r="AX34" s="1631"/>
      <c r="AY34" s="1629" t="s">
        <v>99</v>
      </c>
      <c r="AZ34" s="1630"/>
      <c r="BA34" s="1631"/>
      <c r="BB34" s="1629" t="s">
        <v>100</v>
      </c>
      <c r="BC34" s="1630"/>
      <c r="BD34" s="1631"/>
      <c r="BE34" s="1629" t="s">
        <v>101</v>
      </c>
      <c r="BF34" s="1630"/>
      <c r="BG34" s="1631"/>
      <c r="BH34" s="1629" t="s">
        <v>102</v>
      </c>
      <c r="BI34" s="1630"/>
      <c r="BJ34" s="1631"/>
      <c r="BK34" s="1629" t="s">
        <v>103</v>
      </c>
      <c r="BL34" s="1630"/>
      <c r="BM34" s="1631"/>
      <c r="BN34" s="1629" t="s">
        <v>104</v>
      </c>
      <c r="BO34" s="1630"/>
      <c r="BP34" s="1631"/>
      <c r="BQ34" s="1629" t="s">
        <v>105</v>
      </c>
      <c r="BR34" s="1630"/>
      <c r="BS34" s="1631"/>
      <c r="BT34" s="1629" t="s">
        <v>106</v>
      </c>
      <c r="BU34" s="1630"/>
      <c r="BV34" s="1631"/>
      <c r="BW34" s="1629" t="s">
        <v>107</v>
      </c>
      <c r="BX34" s="1630"/>
      <c r="BY34" s="1631"/>
      <c r="BZ34" s="1629" t="s">
        <v>108</v>
      </c>
      <c r="CA34" s="1630"/>
      <c r="CB34" s="1631"/>
    </row>
    <row r="35" spans="1:82" ht="16.5" customHeight="1" x14ac:dyDescent="0.25">
      <c r="A35" s="1601" t="s">
        <v>413</v>
      </c>
      <c r="B35" s="1602"/>
      <c r="C35" s="1602"/>
      <c r="D35" s="1632"/>
      <c r="E35" s="1633" t="s">
        <v>38</v>
      </c>
      <c r="F35" s="1634"/>
      <c r="G35" s="1635" t="s">
        <v>39</v>
      </c>
      <c r="H35" s="1636"/>
      <c r="I35" s="1637" t="s">
        <v>407</v>
      </c>
      <c r="J35" s="1638" t="s">
        <v>408</v>
      </c>
      <c r="K35" s="1638" t="s">
        <v>409</v>
      </c>
      <c r="L35" s="1637" t="s">
        <v>407</v>
      </c>
      <c r="M35" s="1638" t="s">
        <v>408</v>
      </c>
      <c r="N35" s="1638" t="s">
        <v>409</v>
      </c>
      <c r="O35" s="1637" t="s">
        <v>407</v>
      </c>
      <c r="P35" s="1638" t="s">
        <v>408</v>
      </c>
      <c r="Q35" s="1638" t="s">
        <v>409</v>
      </c>
      <c r="R35" s="1637" t="s">
        <v>407</v>
      </c>
      <c r="S35" s="1638" t="s">
        <v>408</v>
      </c>
      <c r="T35" s="1639" t="s">
        <v>409</v>
      </c>
      <c r="U35" s="1637" t="s">
        <v>407</v>
      </c>
      <c r="V35" s="1638" t="s">
        <v>408</v>
      </c>
      <c r="W35" s="1638" t="s">
        <v>409</v>
      </c>
      <c r="X35" s="1637" t="s">
        <v>407</v>
      </c>
      <c r="Y35" s="1638" t="s">
        <v>408</v>
      </c>
      <c r="Z35" s="1639" t="s">
        <v>409</v>
      </c>
      <c r="AA35" s="1637" t="s">
        <v>407</v>
      </c>
      <c r="AB35" s="1638" t="s">
        <v>408</v>
      </c>
      <c r="AC35" s="1639" t="s">
        <v>409</v>
      </c>
      <c r="AD35" s="1637" t="s">
        <v>407</v>
      </c>
      <c r="AE35" s="1638" t="s">
        <v>408</v>
      </c>
      <c r="AF35" s="1638" t="s">
        <v>409</v>
      </c>
      <c r="AG35" s="1637" t="s">
        <v>407</v>
      </c>
      <c r="AH35" s="1638" t="s">
        <v>408</v>
      </c>
      <c r="AI35" s="1639" t="s">
        <v>409</v>
      </c>
      <c r="AJ35" s="1637" t="s">
        <v>407</v>
      </c>
      <c r="AK35" s="1638" t="s">
        <v>408</v>
      </c>
      <c r="AL35" s="1639" t="s">
        <v>409</v>
      </c>
      <c r="AM35" s="1637" t="s">
        <v>407</v>
      </c>
      <c r="AN35" s="1638" t="s">
        <v>408</v>
      </c>
      <c r="AO35" s="1638" t="s">
        <v>409</v>
      </c>
      <c r="AP35" s="1637" t="s">
        <v>407</v>
      </c>
      <c r="AQ35" s="1638" t="s">
        <v>408</v>
      </c>
      <c r="AR35" s="1639" t="s">
        <v>409</v>
      </c>
      <c r="AS35" s="1637" t="s">
        <v>407</v>
      </c>
      <c r="AT35" s="1638" t="s">
        <v>408</v>
      </c>
      <c r="AU35" s="1639" t="s">
        <v>409</v>
      </c>
      <c r="AV35" s="1637" t="s">
        <v>407</v>
      </c>
      <c r="AW35" s="1638" t="s">
        <v>408</v>
      </c>
      <c r="AX35" s="1638" t="s">
        <v>409</v>
      </c>
      <c r="AY35" s="1637" t="s">
        <v>407</v>
      </c>
      <c r="AZ35" s="1638" t="s">
        <v>408</v>
      </c>
      <c r="BA35" s="1639" t="s">
        <v>409</v>
      </c>
      <c r="BB35" s="1637" t="s">
        <v>407</v>
      </c>
      <c r="BC35" s="1638" t="s">
        <v>408</v>
      </c>
      <c r="BD35" s="1638" t="s">
        <v>409</v>
      </c>
      <c r="BE35" s="1637" t="s">
        <v>407</v>
      </c>
      <c r="BF35" s="1638" t="s">
        <v>408</v>
      </c>
      <c r="BG35" s="1639" t="s">
        <v>409</v>
      </c>
      <c r="BH35" s="1637" t="s">
        <v>407</v>
      </c>
      <c r="BI35" s="1638" t="s">
        <v>408</v>
      </c>
      <c r="BJ35" s="1639" t="s">
        <v>409</v>
      </c>
      <c r="BK35" s="1637" t="s">
        <v>407</v>
      </c>
      <c r="BL35" s="1638" t="s">
        <v>408</v>
      </c>
      <c r="BM35" s="1638" t="s">
        <v>409</v>
      </c>
      <c r="BN35" s="1637" t="s">
        <v>407</v>
      </c>
      <c r="BO35" s="1638" t="s">
        <v>408</v>
      </c>
      <c r="BP35" s="1639" t="s">
        <v>409</v>
      </c>
      <c r="BQ35" s="1637" t="s">
        <v>407</v>
      </c>
      <c r="BR35" s="1638" t="s">
        <v>408</v>
      </c>
      <c r="BS35" s="1639" t="s">
        <v>409</v>
      </c>
      <c r="BT35" s="1637" t="s">
        <v>407</v>
      </c>
      <c r="BU35" s="1638" t="s">
        <v>408</v>
      </c>
      <c r="BV35" s="1639" t="s">
        <v>409</v>
      </c>
      <c r="BW35" s="1637" t="s">
        <v>407</v>
      </c>
      <c r="BX35" s="1638" t="s">
        <v>408</v>
      </c>
      <c r="BY35" s="1638" t="s">
        <v>409</v>
      </c>
      <c r="BZ35" s="1637" t="s">
        <v>407</v>
      </c>
      <c r="CA35" s="1638" t="s">
        <v>408</v>
      </c>
      <c r="CB35" s="1639" t="s">
        <v>409</v>
      </c>
    </row>
    <row r="36" spans="1:82" ht="17.25" thickBot="1" x14ac:dyDescent="0.3">
      <c r="A36" s="1640"/>
      <c r="B36" s="1641"/>
      <c r="C36" s="1641"/>
      <c r="D36" s="1642"/>
      <c r="E36" s="1643" t="s">
        <v>41</v>
      </c>
      <c r="F36" s="1644" t="s">
        <v>42</v>
      </c>
      <c r="G36" s="1644" t="s">
        <v>41</v>
      </c>
      <c r="H36" s="1645" t="s">
        <v>42</v>
      </c>
      <c r="I36" s="1646"/>
      <c r="J36" s="1647"/>
      <c r="K36" s="1647"/>
      <c r="L36" s="1646"/>
      <c r="M36" s="1647"/>
      <c r="N36" s="1647"/>
      <c r="O36" s="1646"/>
      <c r="P36" s="1647"/>
      <c r="Q36" s="1647"/>
      <c r="R36" s="1646"/>
      <c r="S36" s="1647"/>
      <c r="T36" s="1648"/>
      <c r="U36" s="1646"/>
      <c r="V36" s="1647"/>
      <c r="W36" s="1647"/>
      <c r="X36" s="1646"/>
      <c r="Y36" s="1647"/>
      <c r="Z36" s="1648"/>
      <c r="AA36" s="1646"/>
      <c r="AB36" s="1647"/>
      <c r="AC36" s="1648"/>
      <c r="AD36" s="1646"/>
      <c r="AE36" s="1647"/>
      <c r="AF36" s="1647"/>
      <c r="AG36" s="1646"/>
      <c r="AH36" s="1647"/>
      <c r="AI36" s="1648"/>
      <c r="AJ36" s="1646"/>
      <c r="AK36" s="1647"/>
      <c r="AL36" s="1648"/>
      <c r="AM36" s="1646"/>
      <c r="AN36" s="1647"/>
      <c r="AO36" s="1647"/>
      <c r="AP36" s="1646"/>
      <c r="AQ36" s="1647"/>
      <c r="AR36" s="1648"/>
      <c r="AS36" s="1646"/>
      <c r="AT36" s="1647"/>
      <c r="AU36" s="1648"/>
      <c r="AV36" s="1646"/>
      <c r="AW36" s="1647"/>
      <c r="AX36" s="1647"/>
      <c r="AY36" s="1646"/>
      <c r="AZ36" s="1647"/>
      <c r="BA36" s="1648"/>
      <c r="BB36" s="1646"/>
      <c r="BC36" s="1647"/>
      <c r="BD36" s="1647"/>
      <c r="BE36" s="1646"/>
      <c r="BF36" s="1647"/>
      <c r="BG36" s="1648"/>
      <c r="BH36" s="1646"/>
      <c r="BI36" s="1647"/>
      <c r="BJ36" s="1648"/>
      <c r="BK36" s="1646"/>
      <c r="BL36" s="1647"/>
      <c r="BM36" s="1647"/>
      <c r="BN36" s="1646"/>
      <c r="BO36" s="1647"/>
      <c r="BP36" s="1648"/>
      <c r="BQ36" s="1646"/>
      <c r="BR36" s="1647"/>
      <c r="BS36" s="1648"/>
      <c r="BT36" s="1646"/>
      <c r="BU36" s="1647"/>
      <c r="BV36" s="1648"/>
      <c r="BW36" s="1646"/>
      <c r="BX36" s="1647"/>
      <c r="BY36" s="1647"/>
      <c r="BZ36" s="1646"/>
      <c r="CA36" s="1647"/>
      <c r="CB36" s="1648"/>
    </row>
    <row r="37" spans="1:82" ht="30.75" customHeight="1" x14ac:dyDescent="0.25">
      <c r="A37" s="1649" t="s">
        <v>414</v>
      </c>
      <c r="B37" s="1650"/>
      <c r="C37" s="1650"/>
      <c r="D37" s="1651" t="s">
        <v>415</v>
      </c>
      <c r="E37" s="1652"/>
      <c r="F37" s="1653"/>
      <c r="G37" s="1653"/>
      <c r="H37" s="1654"/>
      <c r="I37" s="1655">
        <f>ROUND(SQRT(J37^2+K37^2)*1000/(SQRT(3)*I8),2)</f>
        <v>31.26</v>
      </c>
      <c r="J37" s="1656">
        <v>0.29699999999999999</v>
      </c>
      <c r="K37" s="1657">
        <v>0.161</v>
      </c>
      <c r="L37" s="1655">
        <f>ROUND(SQRT(M37^2+N37^2)*1000/(SQRT(3)*L8),2)</f>
        <v>29.98</v>
      </c>
      <c r="M37" s="1656">
        <v>0.28399999999999997</v>
      </c>
      <c r="N37" s="1657">
        <v>0.156</v>
      </c>
      <c r="O37" s="1655">
        <f>ROUND(SQRT(P37^2+Q37^2)*1000/(SQRT(3)*O8),2)</f>
        <v>29.1</v>
      </c>
      <c r="P37" s="1656">
        <v>0.27800000000000002</v>
      </c>
      <c r="Q37" s="1657">
        <v>0.14699999999999999</v>
      </c>
      <c r="R37" s="1655">
        <f>ROUND(SQRT(S37^2+T37^2)*1000/(SQRT(3)*R8),2)</f>
        <v>26.34</v>
      </c>
      <c r="S37" s="1656">
        <v>0.247</v>
      </c>
      <c r="T37" s="1657">
        <v>0.14699999999999999</v>
      </c>
      <c r="U37" s="1655">
        <f>ROUND(SQRT(V37^2+W37^2)*1000/(SQRT(3)*U8),2)</f>
        <v>26.64</v>
      </c>
      <c r="V37" s="1656">
        <v>0.24399999999999999</v>
      </c>
      <c r="W37" s="1657">
        <v>0.158</v>
      </c>
      <c r="X37" s="1655">
        <f>ROUND(SQRT(Y37^2+Z37^2)*1000/(SQRT(3)*X8),2)</f>
        <v>24.48</v>
      </c>
      <c r="Y37" s="1656">
        <v>0.221</v>
      </c>
      <c r="Z37" s="1657">
        <v>0.15</v>
      </c>
      <c r="AA37" s="1655">
        <f>ROUND(SQRT(AB37^2+AC37^2)*1000/(SQRT(3)*AA8),2)</f>
        <v>24.72</v>
      </c>
      <c r="AB37" s="1656">
        <v>0.22</v>
      </c>
      <c r="AC37" s="1657">
        <v>0.14699999999999999</v>
      </c>
      <c r="AD37" s="1655">
        <f>ROUND(SQRT(AE37^2+AF37^2)*1000/(SQRT(3)*AD8),2)</f>
        <v>27.1</v>
      </c>
      <c r="AE37" s="1656">
        <v>0.246</v>
      </c>
      <c r="AF37" s="1657">
        <v>0.159</v>
      </c>
      <c r="AG37" s="1655">
        <f>ROUND(SQRT(AH37^2+AI37^2)*1000/(SQRT(3)*AG8),2)</f>
        <v>29.01</v>
      </c>
      <c r="AH37" s="1656">
        <v>0.26300000000000001</v>
      </c>
      <c r="AI37" s="1657">
        <v>0.16500000000000001</v>
      </c>
      <c r="AJ37" s="1655">
        <f>ROUND(SQRT(AK37^2+AL37^2)*1000/(SQRT(3)*AJ8),2)</f>
        <v>30.75</v>
      </c>
      <c r="AK37" s="1656">
        <v>0.28599999999999998</v>
      </c>
      <c r="AL37" s="1657">
        <v>0.16300000000000001</v>
      </c>
      <c r="AM37" s="1655">
        <f>ROUND(SQRT(AN37^2+AO37^2)*1000/(SQRT(3)*AM8),2)</f>
        <v>33.97</v>
      </c>
      <c r="AN37" s="1656">
        <v>0.32700000000000001</v>
      </c>
      <c r="AO37" s="1657">
        <v>0.159</v>
      </c>
      <c r="AP37" s="1655">
        <f>ROUND(SQRT(AQ37^2+AR37^2)*1000/(SQRT(3)*AP8),2)</f>
        <v>35.85</v>
      </c>
      <c r="AQ37" s="1656">
        <v>0.34399999999999997</v>
      </c>
      <c r="AR37" s="1657">
        <v>0.17</v>
      </c>
      <c r="AS37" s="1655">
        <f>ROUND(SQRT(AT37^2+AU37^2)*1000/(SQRT(3)*AS8),2)</f>
        <v>36.39</v>
      </c>
      <c r="AT37" s="1656">
        <v>0.35099999999999998</v>
      </c>
      <c r="AU37" s="1657">
        <v>0.16900000000000001</v>
      </c>
      <c r="AV37" s="1655">
        <f>ROUND(SQRT(AW37^2+AX37^2)*1000/(SQRT(3)*AV8),2)</f>
        <v>36.94</v>
      </c>
      <c r="AW37" s="1656">
        <v>0.35599999999999998</v>
      </c>
      <c r="AX37" s="1657">
        <v>0.17199999999999999</v>
      </c>
      <c r="AY37" s="1655">
        <f>ROUND(SQRT(AZ37^2+BA37^2)*1000/(SQRT(3)*AY8),2)</f>
        <v>34.51</v>
      </c>
      <c r="AZ37" s="1656">
        <v>0.33200000000000002</v>
      </c>
      <c r="BA37" s="1657">
        <v>0.16200000000000001</v>
      </c>
      <c r="BB37" s="1655">
        <f>ROUND(SQRT(BC37^2+BD37^2)*1000/(SQRT(3)*BB8),2)</f>
        <v>30.88</v>
      </c>
      <c r="BC37" s="1656">
        <v>0.29299999999999998</v>
      </c>
      <c r="BD37" s="1657">
        <v>0.153</v>
      </c>
      <c r="BE37" s="1655">
        <f>ROUND(SQRT(BF37^2+BG37^2)*1000/(SQRT(3)*BE8),2)</f>
        <v>31.84</v>
      </c>
      <c r="BF37" s="1656">
        <v>0.30399999999999999</v>
      </c>
      <c r="BG37" s="1657">
        <v>0.154</v>
      </c>
      <c r="BH37" s="1655">
        <f>ROUND(SQRT(BI37^2+BJ37^2)*1000/(SQRT(3)*BH8),2)</f>
        <v>37.9</v>
      </c>
      <c r="BI37" s="1656">
        <v>0.36099999999999999</v>
      </c>
      <c r="BJ37" s="1657">
        <v>0.185</v>
      </c>
      <c r="BK37" s="1655">
        <f>ROUND(SQRT(BL37^2+BM37^2)*1000/(SQRT(3)*BK8),2)</f>
        <v>36.14</v>
      </c>
      <c r="BL37" s="1656">
        <v>0.34300000000000003</v>
      </c>
      <c r="BM37" s="1657">
        <v>0.17899999999999999</v>
      </c>
      <c r="BN37" s="1655">
        <f>ROUND(SQRT(BO37^2+BP37^2)*1000/(SQRT(3)*BN8),2)</f>
        <v>39.86</v>
      </c>
      <c r="BO37" s="1656">
        <v>0.38400000000000001</v>
      </c>
      <c r="BP37" s="1657">
        <v>0.186</v>
      </c>
      <c r="BQ37" s="1655">
        <f>ROUND(SQRT(BR37^2+BS37^2)*1000/(SQRT(3)*BQ8),2)</f>
        <v>36.92</v>
      </c>
      <c r="BR37" s="1656">
        <v>0.36</v>
      </c>
      <c r="BS37" s="1657">
        <v>0.16300000000000001</v>
      </c>
      <c r="BT37" s="1655">
        <f>ROUND(SQRT(BU37^2+BV37^2)*1000/(SQRT(3)*BT8),2)</f>
        <v>35.61</v>
      </c>
      <c r="BU37" s="1656">
        <v>0.34499999999999997</v>
      </c>
      <c r="BV37" s="1657">
        <v>0.16200000000000001</v>
      </c>
      <c r="BW37" s="1655">
        <f>ROUND(SQRT(BX37^2+BY37^2)*1000/(SQRT(3)*BW8),2)</f>
        <v>34.36</v>
      </c>
      <c r="BX37" s="1656">
        <v>0.33400000000000002</v>
      </c>
      <c r="BY37" s="1657">
        <v>0.154</v>
      </c>
      <c r="BZ37" s="1655">
        <f>ROUND(SQRT(CA37^2+CB37^2)*1000/(SQRT(3)*BZ8),2)</f>
        <v>34.020000000000003</v>
      </c>
      <c r="CA37" s="1656">
        <v>0.33300000000000002</v>
      </c>
      <c r="CB37" s="1657">
        <v>0.156</v>
      </c>
      <c r="CC37" s="393"/>
    </row>
    <row r="38" spans="1:82" ht="30.75" customHeight="1" x14ac:dyDescent="0.25">
      <c r="A38" s="1658" t="s">
        <v>416</v>
      </c>
      <c r="B38" s="1659"/>
      <c r="C38" s="1659"/>
      <c r="D38" s="1660" t="s">
        <v>417</v>
      </c>
      <c r="E38" s="1661"/>
      <c r="F38" s="1662"/>
      <c r="G38" s="1662"/>
      <c r="H38" s="1663"/>
      <c r="I38" s="1664">
        <f>ROUND(SQRT(J38^2+K38^2)*1000/(SQRT(3)*I8),2)</f>
        <v>41.44</v>
      </c>
      <c r="J38" s="1665">
        <v>0.38900000000000001</v>
      </c>
      <c r="K38" s="1666">
        <v>0.222</v>
      </c>
      <c r="L38" s="1664">
        <f>ROUND(SQRT(M38^2+N38^2)*1000/(SQRT(3)*L8),2)</f>
        <v>39.24</v>
      </c>
      <c r="M38" s="1665">
        <v>0.36199999999999999</v>
      </c>
      <c r="N38" s="1666">
        <v>0.221</v>
      </c>
      <c r="O38" s="1664">
        <f>ROUND(SQRT(P38^2+Q38^2)*1000/(SQRT(3)*O8),2)</f>
        <v>37.96</v>
      </c>
      <c r="P38" s="1665">
        <v>0.33900000000000002</v>
      </c>
      <c r="Q38" s="1666">
        <v>0.23100000000000001</v>
      </c>
      <c r="R38" s="1664">
        <f>ROUND(SQRT(S38^2+T38^2)*1000/(SQRT(3)*R8),2)</f>
        <v>36.74</v>
      </c>
      <c r="S38" s="1665">
        <v>0.32900000000000001</v>
      </c>
      <c r="T38" s="1666">
        <v>0.22900000000000001</v>
      </c>
      <c r="U38" s="1664">
        <f>ROUND(SQRT(V38^2+W38^2)*1000/(SQRT(3)*U8),2)</f>
        <v>33.79</v>
      </c>
      <c r="V38" s="1665">
        <v>0.30099999999999999</v>
      </c>
      <c r="W38" s="1666">
        <v>0.21299999999999999</v>
      </c>
      <c r="X38" s="1664">
        <f>ROUND(SQRT(Y38^2+Z38^2)*1000/(SQRT(3)*X8),2)</f>
        <v>35.17</v>
      </c>
      <c r="Y38" s="1665">
        <v>0.313</v>
      </c>
      <c r="Z38" s="1666">
        <v>0.222</v>
      </c>
      <c r="AA38" s="1664">
        <f>ROUND(SQRT(AB38^2+AC38^2)*1000/(SQRT(3)*AA8),2)</f>
        <v>35.53</v>
      </c>
      <c r="AB38" s="1665">
        <v>0.313</v>
      </c>
      <c r="AC38" s="1666">
        <v>0.216</v>
      </c>
      <c r="AD38" s="1664">
        <f>ROUND(SQRT(AE38^2+AF38^2)*1000/(SQRT(3)*AD8),2)</f>
        <v>38.67</v>
      </c>
      <c r="AE38" s="1665">
        <v>0.34699999999999998</v>
      </c>
      <c r="AF38" s="1666">
        <v>0.23300000000000001</v>
      </c>
      <c r="AG38" s="1664">
        <f>ROUND(SQRT(AH38^2+AI38^2)*1000/(SQRT(3)*AG8),2)</f>
        <v>41.14</v>
      </c>
      <c r="AH38" s="1665">
        <v>0.38200000000000001</v>
      </c>
      <c r="AI38" s="1666">
        <v>0.219</v>
      </c>
      <c r="AJ38" s="1664">
        <f>ROUND(SQRT(AK38^2+AL38^2)*1000/(SQRT(3)*AJ8),2)</f>
        <v>48.39</v>
      </c>
      <c r="AK38" s="1665">
        <v>0.45900000000000002</v>
      </c>
      <c r="AL38" s="1666">
        <v>0.24</v>
      </c>
      <c r="AM38" s="1664">
        <f>ROUND(SQRT(AN38^2+AO38^2)*1000/(SQRT(3)*AM8),2)</f>
        <v>51.44</v>
      </c>
      <c r="AN38" s="1665">
        <v>0.48799999999999999</v>
      </c>
      <c r="AO38" s="1666">
        <v>0.255</v>
      </c>
      <c r="AP38" s="1664">
        <f>ROUND(SQRT(AQ38^2+AR38^2)*1000/(SQRT(3)*AP8),2)</f>
        <v>59.75</v>
      </c>
      <c r="AQ38" s="1665">
        <v>0.58699999999999997</v>
      </c>
      <c r="AR38" s="1666">
        <v>0.254</v>
      </c>
      <c r="AS38" s="1664">
        <f>ROUND(SQRT(AT38^2+AU38^2)*1000/(SQRT(3)*AS8),2)</f>
        <v>58.13</v>
      </c>
      <c r="AT38" s="1665">
        <v>0.56799999999999995</v>
      </c>
      <c r="AU38" s="1666">
        <v>0.254</v>
      </c>
      <c r="AV38" s="1664">
        <f>ROUND(SQRT(AW38^2+AX38^2)*1000/(SQRT(3)*AV8),2)</f>
        <v>54.71</v>
      </c>
      <c r="AW38" s="1665">
        <v>0.52200000000000002</v>
      </c>
      <c r="AX38" s="1666">
        <v>0.26540000000000002</v>
      </c>
      <c r="AY38" s="1664">
        <f>ROUND(SQRT(AZ38^2+BA38^2)*1000/(SQRT(3)*AY8),2)</f>
        <v>52.19</v>
      </c>
      <c r="AZ38" s="1665">
        <v>0.502</v>
      </c>
      <c r="BA38" s="1666">
        <v>0.245</v>
      </c>
      <c r="BB38" s="1664">
        <f>ROUND(SQRT(BC38^2+BD38^2)*1000/(SQRT(3)*BB8),2)</f>
        <v>54.87</v>
      </c>
      <c r="BC38" s="1665">
        <v>0.497</v>
      </c>
      <c r="BD38" s="1666">
        <v>0.313</v>
      </c>
      <c r="BE38" s="1664">
        <f>ROUND(SQRT(BF38^2+BG38^2)*1000/(SQRT(3)*BE8),2)</f>
        <v>51.86</v>
      </c>
      <c r="BF38" s="1665">
        <v>0.49199999999999999</v>
      </c>
      <c r="BG38" s="1666">
        <v>0.25700000000000001</v>
      </c>
      <c r="BH38" s="1664">
        <f>ROUND(SQRT(BI38^2+BJ38^2)*1000/(SQRT(3)*BH8),2)</f>
        <v>51.81</v>
      </c>
      <c r="BI38" s="1665">
        <v>0.495</v>
      </c>
      <c r="BJ38" s="1666">
        <v>0.25</v>
      </c>
      <c r="BK38" s="1664">
        <f>ROUND(SQRT(BL38^2+BM38^2)*1000/(SQRT(3)*BK8),2)</f>
        <v>51.19</v>
      </c>
      <c r="BL38" s="1665">
        <v>0.47899999999999998</v>
      </c>
      <c r="BM38" s="1666">
        <v>0.26600000000000001</v>
      </c>
      <c r="BN38" s="1664">
        <f>ROUND(SQRT(BO38^2+BP38^2)*1000/(SQRT(3)*BN8),2)</f>
        <v>45.94</v>
      </c>
      <c r="BO38" s="1665">
        <v>0.432</v>
      </c>
      <c r="BP38" s="1666">
        <v>0.23499999999999999</v>
      </c>
      <c r="BQ38" s="1664">
        <f>ROUND(SQRT(BR38^2+BS38^2)*1000/(SQRT(3)*BQ8),2)</f>
        <v>45.94</v>
      </c>
      <c r="BR38" s="1665">
        <v>0.432</v>
      </c>
      <c r="BS38" s="1666">
        <v>0.23499999999999999</v>
      </c>
      <c r="BT38" s="1664">
        <f>ROUND(SQRT(BU38^2+BV38^2)*1000/(SQRT(3)*BT8),2)</f>
        <v>45.94</v>
      </c>
      <c r="BU38" s="1665">
        <v>0.432</v>
      </c>
      <c r="BV38" s="1666">
        <v>0.23499999999999999</v>
      </c>
      <c r="BW38" s="1664">
        <f>ROUND(SQRT(BX38^2+BY38^2)*1000/(SQRT(3)*BW8),2)</f>
        <v>49.22</v>
      </c>
      <c r="BX38" s="1665">
        <v>0.46800000000000003</v>
      </c>
      <c r="BY38" s="1666">
        <v>0.24199999999999999</v>
      </c>
      <c r="BZ38" s="1664">
        <f>ROUND(SQRT(CA38^2+CB38^2)*1000/(SQRT(3)*BZ8),2)</f>
        <v>43.81</v>
      </c>
      <c r="CA38" s="1665">
        <v>0.41499999999999998</v>
      </c>
      <c r="CB38" s="1666">
        <v>0.22800000000000001</v>
      </c>
    </row>
    <row r="39" spans="1:82" ht="30.75" customHeight="1" x14ac:dyDescent="0.25">
      <c r="A39" s="1658" t="s">
        <v>418</v>
      </c>
      <c r="B39" s="1659"/>
      <c r="C39" s="1659"/>
      <c r="D39" s="1660" t="s">
        <v>419</v>
      </c>
      <c r="E39" s="1667"/>
      <c r="F39" s="1668"/>
      <c r="G39" s="1669"/>
      <c r="H39" s="1670"/>
      <c r="I39" s="1671">
        <f>ROUND(SQRT(J39^2+K39^2)*1000/(SQRT(3)*I14),2)</f>
        <v>4.79</v>
      </c>
      <c r="J39" s="1672">
        <v>8.9999999999999993E-3</v>
      </c>
      <c r="K39" s="1673">
        <v>5.0999999999999997E-2</v>
      </c>
      <c r="L39" s="1671">
        <f>ROUND(SQRT(M39^2+N39^2)*1000/(SQRT(3)*L14),2)</f>
        <v>4.79</v>
      </c>
      <c r="M39" s="1672">
        <v>8.9999999999999993E-3</v>
      </c>
      <c r="N39" s="1673">
        <v>5.0999999999999997E-2</v>
      </c>
      <c r="O39" s="1671">
        <f>ROUND(SQRT(P39^2+Q39^2)*1000/(SQRT(3)*O14),2)</f>
        <v>4.76</v>
      </c>
      <c r="P39" s="1672">
        <v>7.0000000000000001E-3</v>
      </c>
      <c r="Q39" s="1673">
        <v>5.0999999999999997E-2</v>
      </c>
      <c r="R39" s="1671">
        <f>ROUND(SQRT(S39^2+T39^2)*1000/(SQRT(3)*R14),2)</f>
        <v>0.54</v>
      </c>
      <c r="S39" s="1672">
        <v>5.0000000000000001E-3</v>
      </c>
      <c r="T39" s="1673">
        <v>3.0000000000000001E-3</v>
      </c>
      <c r="U39" s="1671">
        <f>ROUND(SQRT(V39^2+W39^2)*1000/(SQRT(3)*U14),2)</f>
        <v>0.8</v>
      </c>
      <c r="V39" s="1672">
        <v>7.0000000000000001E-3</v>
      </c>
      <c r="W39" s="1673">
        <v>5.1000000000000004E-3</v>
      </c>
      <c r="X39" s="1671">
        <f>ROUND(SQRT(Y39^2+Z39^2)*1000/(SQRT(3)*X14),2)</f>
        <v>0.67</v>
      </c>
      <c r="Y39" s="1672">
        <v>5.0000000000000001E-3</v>
      </c>
      <c r="Z39" s="1673">
        <v>5.3E-3</v>
      </c>
      <c r="AA39" s="1671">
        <f>ROUND(SQRT(AB39^2+AC39^2)*1000/(SQRT(3)*AA14),2)</f>
        <v>4.78</v>
      </c>
      <c r="AB39" s="1672">
        <v>8.0000000000000002E-3</v>
      </c>
      <c r="AC39" s="1673">
        <v>5.0999999999999997E-2</v>
      </c>
      <c r="AD39" s="1671">
        <f>ROUND(SQRT(AE39^2+AF39^2)*1000/(SQRT(3)*AD14),2)</f>
        <v>4.76</v>
      </c>
      <c r="AE39" s="1672">
        <v>7.0000000000000001E-3</v>
      </c>
      <c r="AF39" s="1673">
        <v>5.0999999999999997E-2</v>
      </c>
      <c r="AG39" s="1671">
        <f>ROUND(SQRT(AH39^2+AI39^2)*1000/(SQRT(3)*AG14),2)</f>
        <v>4.8</v>
      </c>
      <c r="AH39" s="1672">
        <v>6.0000000000000001E-3</v>
      </c>
      <c r="AI39" s="1673">
        <v>5.0999999999999997E-2</v>
      </c>
      <c r="AJ39" s="1671">
        <f>ROUND(SQRT(AK39^2+AL39^2)*1000/(SQRT(3)*AJ14),2)</f>
        <v>4.8099999999999996</v>
      </c>
      <c r="AK39" s="1672">
        <v>7.0000000000000001E-3</v>
      </c>
      <c r="AL39" s="1673">
        <v>5.0999999999999997E-2</v>
      </c>
      <c r="AM39" s="1671">
        <f>ROUND(SQRT(AN39^2+AO39^2)*1000/(SQRT(3)*AM14),2)</f>
        <v>4.8099999999999996</v>
      </c>
      <c r="AN39" s="1672">
        <v>7.0000000000000001E-3</v>
      </c>
      <c r="AO39" s="1673">
        <v>5.0999999999999997E-2</v>
      </c>
      <c r="AP39" s="1671">
        <f>ROUND(SQRT(AQ39^2+AR39^2)*1000/(SQRT(3)*AP14),2)</f>
        <v>4.8899999999999997</v>
      </c>
      <c r="AQ39" s="1672">
        <v>6.0000000000000001E-3</v>
      </c>
      <c r="AR39" s="1673">
        <v>5.1999999999999998E-2</v>
      </c>
      <c r="AS39" s="1671">
        <f>ROUND(SQRT(AT39^2+AU39^2)*1000/(SQRT(3)*AS14),2)</f>
        <v>4.93</v>
      </c>
      <c r="AT39" s="1672">
        <v>5.0000000000000001E-3</v>
      </c>
      <c r="AU39" s="1673">
        <v>5.1999999999999998E-2</v>
      </c>
      <c r="AV39" s="1671">
        <f>ROUND(SQRT(AW39^2+AX39^2)*1000/(SQRT(3)*AV14),2)</f>
        <v>4.8899999999999997</v>
      </c>
      <c r="AW39" s="1672">
        <v>6.0000000000000001E-3</v>
      </c>
      <c r="AX39" s="1673">
        <v>5.1999999999999998E-2</v>
      </c>
      <c r="AY39" s="1671">
        <f>ROUND(SQRT(AZ39^2+BA39^2)*1000/(SQRT(3)*AY14),2)</f>
        <v>4.84</v>
      </c>
      <c r="AZ39" s="1672">
        <v>8.9999999999999993E-3</v>
      </c>
      <c r="BA39" s="1673">
        <v>5.0999999999999997E-2</v>
      </c>
      <c r="BB39" s="1671">
        <f>ROUND(SQRT(BC39^2+BD39^2)*1000/(SQRT(3)*BB14),2)</f>
        <v>4.78</v>
      </c>
      <c r="BC39" s="1672">
        <v>1.0999999999999999E-2</v>
      </c>
      <c r="BD39" s="1673">
        <v>0.05</v>
      </c>
      <c r="BE39" s="1671">
        <f>ROUND(SQRT(BF39^2+BG39^2)*1000/(SQRT(3)*BE14),2)</f>
        <v>4.93</v>
      </c>
      <c r="BF39" s="1672">
        <v>8.9999999999999993E-3</v>
      </c>
      <c r="BG39" s="1673">
        <v>5.1999999999999998E-2</v>
      </c>
      <c r="BH39" s="1671">
        <f>ROUND(SQRT(BI39^2+BJ39^2)*1000/(SQRT(3)*BH14),2)</f>
        <v>4.8099999999999996</v>
      </c>
      <c r="BI39" s="1672">
        <v>7.0000000000000001E-3</v>
      </c>
      <c r="BJ39" s="1673">
        <v>5.0999999999999997E-2</v>
      </c>
      <c r="BK39" s="1671">
        <f>ROUND(SQRT(BL39^2+BM39^2)*1000/(SQRT(3)*BK14),2)</f>
        <v>4.82</v>
      </c>
      <c r="BL39" s="1672">
        <v>8.0000000000000002E-3</v>
      </c>
      <c r="BM39" s="1673">
        <v>5.0999999999999997E-2</v>
      </c>
      <c r="BN39" s="1671">
        <f>ROUND(SQRT(BO39^2+BP39^2)*1000/(SQRT(3)*BN14),2)</f>
        <v>4.8099999999999996</v>
      </c>
      <c r="BO39" s="1672">
        <v>7.0000000000000001E-3</v>
      </c>
      <c r="BP39" s="1673">
        <v>5.0999999999999997E-2</v>
      </c>
      <c r="BQ39" s="1671">
        <f>ROUND(SQRT(BR39^2+BS39^2)*1000/(SQRT(3)*BQ14),2)</f>
        <v>4.95</v>
      </c>
      <c r="BR39" s="1672">
        <v>0.01</v>
      </c>
      <c r="BS39" s="1673">
        <v>5.1999999999999998E-2</v>
      </c>
      <c r="BT39" s="1671">
        <f>ROUND(SQRT(BU39^2+BV39^2)*1000/(SQRT(3)*BT14),2)</f>
        <v>4.75</v>
      </c>
      <c r="BU39" s="1672">
        <v>8.9999999999999993E-3</v>
      </c>
      <c r="BV39" s="1673">
        <v>0.05</v>
      </c>
      <c r="BW39" s="1671">
        <f>ROUND(SQRT(BX39^2+BY39^2)*1000/(SQRT(3)*BW14),2)</f>
        <v>4.76</v>
      </c>
      <c r="BX39" s="1672">
        <v>0.01</v>
      </c>
      <c r="BY39" s="1673">
        <v>0.05</v>
      </c>
      <c r="BZ39" s="1671">
        <f>ROUND(SQRT(CA39^2+CB39^2)*1000/(SQRT(3)*BZ14),2)</f>
        <v>4.76</v>
      </c>
      <c r="CA39" s="1672">
        <v>0.01</v>
      </c>
      <c r="CB39" s="1673">
        <v>0.05</v>
      </c>
      <c r="CC39" s="393"/>
      <c r="CD39" s="393"/>
    </row>
    <row r="40" spans="1:82" ht="30.75" customHeight="1" x14ac:dyDescent="0.25">
      <c r="A40" s="1658" t="s">
        <v>291</v>
      </c>
      <c r="B40" s="1659"/>
      <c r="C40" s="1659"/>
      <c r="D40" s="1660" t="s">
        <v>420</v>
      </c>
      <c r="E40" s="1667"/>
      <c r="F40" s="1668"/>
      <c r="G40" s="1669"/>
      <c r="H40" s="1670"/>
      <c r="I40" s="1671">
        <f>ROUND(SQRT(J40^2+K40^2)*1000/(SQRT(3)*I14),2)</f>
        <v>3.68</v>
      </c>
      <c r="J40" s="1672">
        <v>2.5000000000000001E-2</v>
      </c>
      <c r="K40" s="1673">
        <v>3.1E-2</v>
      </c>
      <c r="L40" s="1671">
        <f>ROUND(SQRT(M40^2+N40^2)*1000/(SQRT(3)*L14),2)</f>
        <v>3.57</v>
      </c>
      <c r="M40" s="1672">
        <v>2.3E-2</v>
      </c>
      <c r="N40" s="1673">
        <v>3.1E-2</v>
      </c>
      <c r="O40" s="1671">
        <f>ROUND(SQRT(P40^2+Q40^2)*1000/(SQRT(3)*O14),2)</f>
        <v>3.52</v>
      </c>
      <c r="P40" s="1672">
        <v>2.1999999999999999E-2</v>
      </c>
      <c r="Q40" s="1673">
        <v>3.1E-2</v>
      </c>
      <c r="R40" s="1671">
        <f>ROUND(SQRT(S40^2+T40^2)*1000/(SQRT(3)*R14),2)</f>
        <v>3.18</v>
      </c>
      <c r="S40" s="1672">
        <v>2.8000000000000001E-2</v>
      </c>
      <c r="T40" s="1673">
        <v>0.02</v>
      </c>
      <c r="U40" s="1671">
        <f>ROUND(SQRT(V40^2+W40^2)*1000/(SQRT(3)*U14),2)</f>
        <v>4.46</v>
      </c>
      <c r="V40" s="1672">
        <v>3.2000000000000001E-2</v>
      </c>
      <c r="W40" s="1673">
        <v>3.5999999999999997E-2</v>
      </c>
      <c r="X40" s="1671">
        <f>ROUND(SQRT(Y40^2+Z40^2)*1000/(SQRT(3)*X14),2)</f>
        <v>3.96</v>
      </c>
      <c r="Y40" s="1672">
        <v>2.5999999999999999E-2</v>
      </c>
      <c r="Z40" s="1673">
        <v>3.4000000000000002E-2</v>
      </c>
      <c r="AA40" s="1671">
        <f>ROUND(SQRT(AB40^2+AC40^2)*1000/(SQRT(3)*AA14),2)</f>
        <v>22.4</v>
      </c>
      <c r="AB40" s="1672">
        <v>0.24</v>
      </c>
      <c r="AC40" s="1673">
        <v>3.2000000000000001E-2</v>
      </c>
      <c r="AD40" s="1671">
        <f>ROUND(SQRT(AE40^2+AF40^2)*1000/(SQRT(3)*AD14),2)</f>
        <v>3.7</v>
      </c>
      <c r="AE40" s="1672">
        <v>2.4E-2</v>
      </c>
      <c r="AF40" s="1673">
        <v>3.2000000000000001E-2</v>
      </c>
      <c r="AG40" s="1671">
        <f>ROUND(SQRT(AH40^2+AI40^2)*1000/(SQRT(3)*AG14),2)</f>
        <v>3.45</v>
      </c>
      <c r="AH40" s="1672">
        <v>0.02</v>
      </c>
      <c r="AI40" s="1673">
        <v>3.1E-2</v>
      </c>
      <c r="AJ40" s="1671">
        <f>ROUND(SQRT(AK40^2+AL40^2)*1000/(SQRT(3)*AJ14),2)</f>
        <v>3.64</v>
      </c>
      <c r="AK40" s="1672">
        <v>2.5999999999999999E-2</v>
      </c>
      <c r="AL40" s="1673">
        <v>2.9000000000000001E-2</v>
      </c>
      <c r="AM40" s="1671">
        <f>ROUND(SQRT(AN40^2+AO40^2)*1000/(SQRT(3)*AM14),2)</f>
        <v>3.91</v>
      </c>
      <c r="AN40" s="1672">
        <v>2.58E-2</v>
      </c>
      <c r="AO40" s="1673">
        <v>3.3000000000000002E-2</v>
      </c>
      <c r="AP40" s="1671">
        <f>ROUND(SQRT(AQ40^2+AR40^2)*1000/(SQRT(3)*AP14),2)</f>
        <v>4.3600000000000003</v>
      </c>
      <c r="AQ40" s="1672">
        <v>3.3000000000000002E-2</v>
      </c>
      <c r="AR40" s="1673">
        <v>3.3000000000000002E-2</v>
      </c>
      <c r="AS40" s="1671">
        <f>ROUND(SQRT(AT40^2+AU40^2)*1000/(SQRT(3)*AS14),2)</f>
        <v>6.54</v>
      </c>
      <c r="AT40" s="1672">
        <v>5.0999999999999997E-2</v>
      </c>
      <c r="AU40" s="1673">
        <v>4.7E-2</v>
      </c>
      <c r="AV40" s="1671">
        <f>ROUND(SQRT(AW40^2+AX40^2)*1000/(SQRT(3)*AV14),2)</f>
        <v>5.83</v>
      </c>
      <c r="AW40" s="1672">
        <v>4.1000000000000002E-2</v>
      </c>
      <c r="AX40" s="1673">
        <v>4.7E-2</v>
      </c>
      <c r="AY40" s="1671">
        <f>ROUND(SQRT(AZ40^2+BA40^2)*1000/(SQRT(3)*AY14),2)</f>
        <v>6.48</v>
      </c>
      <c r="AZ40" s="1672">
        <v>4.8000000000000001E-2</v>
      </c>
      <c r="BA40" s="1673">
        <v>0.05</v>
      </c>
      <c r="BB40" s="1671">
        <f>ROUND(SQRT(BC40^2+BD40^2)*1000/(SQRT(3)*BB14),2)</f>
        <v>5.95</v>
      </c>
      <c r="BC40" s="1672">
        <v>4.2999999999999997E-2</v>
      </c>
      <c r="BD40" s="1673">
        <v>4.7E-2</v>
      </c>
      <c r="BE40" s="1671">
        <f>ROUND(SQRT(BF40^2+BG40^2)*1000/(SQRT(3)*BE14),2)</f>
        <v>4.6900000000000004</v>
      </c>
      <c r="BF40" s="1672">
        <v>3.5000000000000003E-2</v>
      </c>
      <c r="BG40" s="1673">
        <v>3.5999999999999997E-2</v>
      </c>
      <c r="BH40" s="1671">
        <f>ROUND(SQRT(BI40^2+BJ40^2)*1000/(SQRT(3)*BH14),2)</f>
        <v>4.37</v>
      </c>
      <c r="BI40" s="1672">
        <v>3.1E-2</v>
      </c>
      <c r="BJ40" s="1673">
        <v>3.5000000000000003E-2</v>
      </c>
      <c r="BK40" s="1671">
        <f>ROUND(SQRT(BL40^2+BM40^2)*1000/(SQRT(3)*BK14),2)</f>
        <v>4.37</v>
      </c>
      <c r="BL40" s="1672">
        <v>3.1E-2</v>
      </c>
      <c r="BM40" s="1673">
        <v>3.5000000000000003E-2</v>
      </c>
      <c r="BN40" s="1671">
        <f>ROUND(SQRT(BO40^2+BP40^2)*1000/(SQRT(3)*BN14),2)</f>
        <v>4.37</v>
      </c>
      <c r="BO40" s="1672">
        <v>3.1E-2</v>
      </c>
      <c r="BP40" s="1673">
        <v>3.5000000000000003E-2</v>
      </c>
      <c r="BQ40" s="1671">
        <f>ROUND(SQRT(BR40^2+BS40^2)*1000/(SQRT(3)*BQ14),2)</f>
        <v>4.43</v>
      </c>
      <c r="BR40" s="1672">
        <v>3.5999999999999997E-2</v>
      </c>
      <c r="BS40" s="1673">
        <v>3.09E-2</v>
      </c>
      <c r="BT40" s="1671">
        <f>ROUND(SQRT(BU40^2+BV40^2)*1000/(SQRT(3)*BT14),2)</f>
        <v>4.63</v>
      </c>
      <c r="BU40" s="1672">
        <v>3.5999999999999997E-2</v>
      </c>
      <c r="BV40" s="1673">
        <v>3.4000000000000002E-2</v>
      </c>
      <c r="BW40" s="1671">
        <f>ROUND(SQRT(BX40^2+BY40^2)*1000/(SQRT(3)*BW14),2)</f>
        <v>4.76</v>
      </c>
      <c r="BX40" s="1672">
        <v>3.5999999999999997E-2</v>
      </c>
      <c r="BY40" s="1673">
        <v>3.5999999999999997E-2</v>
      </c>
      <c r="BZ40" s="1671">
        <f>ROUND(SQRT(CA40^2+CB40^2)*1000/(SQRT(3)*BZ14),2)</f>
        <v>3.72</v>
      </c>
      <c r="CA40" s="1672">
        <v>2.5000000000000001E-2</v>
      </c>
      <c r="CB40" s="1673">
        <v>3.1E-2</v>
      </c>
      <c r="CC40" s="393"/>
      <c r="CD40" s="393"/>
    </row>
    <row r="41" spans="1:82" ht="30.75" customHeight="1" x14ac:dyDescent="0.25">
      <c r="A41" s="1658" t="s">
        <v>279</v>
      </c>
      <c r="B41" s="1659"/>
      <c r="C41" s="1659"/>
      <c r="D41" s="1660" t="s">
        <v>421</v>
      </c>
      <c r="E41" s="1661"/>
      <c r="F41" s="1662"/>
      <c r="G41" s="1662"/>
      <c r="H41" s="1663"/>
      <c r="I41" s="1664">
        <f>ROUND(SQRT(J41^2+K41^2)*1000/(SQRT(3)*I14),2)</f>
        <v>26.86</v>
      </c>
      <c r="J41" s="1665">
        <v>0.26200000000000001</v>
      </c>
      <c r="K41" s="1666">
        <v>0.125</v>
      </c>
      <c r="L41" s="1664">
        <f>ROUND(SQRT(M41^2+N41^2)*1000/(SQRT(3)*L14),2)</f>
        <v>24.62</v>
      </c>
      <c r="M41" s="1665">
        <v>0.23699999999999999</v>
      </c>
      <c r="N41" s="1666">
        <v>0.121</v>
      </c>
      <c r="O41" s="1664">
        <f>ROUND(SQRT(P41^2+Q41^2)*1000/(SQRT(3)*O14),2)</f>
        <v>22.85</v>
      </c>
      <c r="P41" s="1665">
        <v>0.217</v>
      </c>
      <c r="Q41" s="1666">
        <v>0.11799999999999999</v>
      </c>
      <c r="R41" s="1664">
        <f>ROUND(SQRT(S41^2+T41^2)*1000/(SQRT(3)*R14),2)</f>
        <v>20.95</v>
      </c>
      <c r="S41" s="1665">
        <v>0.19500000000000001</v>
      </c>
      <c r="T41" s="1666">
        <v>0.115</v>
      </c>
      <c r="U41" s="1664">
        <f>ROUND(SQRT(V41^2+W41^2)*1000/(SQRT(3)*U14),2)</f>
        <v>19.59</v>
      </c>
      <c r="V41" s="1665">
        <v>0.185</v>
      </c>
      <c r="W41" s="1666">
        <v>0.10299999999999999</v>
      </c>
      <c r="X41" s="1664">
        <f>ROUND(SQRT(Y41^2+Z41^2)*1000/(SQRT(3)*X14),2)</f>
        <v>20.92</v>
      </c>
      <c r="Y41" s="1665">
        <v>0.19700000000000001</v>
      </c>
      <c r="Z41" s="1666">
        <v>0.111</v>
      </c>
      <c r="AA41" s="1664">
        <f>ROUND(SQRT(AB41^2+AC41^2)*1000/(SQRT(3)*AA14),2)</f>
        <v>21.81</v>
      </c>
      <c r="AB41" s="1665">
        <v>0.20799999999999999</v>
      </c>
      <c r="AC41" s="1666">
        <v>0.111</v>
      </c>
      <c r="AD41" s="1664">
        <f>ROUND(SQRT(AE41^2+AF41^2)*1000/(SQRT(3)*AD14),2)</f>
        <v>24.83</v>
      </c>
      <c r="AE41" s="1665">
        <v>0.24299999999999999</v>
      </c>
      <c r="AF41" s="1666">
        <v>0.114</v>
      </c>
      <c r="AG41" s="1664">
        <f>ROUND(SQRT(AH41^2+AI41^2)*1000/(SQRT(3)*AG14),2)</f>
        <v>24.83</v>
      </c>
      <c r="AH41" s="1665">
        <v>0.245</v>
      </c>
      <c r="AI41" s="1666">
        <v>0.10299999999999999</v>
      </c>
      <c r="AJ41" s="1664">
        <f>ROUND(SQRT(AK41^2+AL41^2)*1000/(SQRT(3)*AJ14),2)</f>
        <v>26.08</v>
      </c>
      <c r="AK41" s="1665">
        <v>0.252</v>
      </c>
      <c r="AL41" s="1666">
        <v>0.12</v>
      </c>
      <c r="AM41" s="1664">
        <f>ROUND(SQRT(AN41^2+AO41^2)*1000/(SQRT(3)*AM14),2)</f>
        <v>26.79</v>
      </c>
      <c r="AN41" s="1665">
        <v>0.26</v>
      </c>
      <c r="AO41" s="1666">
        <v>0.121</v>
      </c>
      <c r="AP41" s="1664">
        <f>ROUND(SQRT(AQ41^2+AR41^2)*1000/(SQRT(3)*AP14),2)</f>
        <v>29.35</v>
      </c>
      <c r="AQ41" s="1665">
        <v>0.28599999999999998</v>
      </c>
      <c r="AR41" s="1666">
        <v>0.13</v>
      </c>
      <c r="AS41" s="1664">
        <f>ROUND(SQRT(AT41^2+AU41^2)*1000/(SQRT(3)*AS14),2)</f>
        <v>33.659999999999997</v>
      </c>
      <c r="AT41" s="1665">
        <v>0.32900000000000001</v>
      </c>
      <c r="AU41" s="1666">
        <v>0.13800000000000001</v>
      </c>
      <c r="AV41" s="1664">
        <f>ROUND(SQRT(AW41^2+AX41^2)*1000/(SQRT(3)*AV14),2)</f>
        <v>31.73</v>
      </c>
      <c r="AW41" s="1665">
        <v>0.309</v>
      </c>
      <c r="AX41" s="1666">
        <v>0.14099999999999999</v>
      </c>
      <c r="AY41" s="1664">
        <f>ROUND(SQRT(AZ41^2+BA41^2)*1000/(SQRT(3)*AY14),2)</f>
        <v>31.88</v>
      </c>
      <c r="AZ41" s="1665">
        <v>0.30599999999999999</v>
      </c>
      <c r="BA41" s="1666">
        <v>0.151</v>
      </c>
      <c r="BB41" s="1664">
        <f>ROUND(SQRT(BC41^2+BD41^2)*1000/(SQRT(3)*BB14),2)</f>
        <v>30.67</v>
      </c>
      <c r="BC41" s="1665">
        <v>0.29599999999999999</v>
      </c>
      <c r="BD41" s="1666">
        <v>0.14199999999999999</v>
      </c>
      <c r="BE41" s="1664">
        <f>ROUND(SQRT(BF41^2+BG41^2)*1000/(SQRT(3)*BE14),2)</f>
        <v>30.52</v>
      </c>
      <c r="BF41" s="1665">
        <v>0.29699999999999999</v>
      </c>
      <c r="BG41" s="1666">
        <v>0.13600000000000001</v>
      </c>
      <c r="BH41" s="1664">
        <f>ROUND(SQRT(BI41^2+BJ41^2)*1000/(SQRT(3)*BH14),2)</f>
        <v>28.2</v>
      </c>
      <c r="BI41" s="1665">
        <v>0.27100000000000002</v>
      </c>
      <c r="BJ41" s="1666">
        <v>0.13300000000000001</v>
      </c>
      <c r="BK41" s="1664">
        <f>ROUND(SQRT(BL41^2+BM41^2)*1000/(SQRT(3)*BK14),2)</f>
        <v>26.15</v>
      </c>
      <c r="BL41" s="1665">
        <v>0.251</v>
      </c>
      <c r="BM41" s="1666">
        <v>0.124</v>
      </c>
      <c r="BN41" s="1664">
        <f>ROUND(SQRT(BO41^2+BP41^2)*1000/(SQRT(3)*BN14),2)</f>
        <v>28.2</v>
      </c>
      <c r="BO41" s="1665">
        <v>0.27700000000000002</v>
      </c>
      <c r="BP41" s="1666">
        <v>0.12</v>
      </c>
      <c r="BQ41" s="1664">
        <f>ROUND(SQRT(BR41^2+BS41^2)*1000/(SQRT(3)*BQ14),2)</f>
        <v>26.84</v>
      </c>
      <c r="BR41" s="1665">
        <v>0.26100000000000001</v>
      </c>
      <c r="BS41" s="1666">
        <v>0.12</v>
      </c>
      <c r="BT41" s="1664">
        <f>ROUND(SQRT(BU41^2+BV41^2)*1000/(SQRT(3)*BT14),2)</f>
        <v>23.08</v>
      </c>
      <c r="BU41" s="1665">
        <v>0.216</v>
      </c>
      <c r="BV41" s="1666">
        <v>0.12</v>
      </c>
      <c r="BW41" s="1664">
        <f>ROUND(SQRT(BX41^2+BY41^2)*1000/(SQRT(3)*BW14),2)</f>
        <v>27.6</v>
      </c>
      <c r="BX41" s="1665">
        <v>0.27</v>
      </c>
      <c r="BY41" s="1666">
        <v>0.12</v>
      </c>
      <c r="BZ41" s="1664">
        <f>ROUND(SQRT(CA41^2+CB41^2)*1000/(SQRT(3)*BZ14),2)</f>
        <v>28.8</v>
      </c>
      <c r="CA41" s="1665">
        <v>0.28399999999999997</v>
      </c>
      <c r="CB41" s="1666">
        <v>0.12</v>
      </c>
    </row>
    <row r="42" spans="1:82" ht="30.75" customHeight="1" x14ac:dyDescent="0.25">
      <c r="A42" s="1658" t="s">
        <v>422</v>
      </c>
      <c r="B42" s="1659"/>
      <c r="C42" s="1659"/>
      <c r="D42" s="1660" t="s">
        <v>423</v>
      </c>
      <c r="E42" s="1661"/>
      <c r="F42" s="1662"/>
      <c r="G42" s="1662"/>
      <c r="H42" s="1663"/>
      <c r="I42" s="1674">
        <f>ROUND(SQRT(J42^2+K42^2)*1000/(SQRT(3)*I14),2)</f>
        <v>0</v>
      </c>
      <c r="J42" s="1675">
        <v>0</v>
      </c>
      <c r="K42" s="1676">
        <v>0</v>
      </c>
      <c r="L42" s="1674">
        <f>ROUND(SQRT(M42^2+N42^2)*1000/(SQRT(3)*L14),2)</f>
        <v>0</v>
      </c>
      <c r="M42" s="1675">
        <v>0</v>
      </c>
      <c r="N42" s="1676">
        <v>0</v>
      </c>
      <c r="O42" s="1674">
        <f>ROUND(SQRT(P42^2+Q42^2)*1000/(SQRT(3)*O14),2)</f>
        <v>0</v>
      </c>
      <c r="P42" s="1675">
        <v>0</v>
      </c>
      <c r="Q42" s="1676">
        <v>0</v>
      </c>
      <c r="R42" s="1674">
        <f>ROUND(SQRT(S42^2+T42^2)*1000/(SQRT(3)*R14),2)</f>
        <v>0</v>
      </c>
      <c r="S42" s="1675">
        <v>0</v>
      </c>
      <c r="T42" s="1676">
        <v>0</v>
      </c>
      <c r="U42" s="1674">
        <f>ROUND(SQRT(V42^2+W42^2)*1000/(SQRT(3)*U14),2)</f>
        <v>0</v>
      </c>
      <c r="V42" s="1675">
        <v>0</v>
      </c>
      <c r="W42" s="1676">
        <v>0</v>
      </c>
      <c r="X42" s="1674">
        <f>ROUND(SQRT(Y42^2+Z42^2)*1000/(SQRT(3)*X14),2)</f>
        <v>0</v>
      </c>
      <c r="Y42" s="1675">
        <v>0</v>
      </c>
      <c r="Z42" s="1676">
        <v>0</v>
      </c>
      <c r="AA42" s="1674">
        <f>ROUND(SQRT(AB42^2+AC42^2)*1000/(SQRT(3)*AA14),2)</f>
        <v>0</v>
      </c>
      <c r="AB42" s="1675">
        <v>0</v>
      </c>
      <c r="AC42" s="1676">
        <v>0</v>
      </c>
      <c r="AD42" s="1674">
        <f>ROUND(SQRT(AE42^2+AF42^2)*1000/(SQRT(3)*AD14),2)</f>
        <v>0</v>
      </c>
      <c r="AE42" s="1675">
        <v>0</v>
      </c>
      <c r="AF42" s="1676">
        <v>0</v>
      </c>
      <c r="AG42" s="1674">
        <f>ROUND(SQRT(AH42^2+AI42^2)*1000/(SQRT(3)*AG14),2)</f>
        <v>0</v>
      </c>
      <c r="AH42" s="1675">
        <v>0</v>
      </c>
      <c r="AI42" s="1676">
        <v>0</v>
      </c>
      <c r="AJ42" s="1674">
        <f>ROUND(SQRT(AK42^2+AL42^2)*1000/(SQRT(3)*AJ14),2)</f>
        <v>0</v>
      </c>
      <c r="AK42" s="1675">
        <v>0</v>
      </c>
      <c r="AL42" s="1676">
        <v>0</v>
      </c>
      <c r="AM42" s="1674">
        <f>ROUND(SQRT(AN42^2+AO42^2)*1000/(SQRT(3)*AM14),2)</f>
        <v>0</v>
      </c>
      <c r="AN42" s="1675">
        <v>0</v>
      </c>
      <c r="AO42" s="1676">
        <v>0</v>
      </c>
      <c r="AP42" s="1674">
        <f>ROUND(SQRT(AQ42^2+AR42^2)*1000/(SQRT(3)*AP14),2)</f>
        <v>0</v>
      </c>
      <c r="AQ42" s="1675">
        <v>0</v>
      </c>
      <c r="AR42" s="1676">
        <v>0</v>
      </c>
      <c r="AS42" s="1674">
        <f>ROUND(SQRT(AT42^2+AU42^2)*1000/(SQRT(3)*AS14),2)</f>
        <v>0</v>
      </c>
      <c r="AT42" s="1675">
        <v>0</v>
      </c>
      <c r="AU42" s="1676">
        <v>0</v>
      </c>
      <c r="AV42" s="1674">
        <f>ROUND(SQRT(AW42^2+AX42^2)*1000/(SQRT(3)*AV14),2)</f>
        <v>0</v>
      </c>
      <c r="AW42" s="1675">
        <v>0</v>
      </c>
      <c r="AX42" s="1676">
        <v>0</v>
      </c>
      <c r="AY42" s="1674">
        <f>ROUND(SQRT(AZ42^2+BA42^2)*1000/(SQRT(3)*AY14),2)</f>
        <v>0</v>
      </c>
      <c r="AZ42" s="1675">
        <v>0</v>
      </c>
      <c r="BA42" s="1676">
        <v>0</v>
      </c>
      <c r="BB42" s="1674">
        <f>ROUND(SQRT(BC42^2+BD42^2)*1000/(SQRT(3)*BB14),2)</f>
        <v>0</v>
      </c>
      <c r="BC42" s="1675">
        <v>0</v>
      </c>
      <c r="BD42" s="1676">
        <v>0</v>
      </c>
      <c r="BE42" s="1674">
        <f>ROUND(SQRT(BF42^2+BG42^2)*1000/(SQRT(3)*BE14),2)</f>
        <v>0</v>
      </c>
      <c r="BF42" s="1675">
        <v>0</v>
      </c>
      <c r="BG42" s="1676">
        <v>0</v>
      </c>
      <c r="BH42" s="1674">
        <f>ROUND(SQRT(BI42^2+BJ42^2)*1000/(SQRT(3)*BH14),2)</f>
        <v>0</v>
      </c>
      <c r="BI42" s="1675">
        <v>0</v>
      </c>
      <c r="BJ42" s="1676">
        <v>0</v>
      </c>
      <c r="BK42" s="1674">
        <f>ROUND(SQRT(BL42^2+BM42^2)*1000/(SQRT(3)*BK14),2)</f>
        <v>0</v>
      </c>
      <c r="BL42" s="1675">
        <v>0</v>
      </c>
      <c r="BM42" s="1676">
        <v>0</v>
      </c>
      <c r="BN42" s="1674">
        <f>ROUND(SQRT(BO42^2+BP42^2)*1000/(SQRT(3)*BN14),2)</f>
        <v>0</v>
      </c>
      <c r="BO42" s="1675">
        <v>0</v>
      </c>
      <c r="BP42" s="1676">
        <v>0</v>
      </c>
      <c r="BQ42" s="1674">
        <f>ROUND(SQRT(BR42^2+BS42^2)*1000/(SQRT(3)*BQ14),2)</f>
        <v>0</v>
      </c>
      <c r="BR42" s="1675">
        <v>0</v>
      </c>
      <c r="BS42" s="1676">
        <v>0</v>
      </c>
      <c r="BT42" s="1674">
        <f>ROUND(SQRT(BU42^2+BV42^2)*1000/(SQRT(3)*BT14),2)</f>
        <v>0</v>
      </c>
      <c r="BU42" s="1675">
        <v>0</v>
      </c>
      <c r="BV42" s="1676">
        <v>0</v>
      </c>
      <c r="BW42" s="1674">
        <f>ROUND(SQRT(BX42^2+BY42^2)*1000/(SQRT(3)*BW14),2)</f>
        <v>0</v>
      </c>
      <c r="BX42" s="1675">
        <v>0</v>
      </c>
      <c r="BY42" s="1676">
        <v>0</v>
      </c>
      <c r="BZ42" s="1674">
        <f>ROUND(SQRT(CA42^2+CB42^2)*1000/(SQRT(3)*BZ14),2)</f>
        <v>0</v>
      </c>
      <c r="CA42" s="1675">
        <v>0</v>
      </c>
      <c r="CB42" s="1676">
        <v>0</v>
      </c>
    </row>
    <row r="43" spans="1:82" ht="30.75" customHeight="1" x14ac:dyDescent="0.25">
      <c r="A43" s="1658" t="s">
        <v>424</v>
      </c>
      <c r="B43" s="1659"/>
      <c r="C43" s="1659"/>
      <c r="D43" s="1660" t="s">
        <v>425</v>
      </c>
      <c r="E43" s="1667"/>
      <c r="F43" s="1668"/>
      <c r="G43" s="1669"/>
      <c r="H43" s="1670"/>
      <c r="I43" s="1671">
        <f>ROUND(SQRT(J43^2+K43^2)*1000/(SQRT(3)*I14),2)</f>
        <v>65.92</v>
      </c>
      <c r="J43" s="1672">
        <v>0.67500000000000004</v>
      </c>
      <c r="K43" s="1673">
        <v>0.22800000000000001</v>
      </c>
      <c r="L43" s="1671">
        <f>ROUND(SQRT(M43^2+N43^2)*1000/(SQRT(3)*L14),2)</f>
        <v>54.41</v>
      </c>
      <c r="M43" s="1672">
        <v>0.54700000000000004</v>
      </c>
      <c r="N43" s="1673">
        <v>0.216</v>
      </c>
      <c r="O43" s="1671">
        <f>ROUND(SQRT(P43^2+Q43^2)*1000/(SQRT(3)*O14),2)</f>
        <v>51.7</v>
      </c>
      <c r="P43" s="1672">
        <v>0.51700000000000002</v>
      </c>
      <c r="Q43" s="1673">
        <v>0.21199999999999999</v>
      </c>
      <c r="R43" s="1671">
        <f>ROUND(SQRT(S43^2+T43^2)*1000/(SQRT(3)*R14),2)</f>
        <v>49.93</v>
      </c>
      <c r="S43" s="1672">
        <v>0.495</v>
      </c>
      <c r="T43" s="1673">
        <v>0.215</v>
      </c>
      <c r="U43" s="1671">
        <f>ROUND(SQRT(V43^2+W43^2)*1000/(SQRT(3)*U14),2)</f>
        <v>48.5</v>
      </c>
      <c r="V43" s="1672">
        <v>0.48199999999999998</v>
      </c>
      <c r="W43" s="1673">
        <v>0.20599999999999999</v>
      </c>
      <c r="X43" s="1671">
        <f>ROUND(SQRT(Y43^2+Z43^2)*1000/(SQRT(3)*X14),2)</f>
        <v>47.72</v>
      </c>
      <c r="Y43" s="1672">
        <v>0.47199999999999998</v>
      </c>
      <c r="Z43" s="1673">
        <v>0.20799999999999999</v>
      </c>
      <c r="AA43" s="1671">
        <f>ROUND(SQRT(AB43^2+AC43^2)*1000/(SQRT(3)*AA14),2)</f>
        <v>48.77</v>
      </c>
      <c r="AB43" s="1672">
        <v>0.48599999999999999</v>
      </c>
      <c r="AC43" s="1673">
        <v>0.20399999999999999</v>
      </c>
      <c r="AD43" s="1671">
        <f>ROUND(SQRT(AE43^2+AF43^2)*1000/(SQRT(3)*AD14),2)</f>
        <v>52.46</v>
      </c>
      <c r="AE43" s="1672">
        <v>0.52500000000000002</v>
      </c>
      <c r="AF43" s="1673">
        <v>0.214</v>
      </c>
      <c r="AG43" s="1671">
        <f>ROUND(SQRT(AH43^2+AI43^2)*1000/(SQRT(3)*AG14),2)</f>
        <v>56.5</v>
      </c>
      <c r="AH43" s="1672">
        <v>0.56299999999999994</v>
      </c>
      <c r="AI43" s="1673">
        <v>0.221</v>
      </c>
      <c r="AJ43" s="1671">
        <f>ROUND(SQRT(AK43^2+AL43^2)*1000/(SQRT(3)*AJ14),2)</f>
        <v>60.19</v>
      </c>
      <c r="AK43" s="1672">
        <v>0.60699999999999998</v>
      </c>
      <c r="AL43" s="1673">
        <v>0.216</v>
      </c>
      <c r="AM43" s="1671">
        <f>ROUND(SQRT(AN43^2+AO43^2)*1000/(SQRT(3)*AM14),2)</f>
        <v>68.75</v>
      </c>
      <c r="AN43" s="1672">
        <v>0.69699999999999995</v>
      </c>
      <c r="AO43" s="1673">
        <v>0.23599999999999999</v>
      </c>
      <c r="AP43" s="1671">
        <f>ROUND(SQRT(AQ43^2+AR43^2)*1000/(SQRT(3)*AP14),2)</f>
        <v>69.48</v>
      </c>
      <c r="AQ43" s="1672">
        <v>0.70599999999999996</v>
      </c>
      <c r="AR43" s="1673">
        <v>0.23400000000000001</v>
      </c>
      <c r="AS43" s="1671">
        <f>ROUND(SQRT(AT43^2+AU43^2)*1000/(SQRT(3)*AS14),2)</f>
        <v>93.52</v>
      </c>
      <c r="AT43" s="1672">
        <v>0.95099999999999996</v>
      </c>
      <c r="AU43" s="1673">
        <v>0.28000000000000003</v>
      </c>
      <c r="AV43" s="1671">
        <f>ROUND(SQRT(AW43^2+AX43^2)*1000/(SQRT(3)*AV14),2)</f>
        <v>84.9</v>
      </c>
      <c r="AW43" s="1672">
        <v>0.86899999999999999</v>
      </c>
      <c r="AX43" s="1673">
        <v>0.26600000000000001</v>
      </c>
      <c r="AY43" s="1671">
        <f>ROUND(SQRT(AZ43^2+BA43^2)*1000/(SQRT(3)*AY14),2)</f>
        <v>80.66</v>
      </c>
      <c r="AZ43" s="1672">
        <v>0.82199999999999995</v>
      </c>
      <c r="BA43" s="1673">
        <v>0.26400000000000001</v>
      </c>
      <c r="BB43" s="1671">
        <f>ROUND(SQRT(BC43^2+BD43^2)*1000/(SQRT(3)*BB14),2)</f>
        <v>84.32</v>
      </c>
      <c r="BC43" s="1672">
        <v>0.85499999999999998</v>
      </c>
      <c r="BD43" s="1673">
        <v>0.28899999999999998</v>
      </c>
      <c r="BE43" s="1671">
        <f>ROUND(SQRT(BF43^2+BG43^2)*1000/(SQRT(3)*BE14),2)</f>
        <v>86.33</v>
      </c>
      <c r="BF43" s="1672">
        <v>0.88100000000000001</v>
      </c>
      <c r="BG43" s="1673">
        <v>0.27900000000000003</v>
      </c>
      <c r="BH43" s="1671">
        <f>ROUND(SQRT(BI43^2+BJ43^2)*1000/(SQRT(3)*BH14),2)</f>
        <v>76.319999999999993</v>
      </c>
      <c r="BI43" s="1672">
        <v>0.77100000000000002</v>
      </c>
      <c r="BJ43" s="1673">
        <v>0.27</v>
      </c>
      <c r="BK43" s="1671">
        <f>ROUND(SQRT(BL43^2+BM43^2)*1000/(SQRT(3)*BK14),2)</f>
        <v>70.25</v>
      </c>
      <c r="BL43" s="1672">
        <v>0.70599999999999996</v>
      </c>
      <c r="BM43" s="1673">
        <v>0.25900000000000001</v>
      </c>
      <c r="BN43" s="1671">
        <f>ROUND(SQRT(BO43^2+BP43^2)*1000/(SQRT(3)*BN14),2)</f>
        <v>64.430000000000007</v>
      </c>
      <c r="BO43" s="1672">
        <v>0.64800000000000002</v>
      </c>
      <c r="BP43" s="1673">
        <v>0.23599999999999999</v>
      </c>
      <c r="BQ43" s="1671">
        <f>ROUND(SQRT(BR43^2+BS43^2)*1000/(SQRT(3)*BQ14),2)</f>
        <v>67.099999999999994</v>
      </c>
      <c r="BR43" s="1672">
        <v>0.67800000000000005</v>
      </c>
      <c r="BS43" s="1673">
        <v>0.23699999999999999</v>
      </c>
      <c r="BT43" s="1671">
        <f>ROUND(SQRT(BU43^2+BV43^2)*1000/(SQRT(3)*BT14),2)</f>
        <v>65.67</v>
      </c>
      <c r="BU43" s="1672">
        <v>0.66600000000000004</v>
      </c>
      <c r="BV43" s="1673">
        <v>0.22500000000000001</v>
      </c>
      <c r="BW43" s="1671">
        <f>ROUND(SQRT(BX43^2+BY43^2)*1000/(SQRT(3)*BW14),2)</f>
        <v>61.52</v>
      </c>
      <c r="BX43" s="1672">
        <v>0.621</v>
      </c>
      <c r="BY43" s="1673">
        <v>0.219</v>
      </c>
      <c r="BZ43" s="1671">
        <f>ROUND(SQRT(CA43^2+CB43^2)*1000/(SQRT(3)*BZ14),2)</f>
        <v>63.43</v>
      </c>
      <c r="CA43" s="1672">
        <v>0.64200000000000002</v>
      </c>
      <c r="CB43" s="1673">
        <v>0.221</v>
      </c>
    </row>
    <row r="44" spans="1:82" ht="30.75" customHeight="1" thickBot="1" x14ac:dyDescent="0.3">
      <c r="A44" s="1677" t="s">
        <v>426</v>
      </c>
      <c r="B44" s="1678"/>
      <c r="C44" s="1678"/>
      <c r="D44" s="1679" t="s">
        <v>427</v>
      </c>
      <c r="E44" s="1680"/>
      <c r="F44" s="1681"/>
      <c r="G44" s="1682"/>
      <c r="H44" s="1683"/>
      <c r="I44" s="1684">
        <f>ROUND(SQRT(J44^2+K44^2)*1000/(SQRT(3)*I14),2)</f>
        <v>26.44</v>
      </c>
      <c r="J44" s="1685">
        <v>0.24199999999999999</v>
      </c>
      <c r="K44" s="1686">
        <v>0.152</v>
      </c>
      <c r="L44" s="1684">
        <f>ROUND(SQRT(M44^2+N44^2)*1000/(SQRT(3)*L14),2)</f>
        <v>24.33</v>
      </c>
      <c r="M44" s="1685">
        <v>0.22</v>
      </c>
      <c r="N44" s="1686">
        <v>0.14399999999999999</v>
      </c>
      <c r="O44" s="1684">
        <f>ROUND(SQRT(P44^2+Q44^2)*1000/(SQRT(3)*O14),2)</f>
        <v>24.48</v>
      </c>
      <c r="P44" s="1685">
        <v>0.21</v>
      </c>
      <c r="Q44" s="1686">
        <v>0.161</v>
      </c>
      <c r="R44" s="1684">
        <f>ROUND(SQRT(S44^2+T44^2)*1000/(SQRT(3)*R14),2)</f>
        <v>23.03</v>
      </c>
      <c r="S44" s="1685">
        <v>0.19400000000000001</v>
      </c>
      <c r="T44" s="1686">
        <v>0.156</v>
      </c>
      <c r="U44" s="1684">
        <f>ROUND(SQRT(V44^2+W44^2)*1000/(SQRT(3)*U14),2)</f>
        <v>20.54</v>
      </c>
      <c r="V44" s="1685">
        <v>0.17699999999999999</v>
      </c>
      <c r="W44" s="1686">
        <v>0.13400000000000001</v>
      </c>
      <c r="X44" s="1684">
        <f>ROUND(SQRT(Y44^2+Z44^2)*1000/(SQRT(3)*X14),2)</f>
        <v>22.95</v>
      </c>
      <c r="Y44" s="1685">
        <v>0.20200000000000001</v>
      </c>
      <c r="Z44" s="1686">
        <v>0.14399999999999999</v>
      </c>
      <c r="AA44" s="1684">
        <f>ROUND(SQRT(AB44^2+AC44^2)*1000/(SQRT(3)*AA14),2)</f>
        <v>24.89</v>
      </c>
      <c r="AB44" s="1685">
        <v>0.214</v>
      </c>
      <c r="AC44" s="1686">
        <v>0.16300000000000001</v>
      </c>
      <c r="AD44" s="1684">
        <f>ROUND(SQRT(AE44^2+AF44^2)*1000/(SQRT(3)*AD14),2)</f>
        <v>23.84</v>
      </c>
      <c r="AE44" s="1685">
        <v>0.19700000000000001</v>
      </c>
      <c r="AF44" s="1686">
        <v>0.16600000000000001</v>
      </c>
      <c r="AG44" s="1684">
        <f>ROUND(SQRT(AH44^2+AI44^2)*1000/(SQRT(3)*AG14),2)</f>
        <v>24.29</v>
      </c>
      <c r="AH44" s="1685">
        <v>0.20799999999999999</v>
      </c>
      <c r="AI44" s="1686">
        <v>0.156</v>
      </c>
      <c r="AJ44" s="1684">
        <f>ROUND(SQRT(AK44^2+AL44^2)*1000/(SQRT(3)*AJ14),2)</f>
        <v>25.92</v>
      </c>
      <c r="AK44" s="1685">
        <v>0.23899999999999999</v>
      </c>
      <c r="AL44" s="1686">
        <v>0.14099999999999999</v>
      </c>
      <c r="AM44" s="1684">
        <f>ROUND(SQRT(AN44^2+AO44^2)*1000/(SQRT(3)*AM14),2)</f>
        <v>28.94</v>
      </c>
      <c r="AN44" s="1685">
        <v>0.25700000000000001</v>
      </c>
      <c r="AO44" s="1686">
        <v>0.17299999999999999</v>
      </c>
      <c r="AP44" s="1684">
        <f>ROUND(SQRT(AQ44^2+AR44^2)*1000/(SQRT(3)*AP14),2)</f>
        <v>25.45</v>
      </c>
      <c r="AQ44" s="1685">
        <v>0.20799999999999999</v>
      </c>
      <c r="AR44" s="1686">
        <v>0.17599999999999999</v>
      </c>
      <c r="AS44" s="1684">
        <f>ROUND(SQRT(AT44^2+AU44^2)*1000/(SQRT(3)*AS14),2)</f>
        <v>32.92</v>
      </c>
      <c r="AT44" s="1685">
        <v>0.28799999999999998</v>
      </c>
      <c r="AU44" s="1686">
        <v>0.19700000000000001</v>
      </c>
      <c r="AV44" s="1684">
        <f>ROUND(SQRT(AW44^2+AX44^2)*1000/(SQRT(3)*AV14),2)</f>
        <v>33.83</v>
      </c>
      <c r="AW44" s="1685">
        <v>0.29499999999999998</v>
      </c>
      <c r="AX44" s="1686">
        <v>0.21</v>
      </c>
      <c r="AY44" s="1684">
        <f>ROUND(SQRT(AZ44^2+BA44^2)*1000/(SQRT(3)*AY14),2)</f>
        <v>32.89</v>
      </c>
      <c r="AZ44" s="1685">
        <v>0.30199999999999999</v>
      </c>
      <c r="BA44" s="1686">
        <v>0.18099999999999999</v>
      </c>
      <c r="BB44" s="1684">
        <f>ROUND(SQRT(BC44^2+BD44^2)*1000/(SQRT(3)*BB14),2)</f>
        <v>36.96</v>
      </c>
      <c r="BC44" s="1685">
        <v>0.309</v>
      </c>
      <c r="BD44" s="1686">
        <v>0.247</v>
      </c>
      <c r="BE44" s="1684">
        <f>ROUND(SQRT(BF44^2+BG44^2)*1000/(SQRT(3)*BE14),2)</f>
        <v>35.83</v>
      </c>
      <c r="BF44" s="1685">
        <v>0.312</v>
      </c>
      <c r="BG44" s="1686">
        <v>0.223</v>
      </c>
      <c r="BH44" s="1684">
        <f>ROUND(SQRT(BI44^2+BJ44^2)*1000/(SQRT(3)*BH14),2)</f>
        <v>28.61</v>
      </c>
      <c r="BI44" s="1685">
        <v>0.219</v>
      </c>
      <c r="BJ44" s="1686">
        <v>0.214</v>
      </c>
      <c r="BK44" s="1684">
        <f>ROUND(SQRT(BL44^2+BM44^2)*1000/(SQRT(3)*BK14),2)</f>
        <v>33.68</v>
      </c>
      <c r="BL44" s="1685">
        <v>0.29299999999999998</v>
      </c>
      <c r="BM44" s="1686">
        <v>0.21</v>
      </c>
      <c r="BN44" s="1684">
        <f>ROUND(SQRT(BO44^2+BP44^2)*1000/(SQRT(3)*BN14),2)</f>
        <v>31.03</v>
      </c>
      <c r="BO44" s="1685">
        <v>0.28100000000000003</v>
      </c>
      <c r="BP44" s="1686">
        <v>0.17699999999999999</v>
      </c>
      <c r="BQ44" s="1684">
        <f>ROUND(SQRT(BR44^2+BS44^2)*1000/(SQRT(3)*BQ14),2)</f>
        <v>28.54</v>
      </c>
      <c r="BR44" s="1685">
        <v>0.25900000000000001</v>
      </c>
      <c r="BS44" s="1686">
        <v>0.16200000000000001</v>
      </c>
      <c r="BT44" s="1684">
        <f>ROUND(SQRT(BU44^2+BV44^2)*1000/(SQRT(3)*BT14),2)</f>
        <v>28.81</v>
      </c>
      <c r="BU44" s="1685">
        <v>0.26600000000000001</v>
      </c>
      <c r="BV44" s="1686">
        <v>0.156</v>
      </c>
      <c r="BW44" s="1684">
        <f>ROUND(SQRT(BX44^2+BY44^2)*1000/(SQRT(3)*BW14),2)</f>
        <v>28.45</v>
      </c>
      <c r="BX44" s="1685">
        <v>0.25600000000000001</v>
      </c>
      <c r="BY44" s="1686">
        <v>0.16500000000000001</v>
      </c>
      <c r="BZ44" s="1684">
        <f>ROUND(SQRT(CA44^2+CB44^2)*1000/(SQRT(3)*BZ14),2)</f>
        <v>29.23</v>
      </c>
      <c r="CA44" s="1685">
        <v>0.26400000000000001</v>
      </c>
      <c r="CB44" s="1686">
        <v>0.16800000000000001</v>
      </c>
    </row>
    <row r="45" spans="1:82" ht="12" customHeight="1" x14ac:dyDescent="0.25">
      <c r="A45" s="385"/>
      <c r="B45" s="1687"/>
      <c r="C45" s="1688"/>
      <c r="D45" s="385"/>
      <c r="U45" s="1689"/>
    </row>
    <row r="46" spans="1:82" ht="15" x14ac:dyDescent="0.25">
      <c r="U46" s="1689"/>
    </row>
    <row r="47" spans="1:82" ht="13.5" customHeight="1" x14ac:dyDescent="0.25">
      <c r="U47" s="1689"/>
    </row>
    <row r="48" spans="1:82" ht="15" hidden="1" customHeight="1" x14ac:dyDescent="0.25">
      <c r="U48" s="1689"/>
    </row>
    <row r="49" spans="1:21" ht="15" hidden="1" customHeight="1" x14ac:dyDescent="0.25">
      <c r="U49" s="1689"/>
    </row>
    <row r="50" spans="1:21" ht="15.75" hidden="1" customHeight="1" thickBot="1" x14ac:dyDescent="0.3">
      <c r="U50" s="1689"/>
    </row>
    <row r="51" spans="1:21" ht="15" hidden="1" customHeight="1" x14ac:dyDescent="0.25">
      <c r="U51" s="1689"/>
    </row>
    <row r="52" spans="1:21" ht="15" x14ac:dyDescent="0.25">
      <c r="U52" s="1689"/>
    </row>
    <row r="53" spans="1:21" ht="15" x14ac:dyDescent="0.25">
      <c r="U53" s="1689"/>
    </row>
    <row r="54" spans="1:21" ht="15" x14ac:dyDescent="0.25">
      <c r="U54" s="1689"/>
    </row>
    <row r="55" spans="1:21" s="385" customFormat="1" x14ac:dyDescent="0.2">
      <c r="A55" s="287"/>
      <c r="B55" s="287"/>
      <c r="C55" s="287"/>
      <c r="D55" s="287"/>
      <c r="E55" s="287"/>
      <c r="F55" s="287"/>
      <c r="G55" s="287"/>
      <c r="H55" s="287"/>
      <c r="I55" s="287"/>
      <c r="J55" s="287"/>
      <c r="K55" s="287"/>
      <c r="L55" s="287"/>
      <c r="M55" s="287"/>
      <c r="N55" s="287"/>
      <c r="O55" s="287"/>
      <c r="P55" s="287"/>
      <c r="Q55" s="287"/>
      <c r="R55" s="287"/>
      <c r="S55" s="287"/>
      <c r="T55" s="287"/>
    </row>
    <row r="56" spans="1:21" s="385" customFormat="1" x14ac:dyDescent="0.2">
      <c r="A56" s="287"/>
      <c r="B56" s="287"/>
      <c r="C56" s="287"/>
      <c r="D56" s="287"/>
      <c r="E56" s="287"/>
      <c r="F56" s="287"/>
      <c r="G56" s="287"/>
      <c r="H56" s="287"/>
      <c r="I56" s="287"/>
      <c r="J56" s="287"/>
      <c r="K56" s="287"/>
      <c r="L56" s="287"/>
      <c r="M56" s="287"/>
      <c r="N56" s="287"/>
      <c r="O56" s="287"/>
      <c r="P56" s="287"/>
      <c r="Q56" s="287"/>
      <c r="R56" s="287"/>
      <c r="S56" s="287"/>
      <c r="T56" s="287"/>
    </row>
  </sheetData>
  <mergeCells count="639">
    <mergeCell ref="A42:C42"/>
    <mergeCell ref="A43:C43"/>
    <mergeCell ref="A44:C44"/>
    <mergeCell ref="CB35:CB36"/>
    <mergeCell ref="A37:C37"/>
    <mergeCell ref="A38:C38"/>
    <mergeCell ref="A39:C39"/>
    <mergeCell ref="A40:C40"/>
    <mergeCell ref="A41:C41"/>
    <mergeCell ref="BV35:BV36"/>
    <mergeCell ref="BW35:BW36"/>
    <mergeCell ref="BX35:BX36"/>
    <mergeCell ref="BY35:BY36"/>
    <mergeCell ref="BZ35:BZ36"/>
    <mergeCell ref="CA35:CA36"/>
    <mergeCell ref="BP35:BP36"/>
    <mergeCell ref="BQ35:BQ36"/>
    <mergeCell ref="BR35:BR36"/>
    <mergeCell ref="BS35:BS36"/>
    <mergeCell ref="BT35:BT36"/>
    <mergeCell ref="BU35:BU36"/>
    <mergeCell ref="BJ35:BJ36"/>
    <mergeCell ref="BK35:BK36"/>
    <mergeCell ref="BL35:BL36"/>
    <mergeCell ref="BM35:BM36"/>
    <mergeCell ref="BN35:BN36"/>
    <mergeCell ref="BO35:BO36"/>
    <mergeCell ref="BD35:BD36"/>
    <mergeCell ref="BE35:BE36"/>
    <mergeCell ref="BF35:BF36"/>
    <mergeCell ref="BG35:BG36"/>
    <mergeCell ref="BH35:BH36"/>
    <mergeCell ref="BI35:BI36"/>
    <mergeCell ref="AX35:AX36"/>
    <mergeCell ref="AY35:AY36"/>
    <mergeCell ref="AZ35:AZ36"/>
    <mergeCell ref="BA35:BA36"/>
    <mergeCell ref="BB35:BB36"/>
    <mergeCell ref="BC35:BC36"/>
    <mergeCell ref="AR35:AR36"/>
    <mergeCell ref="AS35:AS36"/>
    <mergeCell ref="AT35:AT36"/>
    <mergeCell ref="AU35:AU36"/>
    <mergeCell ref="AV35:AV36"/>
    <mergeCell ref="AW35:AW36"/>
    <mergeCell ref="AL35:AL36"/>
    <mergeCell ref="AM35:AM36"/>
    <mergeCell ref="AN35:AN36"/>
    <mergeCell ref="AO35:AO36"/>
    <mergeCell ref="AP35:AP36"/>
    <mergeCell ref="AQ35:AQ36"/>
    <mergeCell ref="AF35:AF36"/>
    <mergeCell ref="AG35:AG36"/>
    <mergeCell ref="AH35:AH36"/>
    <mergeCell ref="AI35:AI36"/>
    <mergeCell ref="AJ35:AJ36"/>
    <mergeCell ref="AK35:AK36"/>
    <mergeCell ref="Z35:Z36"/>
    <mergeCell ref="AA35:AA36"/>
    <mergeCell ref="AB35:AB36"/>
    <mergeCell ref="AC35:AC36"/>
    <mergeCell ref="AD35:AD36"/>
    <mergeCell ref="AE35:AE36"/>
    <mergeCell ref="T35:T36"/>
    <mergeCell ref="U35:U36"/>
    <mergeCell ref="V35:V36"/>
    <mergeCell ref="W35:W36"/>
    <mergeCell ref="X35:X36"/>
    <mergeCell ref="Y35:Y36"/>
    <mergeCell ref="N35:N36"/>
    <mergeCell ref="O35:O36"/>
    <mergeCell ref="P35:P36"/>
    <mergeCell ref="Q35:Q36"/>
    <mergeCell ref="R35:R36"/>
    <mergeCell ref="S35:S36"/>
    <mergeCell ref="BW34:BY34"/>
    <mergeCell ref="BZ34:CB34"/>
    <mergeCell ref="A35:D36"/>
    <mergeCell ref="E35:F35"/>
    <mergeCell ref="G35:H35"/>
    <mergeCell ref="I35:I36"/>
    <mergeCell ref="J35:J36"/>
    <mergeCell ref="K35:K36"/>
    <mergeCell ref="L35:L36"/>
    <mergeCell ref="M35:M36"/>
    <mergeCell ref="BE34:BG34"/>
    <mergeCell ref="BH34:BJ34"/>
    <mergeCell ref="BK34:BM34"/>
    <mergeCell ref="BN34:BP34"/>
    <mergeCell ref="BQ34:BS34"/>
    <mergeCell ref="BT34:BV34"/>
    <mergeCell ref="AM34:AO34"/>
    <mergeCell ref="AP34:AR34"/>
    <mergeCell ref="AS34:AU34"/>
    <mergeCell ref="AV34:AX34"/>
    <mergeCell ref="AY34:BA34"/>
    <mergeCell ref="BB34:BD34"/>
    <mergeCell ref="U34:W34"/>
    <mergeCell ref="X34:Z34"/>
    <mergeCell ref="AA34:AC34"/>
    <mergeCell ref="AD34:AF34"/>
    <mergeCell ref="AG34:AI34"/>
    <mergeCell ref="AJ34:AL34"/>
    <mergeCell ref="F33:G33"/>
    <mergeCell ref="N33:O33"/>
    <mergeCell ref="Q33:R33"/>
    <mergeCell ref="A34:H34"/>
    <mergeCell ref="I34:K34"/>
    <mergeCell ref="L34:N34"/>
    <mergeCell ref="O34:Q34"/>
    <mergeCell ref="R34:T34"/>
    <mergeCell ref="F31:G31"/>
    <mergeCell ref="N31:O31"/>
    <mergeCell ref="Q31:R31"/>
    <mergeCell ref="F32:G32"/>
    <mergeCell ref="N32:O32"/>
    <mergeCell ref="Q32:R32"/>
    <mergeCell ref="A28:D29"/>
    <mergeCell ref="E28:H28"/>
    <mergeCell ref="E29:H29"/>
    <mergeCell ref="F30:G30"/>
    <mergeCell ref="N30:O30"/>
    <mergeCell ref="Q30:R30"/>
    <mergeCell ref="BK25:BM27"/>
    <mergeCell ref="BN25:BP27"/>
    <mergeCell ref="BQ25:BS27"/>
    <mergeCell ref="BT25:BV27"/>
    <mergeCell ref="BW25:BY27"/>
    <mergeCell ref="BZ25:CB27"/>
    <mergeCell ref="AS25:AU27"/>
    <mergeCell ref="AV25:AX27"/>
    <mergeCell ref="AY25:BA27"/>
    <mergeCell ref="BB25:BD27"/>
    <mergeCell ref="BE25:BG27"/>
    <mergeCell ref="BH25:BJ27"/>
    <mergeCell ref="AA25:AC27"/>
    <mergeCell ref="AD25:AF27"/>
    <mergeCell ref="AG25:AI27"/>
    <mergeCell ref="AJ25:AL27"/>
    <mergeCell ref="AM25:AO27"/>
    <mergeCell ref="AP25:AR27"/>
    <mergeCell ref="CA22:CA24"/>
    <mergeCell ref="CB22:CB24"/>
    <mergeCell ref="E25:F27"/>
    <mergeCell ref="G25:H27"/>
    <mergeCell ref="I25:K27"/>
    <mergeCell ref="L25:N27"/>
    <mergeCell ref="O25:Q27"/>
    <mergeCell ref="R25:T27"/>
    <mergeCell ref="U25:W27"/>
    <mergeCell ref="X25:Z27"/>
    <mergeCell ref="BU22:BU24"/>
    <mergeCell ref="BV22:BV24"/>
    <mergeCell ref="BW22:BW24"/>
    <mergeCell ref="BX22:BX24"/>
    <mergeCell ref="BY22:BY24"/>
    <mergeCell ref="BZ22:BZ24"/>
    <mergeCell ref="BO22:BO24"/>
    <mergeCell ref="BP22:BP24"/>
    <mergeCell ref="BQ22:BQ24"/>
    <mergeCell ref="BR22:BR24"/>
    <mergeCell ref="BS22:BS24"/>
    <mergeCell ref="BT22:BT24"/>
    <mergeCell ref="BI22:BI24"/>
    <mergeCell ref="BJ22:BJ24"/>
    <mergeCell ref="BK22:BK24"/>
    <mergeCell ref="BL22:BL24"/>
    <mergeCell ref="BM22:BM24"/>
    <mergeCell ref="BN22:BN24"/>
    <mergeCell ref="BC22:BC24"/>
    <mergeCell ref="BD22:BD24"/>
    <mergeCell ref="BE22:BE24"/>
    <mergeCell ref="BF22:BF24"/>
    <mergeCell ref="BG22:BG24"/>
    <mergeCell ref="BH22:BH24"/>
    <mergeCell ref="AW22:AW24"/>
    <mergeCell ref="AX22:AX24"/>
    <mergeCell ref="AY22:AY24"/>
    <mergeCell ref="AZ22:AZ24"/>
    <mergeCell ref="BA22:BA24"/>
    <mergeCell ref="BB22:BB24"/>
    <mergeCell ref="AQ22:AQ24"/>
    <mergeCell ref="AR22:AR24"/>
    <mergeCell ref="AS22:AS24"/>
    <mergeCell ref="AT22:AT24"/>
    <mergeCell ref="AU22:AU24"/>
    <mergeCell ref="AV22:AV24"/>
    <mergeCell ref="AK22:AK24"/>
    <mergeCell ref="AL22:AL24"/>
    <mergeCell ref="AM22:AM24"/>
    <mergeCell ref="AN22:AN24"/>
    <mergeCell ref="AO22:AO24"/>
    <mergeCell ref="AP22:AP24"/>
    <mergeCell ref="AE22:AE24"/>
    <mergeCell ref="AF22:AF24"/>
    <mergeCell ref="AG22:AG24"/>
    <mergeCell ref="AH22:AH24"/>
    <mergeCell ref="AI22:AI24"/>
    <mergeCell ref="AJ22:AJ24"/>
    <mergeCell ref="Y22:Y24"/>
    <mergeCell ref="Z22:Z24"/>
    <mergeCell ref="AA22:AA24"/>
    <mergeCell ref="AB22:AB24"/>
    <mergeCell ref="AC22:AC24"/>
    <mergeCell ref="AD22:AD24"/>
    <mergeCell ref="S22:S24"/>
    <mergeCell ref="T22:T24"/>
    <mergeCell ref="U22:U24"/>
    <mergeCell ref="V22:V24"/>
    <mergeCell ref="W22:W24"/>
    <mergeCell ref="X22:X24"/>
    <mergeCell ref="M22:M24"/>
    <mergeCell ref="N22:N24"/>
    <mergeCell ref="O22:O24"/>
    <mergeCell ref="P22:P24"/>
    <mergeCell ref="Q22:Q24"/>
    <mergeCell ref="R22:R24"/>
    <mergeCell ref="BW19:BY21"/>
    <mergeCell ref="BZ19:CB21"/>
    <mergeCell ref="A22:C27"/>
    <mergeCell ref="D22:D27"/>
    <mergeCell ref="E22:F24"/>
    <mergeCell ref="G22:H24"/>
    <mergeCell ref="I22:I24"/>
    <mergeCell ref="J22:J24"/>
    <mergeCell ref="K22:K24"/>
    <mergeCell ref="L22:L24"/>
    <mergeCell ref="BE19:BG21"/>
    <mergeCell ref="BH19:BJ21"/>
    <mergeCell ref="BK19:BM21"/>
    <mergeCell ref="BN19:BP21"/>
    <mergeCell ref="BQ19:BS21"/>
    <mergeCell ref="BT19:BV21"/>
    <mergeCell ref="AM19:AO21"/>
    <mergeCell ref="AP19:AR21"/>
    <mergeCell ref="AS19:AU21"/>
    <mergeCell ref="AV19:AX21"/>
    <mergeCell ref="AY19:BA21"/>
    <mergeCell ref="BB19:BD21"/>
    <mergeCell ref="U19:W21"/>
    <mergeCell ref="X19:Z21"/>
    <mergeCell ref="AA19:AC21"/>
    <mergeCell ref="AD19:AF21"/>
    <mergeCell ref="AG19:AI21"/>
    <mergeCell ref="AJ19:AL21"/>
    <mergeCell ref="BY16:BY18"/>
    <mergeCell ref="BZ16:BZ18"/>
    <mergeCell ref="CA16:CA18"/>
    <mergeCell ref="CB16:CB18"/>
    <mergeCell ref="E19:F21"/>
    <mergeCell ref="G19:H21"/>
    <mergeCell ref="I19:K21"/>
    <mergeCell ref="L19:N21"/>
    <mergeCell ref="O19:Q21"/>
    <mergeCell ref="R19:T21"/>
    <mergeCell ref="BS16:BS18"/>
    <mergeCell ref="BT16:BT18"/>
    <mergeCell ref="BU16:BU18"/>
    <mergeCell ref="BV16:BV18"/>
    <mergeCell ref="BW16:BW18"/>
    <mergeCell ref="BX16:BX18"/>
    <mergeCell ref="BM16:BM18"/>
    <mergeCell ref="BN16:BN18"/>
    <mergeCell ref="BO16:BO18"/>
    <mergeCell ref="BP16:BP18"/>
    <mergeCell ref="BQ16:BQ18"/>
    <mergeCell ref="BR16:BR18"/>
    <mergeCell ref="BG16:BG18"/>
    <mergeCell ref="BH16:BH18"/>
    <mergeCell ref="BI16:BI18"/>
    <mergeCell ref="BJ16:BJ18"/>
    <mergeCell ref="BK16:BK18"/>
    <mergeCell ref="BL16:BL18"/>
    <mergeCell ref="BA16:BA18"/>
    <mergeCell ref="BB16:BB18"/>
    <mergeCell ref="BC16:BC18"/>
    <mergeCell ref="BD16:BD18"/>
    <mergeCell ref="BE16:BE18"/>
    <mergeCell ref="BF16:BF18"/>
    <mergeCell ref="AU16:AU18"/>
    <mergeCell ref="AV16:AV18"/>
    <mergeCell ref="AW16:AW18"/>
    <mergeCell ref="AX16:AX18"/>
    <mergeCell ref="AY16:AY18"/>
    <mergeCell ref="AZ16:AZ18"/>
    <mergeCell ref="AO16:AO18"/>
    <mergeCell ref="AP16:AP18"/>
    <mergeCell ref="AQ16:AQ18"/>
    <mergeCell ref="AR16:AR18"/>
    <mergeCell ref="AS16:AS18"/>
    <mergeCell ref="AT16:AT18"/>
    <mergeCell ref="AI16:AI18"/>
    <mergeCell ref="AJ16:AJ18"/>
    <mergeCell ref="AK16:AK18"/>
    <mergeCell ref="AL16:AL18"/>
    <mergeCell ref="AM16:AM18"/>
    <mergeCell ref="AN16:AN18"/>
    <mergeCell ref="AC16:AC18"/>
    <mergeCell ref="AD16:AD18"/>
    <mergeCell ref="AE16:AE18"/>
    <mergeCell ref="AF16:AF18"/>
    <mergeCell ref="AG16:AG18"/>
    <mergeCell ref="AH16:AH18"/>
    <mergeCell ref="W16:W18"/>
    <mergeCell ref="X16:X18"/>
    <mergeCell ref="Y16:Y18"/>
    <mergeCell ref="Z16:Z18"/>
    <mergeCell ref="AA16:AA18"/>
    <mergeCell ref="AB16:AB18"/>
    <mergeCell ref="Q16:Q18"/>
    <mergeCell ref="R16:R18"/>
    <mergeCell ref="S16:S18"/>
    <mergeCell ref="T16:T18"/>
    <mergeCell ref="U16:U18"/>
    <mergeCell ref="V16:V18"/>
    <mergeCell ref="K16:K18"/>
    <mergeCell ref="L16:L18"/>
    <mergeCell ref="M16:M18"/>
    <mergeCell ref="N16:N18"/>
    <mergeCell ref="O16:O18"/>
    <mergeCell ref="P16:P18"/>
    <mergeCell ref="A16:C21"/>
    <mergeCell ref="D16:D21"/>
    <mergeCell ref="E16:F18"/>
    <mergeCell ref="G16:H18"/>
    <mergeCell ref="I16:I18"/>
    <mergeCell ref="J16:J18"/>
    <mergeCell ref="BK15:BM15"/>
    <mergeCell ref="BN15:BP15"/>
    <mergeCell ref="BQ15:BS15"/>
    <mergeCell ref="BT15:BV15"/>
    <mergeCell ref="BW15:BY15"/>
    <mergeCell ref="BZ15:CB15"/>
    <mergeCell ref="AS15:AU15"/>
    <mergeCell ref="AV15:AX15"/>
    <mergeCell ref="AY15:BA15"/>
    <mergeCell ref="BB15:BD15"/>
    <mergeCell ref="BE15:BG15"/>
    <mergeCell ref="BH15:BJ15"/>
    <mergeCell ref="AA15:AC15"/>
    <mergeCell ref="AD15:AF15"/>
    <mergeCell ref="AG15:AI15"/>
    <mergeCell ref="AJ15:AL15"/>
    <mergeCell ref="AM15:AO15"/>
    <mergeCell ref="AP15:AR15"/>
    <mergeCell ref="I15:K15"/>
    <mergeCell ref="L15:N15"/>
    <mergeCell ref="O15:Q15"/>
    <mergeCell ref="R15:T15"/>
    <mergeCell ref="U15:W15"/>
    <mergeCell ref="X15:Z15"/>
    <mergeCell ref="BK14:BM14"/>
    <mergeCell ref="BN14:BP14"/>
    <mergeCell ref="BQ14:BS14"/>
    <mergeCell ref="BT14:BV14"/>
    <mergeCell ref="BW14:BY14"/>
    <mergeCell ref="BZ14:CB14"/>
    <mergeCell ref="AS14:AU14"/>
    <mergeCell ref="AV14:AX14"/>
    <mergeCell ref="AY14:BA14"/>
    <mergeCell ref="BB14:BD14"/>
    <mergeCell ref="BE14:BG14"/>
    <mergeCell ref="BH14:BJ14"/>
    <mergeCell ref="AA14:AC14"/>
    <mergeCell ref="AD14:AF14"/>
    <mergeCell ref="AG14:AI14"/>
    <mergeCell ref="AJ14:AL14"/>
    <mergeCell ref="AM14:AO14"/>
    <mergeCell ref="AP14:AR14"/>
    <mergeCell ref="I14:K14"/>
    <mergeCell ref="L14:N14"/>
    <mergeCell ref="O14:Q14"/>
    <mergeCell ref="R14:T14"/>
    <mergeCell ref="U14:W14"/>
    <mergeCell ref="X14:Z14"/>
    <mergeCell ref="BK13:BM13"/>
    <mergeCell ref="BN13:BP13"/>
    <mergeCell ref="BQ13:BS13"/>
    <mergeCell ref="BT13:BV13"/>
    <mergeCell ref="BW13:BY13"/>
    <mergeCell ref="BZ13:CB13"/>
    <mergeCell ref="AS13:AU13"/>
    <mergeCell ref="AV13:AX13"/>
    <mergeCell ref="AY13:BA13"/>
    <mergeCell ref="BB13:BD13"/>
    <mergeCell ref="BE13:BG13"/>
    <mergeCell ref="BH13:BJ13"/>
    <mergeCell ref="AA13:AC13"/>
    <mergeCell ref="AD13:AF13"/>
    <mergeCell ref="AG13:AI13"/>
    <mergeCell ref="AJ13:AL13"/>
    <mergeCell ref="AM13:AO13"/>
    <mergeCell ref="AP13:AR13"/>
    <mergeCell ref="I13:K13"/>
    <mergeCell ref="L13:N13"/>
    <mergeCell ref="O13:Q13"/>
    <mergeCell ref="R13:T13"/>
    <mergeCell ref="U13:W13"/>
    <mergeCell ref="X13:Z13"/>
    <mergeCell ref="BK12:BM12"/>
    <mergeCell ref="BN12:BP12"/>
    <mergeCell ref="BQ12:BS12"/>
    <mergeCell ref="BT12:BV12"/>
    <mergeCell ref="BW12:BY12"/>
    <mergeCell ref="BZ12:CB12"/>
    <mergeCell ref="AS12:AU12"/>
    <mergeCell ref="AV12:AX12"/>
    <mergeCell ref="AY12:BA12"/>
    <mergeCell ref="BB12:BD12"/>
    <mergeCell ref="BE12:BG12"/>
    <mergeCell ref="BH12:BJ12"/>
    <mergeCell ref="AA12:AC12"/>
    <mergeCell ref="AD12:AF12"/>
    <mergeCell ref="AG12:AI12"/>
    <mergeCell ref="AJ12:AL12"/>
    <mergeCell ref="AM12:AO12"/>
    <mergeCell ref="AP12:AR12"/>
    <mergeCell ref="I12:K12"/>
    <mergeCell ref="L12:N12"/>
    <mergeCell ref="O12:Q12"/>
    <mergeCell ref="R12:T12"/>
    <mergeCell ref="U12:W12"/>
    <mergeCell ref="X12:Z12"/>
    <mergeCell ref="A10:C15"/>
    <mergeCell ref="D10:D15"/>
    <mergeCell ref="E10:F11"/>
    <mergeCell ref="G10:H10"/>
    <mergeCell ref="G11:H11"/>
    <mergeCell ref="E12:H12"/>
    <mergeCell ref="E13:F14"/>
    <mergeCell ref="G13:H13"/>
    <mergeCell ref="G14:H14"/>
    <mergeCell ref="E15:H15"/>
    <mergeCell ref="BK9:BM9"/>
    <mergeCell ref="BN9:BP9"/>
    <mergeCell ref="BQ9:BS9"/>
    <mergeCell ref="BT9:BV9"/>
    <mergeCell ref="BW9:BY9"/>
    <mergeCell ref="BZ9:CB9"/>
    <mergeCell ref="AS9:AU9"/>
    <mergeCell ref="AV9:AX9"/>
    <mergeCell ref="AY9:BA9"/>
    <mergeCell ref="BB9:BD9"/>
    <mergeCell ref="BE9:BG9"/>
    <mergeCell ref="BH9:BJ9"/>
    <mergeCell ref="AA9:AC9"/>
    <mergeCell ref="AD9:AF9"/>
    <mergeCell ref="AG9:AI9"/>
    <mergeCell ref="AJ9:AL9"/>
    <mergeCell ref="AM9:AO9"/>
    <mergeCell ref="AP9:AR9"/>
    <mergeCell ref="I9:K9"/>
    <mergeCell ref="L9:N9"/>
    <mergeCell ref="O9:Q9"/>
    <mergeCell ref="R9:T9"/>
    <mergeCell ref="U9:W9"/>
    <mergeCell ref="X9:Z9"/>
    <mergeCell ref="BK8:BM8"/>
    <mergeCell ref="BN8:BP8"/>
    <mergeCell ref="BQ8:BS8"/>
    <mergeCell ref="BT8:BV8"/>
    <mergeCell ref="BW8:BY8"/>
    <mergeCell ref="BZ8:CB8"/>
    <mergeCell ref="AS8:AU8"/>
    <mergeCell ref="AV8:AX8"/>
    <mergeCell ref="AY8:BA8"/>
    <mergeCell ref="BB8:BD8"/>
    <mergeCell ref="BE8:BG8"/>
    <mergeCell ref="BH8:BJ8"/>
    <mergeCell ref="AA8:AC8"/>
    <mergeCell ref="AD8:AF8"/>
    <mergeCell ref="AG8:AI8"/>
    <mergeCell ref="AJ8:AL8"/>
    <mergeCell ref="AM8:AO8"/>
    <mergeCell ref="AP8:AR8"/>
    <mergeCell ref="I8:K8"/>
    <mergeCell ref="L8:N8"/>
    <mergeCell ref="O8:Q8"/>
    <mergeCell ref="R8:T8"/>
    <mergeCell ref="U8:W8"/>
    <mergeCell ref="X8:Z8"/>
    <mergeCell ref="BK7:BM7"/>
    <mergeCell ref="BN7:BP7"/>
    <mergeCell ref="BQ7:BS7"/>
    <mergeCell ref="BT7:BV7"/>
    <mergeCell ref="BW7:BY7"/>
    <mergeCell ref="BZ7:CB7"/>
    <mergeCell ref="AS7:AU7"/>
    <mergeCell ref="AV7:AX7"/>
    <mergeCell ref="AY7:BA7"/>
    <mergeCell ref="BB7:BD7"/>
    <mergeCell ref="BE7:BG7"/>
    <mergeCell ref="BH7:BJ7"/>
    <mergeCell ref="AA7:AC7"/>
    <mergeCell ref="AD7:AF7"/>
    <mergeCell ref="AG7:AI7"/>
    <mergeCell ref="AJ7:AL7"/>
    <mergeCell ref="AM7:AO7"/>
    <mergeCell ref="AP7:AR7"/>
    <mergeCell ref="I7:K7"/>
    <mergeCell ref="L7:N7"/>
    <mergeCell ref="O7:Q7"/>
    <mergeCell ref="R7:T7"/>
    <mergeCell ref="U7:W7"/>
    <mergeCell ref="X7:Z7"/>
    <mergeCell ref="BK6:BM6"/>
    <mergeCell ref="BN6:BP6"/>
    <mergeCell ref="BQ6:BS6"/>
    <mergeCell ref="BT6:BV6"/>
    <mergeCell ref="BW6:BY6"/>
    <mergeCell ref="BZ6:CB6"/>
    <mergeCell ref="AS6:AU6"/>
    <mergeCell ref="AV6:AX6"/>
    <mergeCell ref="AY6:BA6"/>
    <mergeCell ref="BB6:BD6"/>
    <mergeCell ref="BE6:BG6"/>
    <mergeCell ref="BH6:BJ6"/>
    <mergeCell ref="AA6:AC6"/>
    <mergeCell ref="AD6:AF6"/>
    <mergeCell ref="AG6:AI6"/>
    <mergeCell ref="AJ6:AL6"/>
    <mergeCell ref="AM6:AO6"/>
    <mergeCell ref="AP6:AR6"/>
    <mergeCell ref="I6:K6"/>
    <mergeCell ref="L6:N6"/>
    <mergeCell ref="O6:Q6"/>
    <mergeCell ref="R6:T6"/>
    <mergeCell ref="U6:W6"/>
    <mergeCell ref="X6:Z6"/>
    <mergeCell ref="A4:C9"/>
    <mergeCell ref="D4:D9"/>
    <mergeCell ref="E4:F5"/>
    <mergeCell ref="G4:H4"/>
    <mergeCell ref="G5:H5"/>
    <mergeCell ref="E6:H6"/>
    <mergeCell ref="E7:F8"/>
    <mergeCell ref="G7:H7"/>
    <mergeCell ref="G8:H8"/>
    <mergeCell ref="E9:H9"/>
    <mergeCell ref="BW2:BW3"/>
    <mergeCell ref="BX2:BX3"/>
    <mergeCell ref="BY2:BY3"/>
    <mergeCell ref="BZ2:BZ3"/>
    <mergeCell ref="CA2:CA3"/>
    <mergeCell ref="CB2:CB3"/>
    <mergeCell ref="BQ2:BQ3"/>
    <mergeCell ref="BR2:BR3"/>
    <mergeCell ref="BS2:BS3"/>
    <mergeCell ref="BT2:BT3"/>
    <mergeCell ref="BU2:BU3"/>
    <mergeCell ref="BV2:BV3"/>
    <mergeCell ref="BK2:BK3"/>
    <mergeCell ref="BL2:BL3"/>
    <mergeCell ref="BM2:BM3"/>
    <mergeCell ref="BN2:BN3"/>
    <mergeCell ref="BO2:BO3"/>
    <mergeCell ref="BP2:BP3"/>
    <mergeCell ref="BE2:BE3"/>
    <mergeCell ref="BF2:BF3"/>
    <mergeCell ref="BG2:BG3"/>
    <mergeCell ref="BH2:BH3"/>
    <mergeCell ref="BI2:BI3"/>
    <mergeCell ref="BJ2:BJ3"/>
    <mergeCell ref="AY2:AY3"/>
    <mergeCell ref="AZ2:AZ3"/>
    <mergeCell ref="BA2:BA3"/>
    <mergeCell ref="BB2:BB3"/>
    <mergeCell ref="BC2:BC3"/>
    <mergeCell ref="BD2:BD3"/>
    <mergeCell ref="AS2:AS3"/>
    <mergeCell ref="AT2:AT3"/>
    <mergeCell ref="AU2:AU3"/>
    <mergeCell ref="AV2:AV3"/>
    <mergeCell ref="AW2:AW3"/>
    <mergeCell ref="AX2:AX3"/>
    <mergeCell ref="AM2:AM3"/>
    <mergeCell ref="AN2:AN3"/>
    <mergeCell ref="AO2:AO3"/>
    <mergeCell ref="AP2:AP3"/>
    <mergeCell ref="AQ2:AQ3"/>
    <mergeCell ref="AR2:AR3"/>
    <mergeCell ref="AG2:AG3"/>
    <mergeCell ref="AH2:AH3"/>
    <mergeCell ref="AI2:AI3"/>
    <mergeCell ref="AJ2:AJ3"/>
    <mergeCell ref="AK2:AK3"/>
    <mergeCell ref="AL2:AL3"/>
    <mergeCell ref="AA2:AA3"/>
    <mergeCell ref="AB2:AB3"/>
    <mergeCell ref="AC2:AC3"/>
    <mergeCell ref="AD2:AD3"/>
    <mergeCell ref="AE2:AE3"/>
    <mergeCell ref="AF2:AF3"/>
    <mergeCell ref="U2:U3"/>
    <mergeCell ref="V2:V3"/>
    <mergeCell ref="W2:W3"/>
    <mergeCell ref="X2:X3"/>
    <mergeCell ref="Y2:Y3"/>
    <mergeCell ref="Z2:Z3"/>
    <mergeCell ref="O2:O3"/>
    <mergeCell ref="P2:P3"/>
    <mergeCell ref="Q2:Q3"/>
    <mergeCell ref="R2:R3"/>
    <mergeCell ref="S2:S3"/>
    <mergeCell ref="T2:T3"/>
    <mergeCell ref="BZ1:CB1"/>
    <mergeCell ref="A2:C3"/>
    <mergeCell ref="D2:D3"/>
    <mergeCell ref="E2:H3"/>
    <mergeCell ref="I2:I3"/>
    <mergeCell ref="J2:J3"/>
    <mergeCell ref="K2:K3"/>
    <mergeCell ref="L2:L3"/>
    <mergeCell ref="M2:M3"/>
    <mergeCell ref="N2:N3"/>
    <mergeCell ref="BH1:BJ1"/>
    <mergeCell ref="BK1:BM1"/>
    <mergeCell ref="BN1:BP1"/>
    <mergeCell ref="BQ1:BS1"/>
    <mergeCell ref="BT1:BV1"/>
    <mergeCell ref="BW1:BY1"/>
    <mergeCell ref="AP1:AR1"/>
    <mergeCell ref="AS1:AU1"/>
    <mergeCell ref="AV1:AX1"/>
    <mergeCell ref="AY1:BA1"/>
    <mergeCell ref="BB1:BD1"/>
    <mergeCell ref="BE1:BG1"/>
    <mergeCell ref="X1:Z1"/>
    <mergeCell ref="AA1:AC1"/>
    <mergeCell ref="AD1:AF1"/>
    <mergeCell ref="AG1:AI1"/>
    <mergeCell ref="AJ1:AL1"/>
    <mergeCell ref="AM1:AO1"/>
    <mergeCell ref="A1:H1"/>
    <mergeCell ref="I1:K1"/>
    <mergeCell ref="L1:N1"/>
    <mergeCell ref="O1:Q1"/>
    <mergeCell ref="R1:T1"/>
    <mergeCell ref="U1:W1"/>
  </mergeCells>
  <pageMargins left="0.59055118110236227" right="0.19685039370078741" top="0.59055118110236227" bottom="0.19685039370078741" header="0.51181102362204722" footer="0.51181102362204722"/>
  <pageSetup paperSize="9" scale="43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128"/>
  <sheetViews>
    <sheetView showZeros="0" view="pageBreakPreview" zoomScale="85" zoomScaleNormal="100" zoomScaleSheetLayoutView="85" workbookViewId="0">
      <selection activeCell="H102" sqref="H102"/>
    </sheetView>
  </sheetViews>
  <sheetFormatPr defaultRowHeight="15" x14ac:dyDescent="0.25"/>
  <cols>
    <col min="1" max="2" width="13.28515625" customWidth="1"/>
    <col min="3" max="4" width="12.140625" customWidth="1"/>
    <col min="5" max="5" width="5.140625" customWidth="1"/>
    <col min="6" max="6" width="8.140625" customWidth="1"/>
    <col min="7" max="7" width="8.5703125" customWidth="1"/>
    <col min="8" max="43" width="10.140625" customWidth="1"/>
    <col min="44" max="79" width="8" customWidth="1"/>
    <col min="80" max="80" width="12" bestFit="1" customWidth="1"/>
    <col min="257" max="258" width="13.28515625" customWidth="1"/>
    <col min="259" max="260" width="12.140625" customWidth="1"/>
    <col min="261" max="261" width="5.140625" customWidth="1"/>
    <col min="262" max="262" width="8.140625" customWidth="1"/>
    <col min="263" max="263" width="8.5703125" customWidth="1"/>
    <col min="264" max="299" width="10.140625" customWidth="1"/>
    <col min="300" max="335" width="8" customWidth="1"/>
    <col min="336" max="336" width="12" bestFit="1" customWidth="1"/>
    <col min="513" max="514" width="13.28515625" customWidth="1"/>
    <col min="515" max="516" width="12.140625" customWidth="1"/>
    <col min="517" max="517" width="5.140625" customWidth="1"/>
    <col min="518" max="518" width="8.140625" customWidth="1"/>
    <col min="519" max="519" width="8.5703125" customWidth="1"/>
    <col min="520" max="555" width="10.140625" customWidth="1"/>
    <col min="556" max="591" width="8" customWidth="1"/>
    <col min="592" max="592" width="12" bestFit="1" customWidth="1"/>
    <col min="769" max="770" width="13.28515625" customWidth="1"/>
    <col min="771" max="772" width="12.140625" customWidth="1"/>
    <col min="773" max="773" width="5.140625" customWidth="1"/>
    <col min="774" max="774" width="8.140625" customWidth="1"/>
    <col min="775" max="775" width="8.5703125" customWidth="1"/>
    <col min="776" max="811" width="10.140625" customWidth="1"/>
    <col min="812" max="847" width="8" customWidth="1"/>
    <col min="848" max="848" width="12" bestFit="1" customWidth="1"/>
    <col min="1025" max="1026" width="13.28515625" customWidth="1"/>
    <col min="1027" max="1028" width="12.140625" customWidth="1"/>
    <col min="1029" max="1029" width="5.140625" customWidth="1"/>
    <col min="1030" max="1030" width="8.140625" customWidth="1"/>
    <col min="1031" max="1031" width="8.5703125" customWidth="1"/>
    <col min="1032" max="1067" width="10.140625" customWidth="1"/>
    <col min="1068" max="1103" width="8" customWidth="1"/>
    <col min="1104" max="1104" width="12" bestFit="1" customWidth="1"/>
    <col min="1281" max="1282" width="13.28515625" customWidth="1"/>
    <col min="1283" max="1284" width="12.140625" customWidth="1"/>
    <col min="1285" max="1285" width="5.140625" customWidth="1"/>
    <col min="1286" max="1286" width="8.140625" customWidth="1"/>
    <col min="1287" max="1287" width="8.5703125" customWidth="1"/>
    <col min="1288" max="1323" width="10.140625" customWidth="1"/>
    <col min="1324" max="1359" width="8" customWidth="1"/>
    <col min="1360" max="1360" width="12" bestFit="1" customWidth="1"/>
    <col min="1537" max="1538" width="13.28515625" customWidth="1"/>
    <col min="1539" max="1540" width="12.140625" customWidth="1"/>
    <col min="1541" max="1541" width="5.140625" customWidth="1"/>
    <col min="1542" max="1542" width="8.140625" customWidth="1"/>
    <col min="1543" max="1543" width="8.5703125" customWidth="1"/>
    <col min="1544" max="1579" width="10.140625" customWidth="1"/>
    <col min="1580" max="1615" width="8" customWidth="1"/>
    <col min="1616" max="1616" width="12" bestFit="1" customWidth="1"/>
    <col min="1793" max="1794" width="13.28515625" customWidth="1"/>
    <col min="1795" max="1796" width="12.140625" customWidth="1"/>
    <col min="1797" max="1797" width="5.140625" customWidth="1"/>
    <col min="1798" max="1798" width="8.140625" customWidth="1"/>
    <col min="1799" max="1799" width="8.5703125" customWidth="1"/>
    <col min="1800" max="1835" width="10.140625" customWidth="1"/>
    <col min="1836" max="1871" width="8" customWidth="1"/>
    <col min="1872" max="1872" width="12" bestFit="1" customWidth="1"/>
    <col min="2049" max="2050" width="13.28515625" customWidth="1"/>
    <col min="2051" max="2052" width="12.140625" customWidth="1"/>
    <col min="2053" max="2053" width="5.140625" customWidth="1"/>
    <col min="2054" max="2054" width="8.140625" customWidth="1"/>
    <col min="2055" max="2055" width="8.5703125" customWidth="1"/>
    <col min="2056" max="2091" width="10.140625" customWidth="1"/>
    <col min="2092" max="2127" width="8" customWidth="1"/>
    <col min="2128" max="2128" width="12" bestFit="1" customWidth="1"/>
    <col min="2305" max="2306" width="13.28515625" customWidth="1"/>
    <col min="2307" max="2308" width="12.140625" customWidth="1"/>
    <col min="2309" max="2309" width="5.140625" customWidth="1"/>
    <col min="2310" max="2310" width="8.140625" customWidth="1"/>
    <col min="2311" max="2311" width="8.5703125" customWidth="1"/>
    <col min="2312" max="2347" width="10.140625" customWidth="1"/>
    <col min="2348" max="2383" width="8" customWidth="1"/>
    <col min="2384" max="2384" width="12" bestFit="1" customWidth="1"/>
    <col min="2561" max="2562" width="13.28515625" customWidth="1"/>
    <col min="2563" max="2564" width="12.140625" customWidth="1"/>
    <col min="2565" max="2565" width="5.140625" customWidth="1"/>
    <col min="2566" max="2566" width="8.140625" customWidth="1"/>
    <col min="2567" max="2567" width="8.5703125" customWidth="1"/>
    <col min="2568" max="2603" width="10.140625" customWidth="1"/>
    <col min="2604" max="2639" width="8" customWidth="1"/>
    <col min="2640" max="2640" width="12" bestFit="1" customWidth="1"/>
    <col min="2817" max="2818" width="13.28515625" customWidth="1"/>
    <col min="2819" max="2820" width="12.140625" customWidth="1"/>
    <col min="2821" max="2821" width="5.140625" customWidth="1"/>
    <col min="2822" max="2822" width="8.140625" customWidth="1"/>
    <col min="2823" max="2823" width="8.5703125" customWidth="1"/>
    <col min="2824" max="2859" width="10.140625" customWidth="1"/>
    <col min="2860" max="2895" width="8" customWidth="1"/>
    <col min="2896" max="2896" width="12" bestFit="1" customWidth="1"/>
    <col min="3073" max="3074" width="13.28515625" customWidth="1"/>
    <col min="3075" max="3076" width="12.140625" customWidth="1"/>
    <col min="3077" max="3077" width="5.140625" customWidth="1"/>
    <col min="3078" max="3078" width="8.140625" customWidth="1"/>
    <col min="3079" max="3079" width="8.5703125" customWidth="1"/>
    <col min="3080" max="3115" width="10.140625" customWidth="1"/>
    <col min="3116" max="3151" width="8" customWidth="1"/>
    <col min="3152" max="3152" width="12" bestFit="1" customWidth="1"/>
    <col min="3329" max="3330" width="13.28515625" customWidth="1"/>
    <col min="3331" max="3332" width="12.140625" customWidth="1"/>
    <col min="3333" max="3333" width="5.140625" customWidth="1"/>
    <col min="3334" max="3334" width="8.140625" customWidth="1"/>
    <col min="3335" max="3335" width="8.5703125" customWidth="1"/>
    <col min="3336" max="3371" width="10.140625" customWidth="1"/>
    <col min="3372" max="3407" width="8" customWidth="1"/>
    <col min="3408" max="3408" width="12" bestFit="1" customWidth="1"/>
    <col min="3585" max="3586" width="13.28515625" customWidth="1"/>
    <col min="3587" max="3588" width="12.140625" customWidth="1"/>
    <col min="3589" max="3589" width="5.140625" customWidth="1"/>
    <col min="3590" max="3590" width="8.140625" customWidth="1"/>
    <col min="3591" max="3591" width="8.5703125" customWidth="1"/>
    <col min="3592" max="3627" width="10.140625" customWidth="1"/>
    <col min="3628" max="3663" width="8" customWidth="1"/>
    <col min="3664" max="3664" width="12" bestFit="1" customWidth="1"/>
    <col min="3841" max="3842" width="13.28515625" customWidth="1"/>
    <col min="3843" max="3844" width="12.140625" customWidth="1"/>
    <col min="3845" max="3845" width="5.140625" customWidth="1"/>
    <col min="3846" max="3846" width="8.140625" customWidth="1"/>
    <col min="3847" max="3847" width="8.5703125" customWidth="1"/>
    <col min="3848" max="3883" width="10.140625" customWidth="1"/>
    <col min="3884" max="3919" width="8" customWidth="1"/>
    <col min="3920" max="3920" width="12" bestFit="1" customWidth="1"/>
    <col min="4097" max="4098" width="13.28515625" customWidth="1"/>
    <col min="4099" max="4100" width="12.140625" customWidth="1"/>
    <col min="4101" max="4101" width="5.140625" customWidth="1"/>
    <col min="4102" max="4102" width="8.140625" customWidth="1"/>
    <col min="4103" max="4103" width="8.5703125" customWidth="1"/>
    <col min="4104" max="4139" width="10.140625" customWidth="1"/>
    <col min="4140" max="4175" width="8" customWidth="1"/>
    <col min="4176" max="4176" width="12" bestFit="1" customWidth="1"/>
    <col min="4353" max="4354" width="13.28515625" customWidth="1"/>
    <col min="4355" max="4356" width="12.140625" customWidth="1"/>
    <col min="4357" max="4357" width="5.140625" customWidth="1"/>
    <col min="4358" max="4358" width="8.140625" customWidth="1"/>
    <col min="4359" max="4359" width="8.5703125" customWidth="1"/>
    <col min="4360" max="4395" width="10.140625" customWidth="1"/>
    <col min="4396" max="4431" width="8" customWidth="1"/>
    <col min="4432" max="4432" width="12" bestFit="1" customWidth="1"/>
    <col min="4609" max="4610" width="13.28515625" customWidth="1"/>
    <col min="4611" max="4612" width="12.140625" customWidth="1"/>
    <col min="4613" max="4613" width="5.140625" customWidth="1"/>
    <col min="4614" max="4614" width="8.140625" customWidth="1"/>
    <col min="4615" max="4615" width="8.5703125" customWidth="1"/>
    <col min="4616" max="4651" width="10.140625" customWidth="1"/>
    <col min="4652" max="4687" width="8" customWidth="1"/>
    <col min="4688" max="4688" width="12" bestFit="1" customWidth="1"/>
    <col min="4865" max="4866" width="13.28515625" customWidth="1"/>
    <col min="4867" max="4868" width="12.140625" customWidth="1"/>
    <col min="4869" max="4869" width="5.140625" customWidth="1"/>
    <col min="4870" max="4870" width="8.140625" customWidth="1"/>
    <col min="4871" max="4871" width="8.5703125" customWidth="1"/>
    <col min="4872" max="4907" width="10.140625" customWidth="1"/>
    <col min="4908" max="4943" width="8" customWidth="1"/>
    <col min="4944" max="4944" width="12" bestFit="1" customWidth="1"/>
    <col min="5121" max="5122" width="13.28515625" customWidth="1"/>
    <col min="5123" max="5124" width="12.140625" customWidth="1"/>
    <col min="5125" max="5125" width="5.140625" customWidth="1"/>
    <col min="5126" max="5126" width="8.140625" customWidth="1"/>
    <col min="5127" max="5127" width="8.5703125" customWidth="1"/>
    <col min="5128" max="5163" width="10.140625" customWidth="1"/>
    <col min="5164" max="5199" width="8" customWidth="1"/>
    <col min="5200" max="5200" width="12" bestFit="1" customWidth="1"/>
    <col min="5377" max="5378" width="13.28515625" customWidth="1"/>
    <col min="5379" max="5380" width="12.140625" customWidth="1"/>
    <col min="5381" max="5381" width="5.140625" customWidth="1"/>
    <col min="5382" max="5382" width="8.140625" customWidth="1"/>
    <col min="5383" max="5383" width="8.5703125" customWidth="1"/>
    <col min="5384" max="5419" width="10.140625" customWidth="1"/>
    <col min="5420" max="5455" width="8" customWidth="1"/>
    <col min="5456" max="5456" width="12" bestFit="1" customWidth="1"/>
    <col min="5633" max="5634" width="13.28515625" customWidth="1"/>
    <col min="5635" max="5636" width="12.140625" customWidth="1"/>
    <col min="5637" max="5637" width="5.140625" customWidth="1"/>
    <col min="5638" max="5638" width="8.140625" customWidth="1"/>
    <col min="5639" max="5639" width="8.5703125" customWidth="1"/>
    <col min="5640" max="5675" width="10.140625" customWidth="1"/>
    <col min="5676" max="5711" width="8" customWidth="1"/>
    <col min="5712" max="5712" width="12" bestFit="1" customWidth="1"/>
    <col min="5889" max="5890" width="13.28515625" customWidth="1"/>
    <col min="5891" max="5892" width="12.140625" customWidth="1"/>
    <col min="5893" max="5893" width="5.140625" customWidth="1"/>
    <col min="5894" max="5894" width="8.140625" customWidth="1"/>
    <col min="5895" max="5895" width="8.5703125" customWidth="1"/>
    <col min="5896" max="5931" width="10.140625" customWidth="1"/>
    <col min="5932" max="5967" width="8" customWidth="1"/>
    <col min="5968" max="5968" width="12" bestFit="1" customWidth="1"/>
    <col min="6145" max="6146" width="13.28515625" customWidth="1"/>
    <col min="6147" max="6148" width="12.140625" customWidth="1"/>
    <col min="6149" max="6149" width="5.140625" customWidth="1"/>
    <col min="6150" max="6150" width="8.140625" customWidth="1"/>
    <col min="6151" max="6151" width="8.5703125" customWidth="1"/>
    <col min="6152" max="6187" width="10.140625" customWidth="1"/>
    <col min="6188" max="6223" width="8" customWidth="1"/>
    <col min="6224" max="6224" width="12" bestFit="1" customWidth="1"/>
    <col min="6401" max="6402" width="13.28515625" customWidth="1"/>
    <col min="6403" max="6404" width="12.140625" customWidth="1"/>
    <col min="6405" max="6405" width="5.140625" customWidth="1"/>
    <col min="6406" max="6406" width="8.140625" customWidth="1"/>
    <col min="6407" max="6407" width="8.5703125" customWidth="1"/>
    <col min="6408" max="6443" width="10.140625" customWidth="1"/>
    <col min="6444" max="6479" width="8" customWidth="1"/>
    <col min="6480" max="6480" width="12" bestFit="1" customWidth="1"/>
    <col min="6657" max="6658" width="13.28515625" customWidth="1"/>
    <col min="6659" max="6660" width="12.140625" customWidth="1"/>
    <col min="6661" max="6661" width="5.140625" customWidth="1"/>
    <col min="6662" max="6662" width="8.140625" customWidth="1"/>
    <col min="6663" max="6663" width="8.5703125" customWidth="1"/>
    <col min="6664" max="6699" width="10.140625" customWidth="1"/>
    <col min="6700" max="6735" width="8" customWidth="1"/>
    <col min="6736" max="6736" width="12" bestFit="1" customWidth="1"/>
    <col min="6913" max="6914" width="13.28515625" customWidth="1"/>
    <col min="6915" max="6916" width="12.140625" customWidth="1"/>
    <col min="6917" max="6917" width="5.140625" customWidth="1"/>
    <col min="6918" max="6918" width="8.140625" customWidth="1"/>
    <col min="6919" max="6919" width="8.5703125" customWidth="1"/>
    <col min="6920" max="6955" width="10.140625" customWidth="1"/>
    <col min="6956" max="6991" width="8" customWidth="1"/>
    <col min="6992" max="6992" width="12" bestFit="1" customWidth="1"/>
    <col min="7169" max="7170" width="13.28515625" customWidth="1"/>
    <col min="7171" max="7172" width="12.140625" customWidth="1"/>
    <col min="7173" max="7173" width="5.140625" customWidth="1"/>
    <col min="7174" max="7174" width="8.140625" customWidth="1"/>
    <col min="7175" max="7175" width="8.5703125" customWidth="1"/>
    <col min="7176" max="7211" width="10.140625" customWidth="1"/>
    <col min="7212" max="7247" width="8" customWidth="1"/>
    <col min="7248" max="7248" width="12" bestFit="1" customWidth="1"/>
    <col min="7425" max="7426" width="13.28515625" customWidth="1"/>
    <col min="7427" max="7428" width="12.140625" customWidth="1"/>
    <col min="7429" max="7429" width="5.140625" customWidth="1"/>
    <col min="7430" max="7430" width="8.140625" customWidth="1"/>
    <col min="7431" max="7431" width="8.5703125" customWidth="1"/>
    <col min="7432" max="7467" width="10.140625" customWidth="1"/>
    <col min="7468" max="7503" width="8" customWidth="1"/>
    <col min="7504" max="7504" width="12" bestFit="1" customWidth="1"/>
    <col min="7681" max="7682" width="13.28515625" customWidth="1"/>
    <col min="7683" max="7684" width="12.140625" customWidth="1"/>
    <col min="7685" max="7685" width="5.140625" customWidth="1"/>
    <col min="7686" max="7686" width="8.140625" customWidth="1"/>
    <col min="7687" max="7687" width="8.5703125" customWidth="1"/>
    <col min="7688" max="7723" width="10.140625" customWidth="1"/>
    <col min="7724" max="7759" width="8" customWidth="1"/>
    <col min="7760" max="7760" width="12" bestFit="1" customWidth="1"/>
    <col min="7937" max="7938" width="13.28515625" customWidth="1"/>
    <col min="7939" max="7940" width="12.140625" customWidth="1"/>
    <col min="7941" max="7941" width="5.140625" customWidth="1"/>
    <col min="7942" max="7942" width="8.140625" customWidth="1"/>
    <col min="7943" max="7943" width="8.5703125" customWidth="1"/>
    <col min="7944" max="7979" width="10.140625" customWidth="1"/>
    <col min="7980" max="8015" width="8" customWidth="1"/>
    <col min="8016" max="8016" width="12" bestFit="1" customWidth="1"/>
    <col min="8193" max="8194" width="13.28515625" customWidth="1"/>
    <col min="8195" max="8196" width="12.140625" customWidth="1"/>
    <col min="8197" max="8197" width="5.140625" customWidth="1"/>
    <col min="8198" max="8198" width="8.140625" customWidth="1"/>
    <col min="8199" max="8199" width="8.5703125" customWidth="1"/>
    <col min="8200" max="8235" width="10.140625" customWidth="1"/>
    <col min="8236" max="8271" width="8" customWidth="1"/>
    <col min="8272" max="8272" width="12" bestFit="1" customWidth="1"/>
    <col min="8449" max="8450" width="13.28515625" customWidth="1"/>
    <col min="8451" max="8452" width="12.140625" customWidth="1"/>
    <col min="8453" max="8453" width="5.140625" customWidth="1"/>
    <col min="8454" max="8454" width="8.140625" customWidth="1"/>
    <col min="8455" max="8455" width="8.5703125" customWidth="1"/>
    <col min="8456" max="8491" width="10.140625" customWidth="1"/>
    <col min="8492" max="8527" width="8" customWidth="1"/>
    <col min="8528" max="8528" width="12" bestFit="1" customWidth="1"/>
    <col min="8705" max="8706" width="13.28515625" customWidth="1"/>
    <col min="8707" max="8708" width="12.140625" customWidth="1"/>
    <col min="8709" max="8709" width="5.140625" customWidth="1"/>
    <col min="8710" max="8710" width="8.140625" customWidth="1"/>
    <col min="8711" max="8711" width="8.5703125" customWidth="1"/>
    <col min="8712" max="8747" width="10.140625" customWidth="1"/>
    <col min="8748" max="8783" width="8" customWidth="1"/>
    <col min="8784" max="8784" width="12" bestFit="1" customWidth="1"/>
    <col min="8961" max="8962" width="13.28515625" customWidth="1"/>
    <col min="8963" max="8964" width="12.140625" customWidth="1"/>
    <col min="8965" max="8965" width="5.140625" customWidth="1"/>
    <col min="8966" max="8966" width="8.140625" customWidth="1"/>
    <col min="8967" max="8967" width="8.5703125" customWidth="1"/>
    <col min="8968" max="9003" width="10.140625" customWidth="1"/>
    <col min="9004" max="9039" width="8" customWidth="1"/>
    <col min="9040" max="9040" width="12" bestFit="1" customWidth="1"/>
    <col min="9217" max="9218" width="13.28515625" customWidth="1"/>
    <col min="9219" max="9220" width="12.140625" customWidth="1"/>
    <col min="9221" max="9221" width="5.140625" customWidth="1"/>
    <col min="9222" max="9222" width="8.140625" customWidth="1"/>
    <col min="9223" max="9223" width="8.5703125" customWidth="1"/>
    <col min="9224" max="9259" width="10.140625" customWidth="1"/>
    <col min="9260" max="9295" width="8" customWidth="1"/>
    <col min="9296" max="9296" width="12" bestFit="1" customWidth="1"/>
    <col min="9473" max="9474" width="13.28515625" customWidth="1"/>
    <col min="9475" max="9476" width="12.140625" customWidth="1"/>
    <col min="9477" max="9477" width="5.140625" customWidth="1"/>
    <col min="9478" max="9478" width="8.140625" customWidth="1"/>
    <col min="9479" max="9479" width="8.5703125" customWidth="1"/>
    <col min="9480" max="9515" width="10.140625" customWidth="1"/>
    <col min="9516" max="9551" width="8" customWidth="1"/>
    <col min="9552" max="9552" width="12" bestFit="1" customWidth="1"/>
    <col min="9729" max="9730" width="13.28515625" customWidth="1"/>
    <col min="9731" max="9732" width="12.140625" customWidth="1"/>
    <col min="9733" max="9733" width="5.140625" customWidth="1"/>
    <col min="9734" max="9734" width="8.140625" customWidth="1"/>
    <col min="9735" max="9735" width="8.5703125" customWidth="1"/>
    <col min="9736" max="9771" width="10.140625" customWidth="1"/>
    <col min="9772" max="9807" width="8" customWidth="1"/>
    <col min="9808" max="9808" width="12" bestFit="1" customWidth="1"/>
    <col min="9985" max="9986" width="13.28515625" customWidth="1"/>
    <col min="9987" max="9988" width="12.140625" customWidth="1"/>
    <col min="9989" max="9989" width="5.140625" customWidth="1"/>
    <col min="9990" max="9990" width="8.140625" customWidth="1"/>
    <col min="9991" max="9991" width="8.5703125" customWidth="1"/>
    <col min="9992" max="10027" width="10.140625" customWidth="1"/>
    <col min="10028" max="10063" width="8" customWidth="1"/>
    <col min="10064" max="10064" width="12" bestFit="1" customWidth="1"/>
    <col min="10241" max="10242" width="13.28515625" customWidth="1"/>
    <col min="10243" max="10244" width="12.140625" customWidth="1"/>
    <col min="10245" max="10245" width="5.140625" customWidth="1"/>
    <col min="10246" max="10246" width="8.140625" customWidth="1"/>
    <col min="10247" max="10247" width="8.5703125" customWidth="1"/>
    <col min="10248" max="10283" width="10.140625" customWidth="1"/>
    <col min="10284" max="10319" width="8" customWidth="1"/>
    <col min="10320" max="10320" width="12" bestFit="1" customWidth="1"/>
    <col min="10497" max="10498" width="13.28515625" customWidth="1"/>
    <col min="10499" max="10500" width="12.140625" customWidth="1"/>
    <col min="10501" max="10501" width="5.140625" customWidth="1"/>
    <col min="10502" max="10502" width="8.140625" customWidth="1"/>
    <col min="10503" max="10503" width="8.5703125" customWidth="1"/>
    <col min="10504" max="10539" width="10.140625" customWidth="1"/>
    <col min="10540" max="10575" width="8" customWidth="1"/>
    <col min="10576" max="10576" width="12" bestFit="1" customWidth="1"/>
    <col min="10753" max="10754" width="13.28515625" customWidth="1"/>
    <col min="10755" max="10756" width="12.140625" customWidth="1"/>
    <col min="10757" max="10757" width="5.140625" customWidth="1"/>
    <col min="10758" max="10758" width="8.140625" customWidth="1"/>
    <col min="10759" max="10759" width="8.5703125" customWidth="1"/>
    <col min="10760" max="10795" width="10.140625" customWidth="1"/>
    <col min="10796" max="10831" width="8" customWidth="1"/>
    <col min="10832" max="10832" width="12" bestFit="1" customWidth="1"/>
    <col min="11009" max="11010" width="13.28515625" customWidth="1"/>
    <col min="11011" max="11012" width="12.140625" customWidth="1"/>
    <col min="11013" max="11013" width="5.140625" customWidth="1"/>
    <col min="11014" max="11014" width="8.140625" customWidth="1"/>
    <col min="11015" max="11015" width="8.5703125" customWidth="1"/>
    <col min="11016" max="11051" width="10.140625" customWidth="1"/>
    <col min="11052" max="11087" width="8" customWidth="1"/>
    <col min="11088" max="11088" width="12" bestFit="1" customWidth="1"/>
    <col min="11265" max="11266" width="13.28515625" customWidth="1"/>
    <col min="11267" max="11268" width="12.140625" customWidth="1"/>
    <col min="11269" max="11269" width="5.140625" customWidth="1"/>
    <col min="11270" max="11270" width="8.140625" customWidth="1"/>
    <col min="11271" max="11271" width="8.5703125" customWidth="1"/>
    <col min="11272" max="11307" width="10.140625" customWidth="1"/>
    <col min="11308" max="11343" width="8" customWidth="1"/>
    <col min="11344" max="11344" width="12" bestFit="1" customWidth="1"/>
    <col min="11521" max="11522" width="13.28515625" customWidth="1"/>
    <col min="11523" max="11524" width="12.140625" customWidth="1"/>
    <col min="11525" max="11525" width="5.140625" customWidth="1"/>
    <col min="11526" max="11526" width="8.140625" customWidth="1"/>
    <col min="11527" max="11527" width="8.5703125" customWidth="1"/>
    <col min="11528" max="11563" width="10.140625" customWidth="1"/>
    <col min="11564" max="11599" width="8" customWidth="1"/>
    <col min="11600" max="11600" width="12" bestFit="1" customWidth="1"/>
    <col min="11777" max="11778" width="13.28515625" customWidth="1"/>
    <col min="11779" max="11780" width="12.140625" customWidth="1"/>
    <col min="11781" max="11781" width="5.140625" customWidth="1"/>
    <col min="11782" max="11782" width="8.140625" customWidth="1"/>
    <col min="11783" max="11783" width="8.5703125" customWidth="1"/>
    <col min="11784" max="11819" width="10.140625" customWidth="1"/>
    <col min="11820" max="11855" width="8" customWidth="1"/>
    <col min="11856" max="11856" width="12" bestFit="1" customWidth="1"/>
    <col min="12033" max="12034" width="13.28515625" customWidth="1"/>
    <col min="12035" max="12036" width="12.140625" customWidth="1"/>
    <col min="12037" max="12037" width="5.140625" customWidth="1"/>
    <col min="12038" max="12038" width="8.140625" customWidth="1"/>
    <col min="12039" max="12039" width="8.5703125" customWidth="1"/>
    <col min="12040" max="12075" width="10.140625" customWidth="1"/>
    <col min="12076" max="12111" width="8" customWidth="1"/>
    <col min="12112" max="12112" width="12" bestFit="1" customWidth="1"/>
    <col min="12289" max="12290" width="13.28515625" customWidth="1"/>
    <col min="12291" max="12292" width="12.140625" customWidth="1"/>
    <col min="12293" max="12293" width="5.140625" customWidth="1"/>
    <col min="12294" max="12294" width="8.140625" customWidth="1"/>
    <col min="12295" max="12295" width="8.5703125" customWidth="1"/>
    <col min="12296" max="12331" width="10.140625" customWidth="1"/>
    <col min="12332" max="12367" width="8" customWidth="1"/>
    <col min="12368" max="12368" width="12" bestFit="1" customWidth="1"/>
    <col min="12545" max="12546" width="13.28515625" customWidth="1"/>
    <col min="12547" max="12548" width="12.140625" customWidth="1"/>
    <col min="12549" max="12549" width="5.140625" customWidth="1"/>
    <col min="12550" max="12550" width="8.140625" customWidth="1"/>
    <col min="12551" max="12551" width="8.5703125" customWidth="1"/>
    <col min="12552" max="12587" width="10.140625" customWidth="1"/>
    <col min="12588" max="12623" width="8" customWidth="1"/>
    <col min="12624" max="12624" width="12" bestFit="1" customWidth="1"/>
    <col min="12801" max="12802" width="13.28515625" customWidth="1"/>
    <col min="12803" max="12804" width="12.140625" customWidth="1"/>
    <col min="12805" max="12805" width="5.140625" customWidth="1"/>
    <col min="12806" max="12806" width="8.140625" customWidth="1"/>
    <col min="12807" max="12807" width="8.5703125" customWidth="1"/>
    <col min="12808" max="12843" width="10.140625" customWidth="1"/>
    <col min="12844" max="12879" width="8" customWidth="1"/>
    <col min="12880" max="12880" width="12" bestFit="1" customWidth="1"/>
    <col min="13057" max="13058" width="13.28515625" customWidth="1"/>
    <col min="13059" max="13060" width="12.140625" customWidth="1"/>
    <col min="13061" max="13061" width="5.140625" customWidth="1"/>
    <col min="13062" max="13062" width="8.140625" customWidth="1"/>
    <col min="13063" max="13063" width="8.5703125" customWidth="1"/>
    <col min="13064" max="13099" width="10.140625" customWidth="1"/>
    <col min="13100" max="13135" width="8" customWidth="1"/>
    <col min="13136" max="13136" width="12" bestFit="1" customWidth="1"/>
    <col min="13313" max="13314" width="13.28515625" customWidth="1"/>
    <col min="13315" max="13316" width="12.140625" customWidth="1"/>
    <col min="13317" max="13317" width="5.140625" customWidth="1"/>
    <col min="13318" max="13318" width="8.140625" customWidth="1"/>
    <col min="13319" max="13319" width="8.5703125" customWidth="1"/>
    <col min="13320" max="13355" width="10.140625" customWidth="1"/>
    <col min="13356" max="13391" width="8" customWidth="1"/>
    <col min="13392" max="13392" width="12" bestFit="1" customWidth="1"/>
    <col min="13569" max="13570" width="13.28515625" customWidth="1"/>
    <col min="13571" max="13572" width="12.140625" customWidth="1"/>
    <col min="13573" max="13573" width="5.140625" customWidth="1"/>
    <col min="13574" max="13574" width="8.140625" customWidth="1"/>
    <col min="13575" max="13575" width="8.5703125" customWidth="1"/>
    <col min="13576" max="13611" width="10.140625" customWidth="1"/>
    <col min="13612" max="13647" width="8" customWidth="1"/>
    <col min="13648" max="13648" width="12" bestFit="1" customWidth="1"/>
    <col min="13825" max="13826" width="13.28515625" customWidth="1"/>
    <col min="13827" max="13828" width="12.140625" customWidth="1"/>
    <col min="13829" max="13829" width="5.140625" customWidth="1"/>
    <col min="13830" max="13830" width="8.140625" customWidth="1"/>
    <col min="13831" max="13831" width="8.5703125" customWidth="1"/>
    <col min="13832" max="13867" width="10.140625" customWidth="1"/>
    <col min="13868" max="13903" width="8" customWidth="1"/>
    <col min="13904" max="13904" width="12" bestFit="1" customWidth="1"/>
    <col min="14081" max="14082" width="13.28515625" customWidth="1"/>
    <col min="14083" max="14084" width="12.140625" customWidth="1"/>
    <col min="14085" max="14085" width="5.140625" customWidth="1"/>
    <col min="14086" max="14086" width="8.140625" customWidth="1"/>
    <col min="14087" max="14087" width="8.5703125" customWidth="1"/>
    <col min="14088" max="14123" width="10.140625" customWidth="1"/>
    <col min="14124" max="14159" width="8" customWidth="1"/>
    <col min="14160" max="14160" width="12" bestFit="1" customWidth="1"/>
    <col min="14337" max="14338" width="13.28515625" customWidth="1"/>
    <col min="14339" max="14340" width="12.140625" customWidth="1"/>
    <col min="14341" max="14341" width="5.140625" customWidth="1"/>
    <col min="14342" max="14342" width="8.140625" customWidth="1"/>
    <col min="14343" max="14343" width="8.5703125" customWidth="1"/>
    <col min="14344" max="14379" width="10.140625" customWidth="1"/>
    <col min="14380" max="14415" width="8" customWidth="1"/>
    <col min="14416" max="14416" width="12" bestFit="1" customWidth="1"/>
    <col min="14593" max="14594" width="13.28515625" customWidth="1"/>
    <col min="14595" max="14596" width="12.140625" customWidth="1"/>
    <col min="14597" max="14597" width="5.140625" customWidth="1"/>
    <col min="14598" max="14598" width="8.140625" customWidth="1"/>
    <col min="14599" max="14599" width="8.5703125" customWidth="1"/>
    <col min="14600" max="14635" width="10.140625" customWidth="1"/>
    <col min="14636" max="14671" width="8" customWidth="1"/>
    <col min="14672" max="14672" width="12" bestFit="1" customWidth="1"/>
    <col min="14849" max="14850" width="13.28515625" customWidth="1"/>
    <col min="14851" max="14852" width="12.140625" customWidth="1"/>
    <col min="14853" max="14853" width="5.140625" customWidth="1"/>
    <col min="14854" max="14854" width="8.140625" customWidth="1"/>
    <col min="14855" max="14855" width="8.5703125" customWidth="1"/>
    <col min="14856" max="14891" width="10.140625" customWidth="1"/>
    <col min="14892" max="14927" width="8" customWidth="1"/>
    <col min="14928" max="14928" width="12" bestFit="1" customWidth="1"/>
    <col min="15105" max="15106" width="13.28515625" customWidth="1"/>
    <col min="15107" max="15108" width="12.140625" customWidth="1"/>
    <col min="15109" max="15109" width="5.140625" customWidth="1"/>
    <col min="15110" max="15110" width="8.140625" customWidth="1"/>
    <col min="15111" max="15111" width="8.5703125" customWidth="1"/>
    <col min="15112" max="15147" width="10.140625" customWidth="1"/>
    <col min="15148" max="15183" width="8" customWidth="1"/>
    <col min="15184" max="15184" width="12" bestFit="1" customWidth="1"/>
    <col min="15361" max="15362" width="13.28515625" customWidth="1"/>
    <col min="15363" max="15364" width="12.140625" customWidth="1"/>
    <col min="15365" max="15365" width="5.140625" customWidth="1"/>
    <col min="15366" max="15366" width="8.140625" customWidth="1"/>
    <col min="15367" max="15367" width="8.5703125" customWidth="1"/>
    <col min="15368" max="15403" width="10.140625" customWidth="1"/>
    <col min="15404" max="15439" width="8" customWidth="1"/>
    <col min="15440" max="15440" width="12" bestFit="1" customWidth="1"/>
    <col min="15617" max="15618" width="13.28515625" customWidth="1"/>
    <col min="15619" max="15620" width="12.140625" customWidth="1"/>
    <col min="15621" max="15621" width="5.140625" customWidth="1"/>
    <col min="15622" max="15622" width="8.140625" customWidth="1"/>
    <col min="15623" max="15623" width="8.5703125" customWidth="1"/>
    <col min="15624" max="15659" width="10.140625" customWidth="1"/>
    <col min="15660" max="15695" width="8" customWidth="1"/>
    <col min="15696" max="15696" width="12" bestFit="1" customWidth="1"/>
    <col min="15873" max="15874" width="13.28515625" customWidth="1"/>
    <col min="15875" max="15876" width="12.140625" customWidth="1"/>
    <col min="15877" max="15877" width="5.140625" customWidth="1"/>
    <col min="15878" max="15878" width="8.140625" customWidth="1"/>
    <col min="15879" max="15879" width="8.5703125" customWidth="1"/>
    <col min="15880" max="15915" width="10.140625" customWidth="1"/>
    <col min="15916" max="15951" width="8" customWidth="1"/>
    <col min="15952" max="15952" width="12" bestFit="1" customWidth="1"/>
    <col min="16129" max="16130" width="13.28515625" customWidth="1"/>
    <col min="16131" max="16132" width="12.140625" customWidth="1"/>
    <col min="16133" max="16133" width="5.140625" customWidth="1"/>
    <col min="16134" max="16134" width="8.140625" customWidth="1"/>
    <col min="16135" max="16135" width="8.5703125" customWidth="1"/>
    <col min="16136" max="16171" width="10.140625" customWidth="1"/>
    <col min="16172" max="16207" width="8" customWidth="1"/>
    <col min="16208" max="16208" width="12" bestFit="1" customWidth="1"/>
  </cols>
  <sheetData>
    <row r="1" spans="1:83" s="2" customFormat="1" ht="26.25" customHeight="1" x14ac:dyDescent="0.35">
      <c r="A1" s="1" t="s">
        <v>264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BV1" s="3"/>
      <c r="BW1" s="3"/>
      <c r="BX1" s="3"/>
      <c r="BY1" s="4"/>
      <c r="BZ1" s="3"/>
      <c r="CA1" s="3"/>
      <c r="CB1" s="3"/>
      <c r="CC1" s="3"/>
    </row>
    <row r="2" spans="1:83" s="13" customFormat="1" ht="27.75" x14ac:dyDescent="0.4">
      <c r="A2" s="2"/>
      <c r="B2" s="3"/>
      <c r="C2" s="3"/>
      <c r="D2" s="3"/>
      <c r="E2" s="3"/>
      <c r="F2" s="5"/>
      <c r="G2" s="3"/>
      <c r="H2" s="3"/>
      <c r="I2" s="2"/>
      <c r="J2" s="2"/>
      <c r="K2" s="6"/>
      <c r="L2" s="6"/>
      <c r="M2" s="6"/>
      <c r="N2" s="7"/>
      <c r="O2" s="3"/>
      <c r="P2" s="3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8" t="s">
        <v>1</v>
      </c>
      <c r="AN2" s="9">
        <v>42172</v>
      </c>
      <c r="AO2" s="9"/>
      <c r="AP2" s="9"/>
      <c r="AQ2" s="9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10"/>
      <c r="BW2" s="3"/>
      <c r="BX2" s="11"/>
      <c r="BY2" s="11"/>
      <c r="BZ2" s="11"/>
      <c r="CA2" s="11"/>
      <c r="CB2" s="12"/>
      <c r="CC2" s="12"/>
    </row>
    <row r="3" spans="1:83" s="13" customFormat="1" ht="17.25" thickBot="1" x14ac:dyDescent="0.3">
      <c r="A3" s="2"/>
      <c r="B3" s="3"/>
      <c r="C3" s="3"/>
      <c r="D3" s="3"/>
      <c r="E3" s="3"/>
      <c r="F3" s="3"/>
      <c r="G3" s="3"/>
      <c r="H3" s="3"/>
      <c r="I3" s="115"/>
      <c r="J3" s="115"/>
      <c r="K3" s="289"/>
      <c r="L3" s="115"/>
      <c r="M3" s="3"/>
      <c r="N3" s="2"/>
      <c r="O3" s="115"/>
      <c r="P3" s="2"/>
      <c r="Q3" s="2"/>
      <c r="R3" s="115"/>
      <c r="S3" s="2"/>
      <c r="T3" s="2"/>
      <c r="U3" s="115"/>
      <c r="V3" s="2"/>
      <c r="W3" s="2"/>
      <c r="X3" s="115"/>
      <c r="Y3" s="2"/>
      <c r="Z3" s="2"/>
      <c r="AA3" s="115"/>
      <c r="AB3" s="2"/>
      <c r="AC3" s="2"/>
      <c r="AD3" s="115"/>
      <c r="AE3" s="2"/>
      <c r="AF3" s="2"/>
      <c r="AG3" s="115"/>
      <c r="AH3" s="2"/>
      <c r="AI3" s="2"/>
      <c r="AJ3" s="115"/>
      <c r="AK3" s="2"/>
      <c r="AL3" s="2"/>
      <c r="AM3" s="115"/>
      <c r="AN3" s="2"/>
      <c r="AO3" s="2"/>
      <c r="AP3" s="115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3"/>
      <c r="BW3" s="3"/>
      <c r="BX3" s="3"/>
      <c r="BY3" s="3"/>
      <c r="BZ3" s="3"/>
      <c r="CA3" s="3"/>
      <c r="CB3" s="12"/>
      <c r="CC3" s="12"/>
    </row>
    <row r="4" spans="1:83" s="13" customFormat="1" ht="16.5" customHeight="1" thickBot="1" x14ac:dyDescent="0.3">
      <c r="A4" s="16" t="s">
        <v>2</v>
      </c>
      <c r="B4" s="17"/>
      <c r="C4" s="17"/>
      <c r="D4" s="17"/>
      <c r="E4" s="17"/>
      <c r="F4" s="17"/>
      <c r="G4" s="18"/>
      <c r="H4" s="19" t="s">
        <v>3</v>
      </c>
      <c r="I4" s="20"/>
      <c r="J4" s="21"/>
      <c r="K4" s="19" t="s">
        <v>4</v>
      </c>
      <c r="L4" s="20"/>
      <c r="M4" s="21"/>
      <c r="N4" s="19" t="s">
        <v>5</v>
      </c>
      <c r="O4" s="20"/>
      <c r="P4" s="21"/>
      <c r="Q4" s="19" t="s">
        <v>6</v>
      </c>
      <c r="R4" s="20"/>
      <c r="S4" s="21"/>
      <c r="T4" s="19" t="s">
        <v>7</v>
      </c>
      <c r="U4" s="20"/>
      <c r="V4" s="21"/>
      <c r="W4" s="19" t="s">
        <v>8</v>
      </c>
      <c r="X4" s="20"/>
      <c r="Y4" s="21"/>
      <c r="Z4" s="19" t="s">
        <v>9</v>
      </c>
      <c r="AA4" s="20"/>
      <c r="AB4" s="21"/>
      <c r="AC4" s="19" t="s">
        <v>10</v>
      </c>
      <c r="AD4" s="20"/>
      <c r="AE4" s="21"/>
      <c r="AF4" s="19" t="s">
        <v>11</v>
      </c>
      <c r="AG4" s="20"/>
      <c r="AH4" s="21"/>
      <c r="AI4" s="19" t="s">
        <v>12</v>
      </c>
      <c r="AJ4" s="20"/>
      <c r="AK4" s="21"/>
      <c r="AL4" s="19" t="s">
        <v>13</v>
      </c>
      <c r="AM4" s="20"/>
      <c r="AN4" s="21"/>
      <c r="AO4" s="19" t="s">
        <v>14</v>
      </c>
      <c r="AP4" s="20"/>
      <c r="AQ4" s="21"/>
      <c r="BV4" s="12"/>
      <c r="BW4" s="12"/>
      <c r="BX4" s="12"/>
      <c r="BY4" s="12"/>
      <c r="BZ4" s="12"/>
      <c r="CA4" s="12"/>
      <c r="CB4" s="12"/>
      <c r="CC4" s="12"/>
    </row>
    <row r="5" spans="1:83" s="13" customFormat="1" ht="16.5" customHeight="1" x14ac:dyDescent="0.25">
      <c r="A5" s="22" t="s">
        <v>15</v>
      </c>
      <c r="B5" s="23"/>
      <c r="C5" s="24" t="s">
        <v>16</v>
      </c>
      <c r="D5" s="25"/>
      <c r="E5" s="26"/>
      <c r="F5" s="26"/>
      <c r="G5" s="27"/>
      <c r="H5" s="28" t="s">
        <v>17</v>
      </c>
      <c r="I5" s="29" t="s">
        <v>18</v>
      </c>
      <c r="J5" s="30" t="s">
        <v>19</v>
      </c>
      <c r="K5" s="28" t="s">
        <v>17</v>
      </c>
      <c r="L5" s="29" t="s">
        <v>18</v>
      </c>
      <c r="M5" s="30" t="s">
        <v>19</v>
      </c>
      <c r="N5" s="28" t="s">
        <v>17</v>
      </c>
      <c r="O5" s="29" t="s">
        <v>18</v>
      </c>
      <c r="P5" s="30" t="s">
        <v>19</v>
      </c>
      <c r="Q5" s="28" t="s">
        <v>17</v>
      </c>
      <c r="R5" s="29" t="s">
        <v>18</v>
      </c>
      <c r="S5" s="30" t="s">
        <v>19</v>
      </c>
      <c r="T5" s="28" t="s">
        <v>17</v>
      </c>
      <c r="U5" s="29" t="s">
        <v>18</v>
      </c>
      <c r="V5" s="30" t="s">
        <v>19</v>
      </c>
      <c r="W5" s="28" t="s">
        <v>17</v>
      </c>
      <c r="X5" s="29" t="s">
        <v>18</v>
      </c>
      <c r="Y5" s="30" t="s">
        <v>19</v>
      </c>
      <c r="Z5" s="28" t="s">
        <v>17</v>
      </c>
      <c r="AA5" s="29" t="s">
        <v>18</v>
      </c>
      <c r="AB5" s="30" t="s">
        <v>19</v>
      </c>
      <c r="AC5" s="28" t="s">
        <v>17</v>
      </c>
      <c r="AD5" s="29" t="s">
        <v>18</v>
      </c>
      <c r="AE5" s="30" t="s">
        <v>19</v>
      </c>
      <c r="AF5" s="28" t="s">
        <v>17</v>
      </c>
      <c r="AG5" s="29" t="s">
        <v>18</v>
      </c>
      <c r="AH5" s="30" t="s">
        <v>19</v>
      </c>
      <c r="AI5" s="28" t="s">
        <v>17</v>
      </c>
      <c r="AJ5" s="29" t="s">
        <v>18</v>
      </c>
      <c r="AK5" s="30" t="s">
        <v>19</v>
      </c>
      <c r="AL5" s="28" t="s">
        <v>17</v>
      </c>
      <c r="AM5" s="29" t="s">
        <v>18</v>
      </c>
      <c r="AN5" s="30" t="s">
        <v>19</v>
      </c>
      <c r="AO5" s="28" t="s">
        <v>17</v>
      </c>
      <c r="AP5" s="29" t="s">
        <v>18</v>
      </c>
      <c r="AQ5" s="30" t="s">
        <v>19</v>
      </c>
      <c r="BV5" s="12"/>
      <c r="BW5" s="12"/>
      <c r="BX5" s="12"/>
      <c r="BY5" s="12"/>
      <c r="BZ5" s="12"/>
      <c r="CA5" s="12"/>
      <c r="CB5" s="12"/>
      <c r="CC5" s="12"/>
    </row>
    <row r="6" spans="1:83" s="13" customFormat="1" ht="16.5" customHeight="1" thickBot="1" x14ac:dyDescent="0.3">
      <c r="A6" s="31"/>
      <c r="B6" s="32"/>
      <c r="C6" s="33"/>
      <c r="D6" s="34"/>
      <c r="E6" s="35"/>
      <c r="F6" s="35"/>
      <c r="G6" s="36"/>
      <c r="H6" s="40" t="s">
        <v>20</v>
      </c>
      <c r="I6" s="41" t="s">
        <v>21</v>
      </c>
      <c r="J6" s="42" t="s">
        <v>22</v>
      </c>
      <c r="K6" s="40" t="s">
        <v>20</v>
      </c>
      <c r="L6" s="41" t="s">
        <v>21</v>
      </c>
      <c r="M6" s="42" t="s">
        <v>22</v>
      </c>
      <c r="N6" s="40" t="s">
        <v>20</v>
      </c>
      <c r="O6" s="41" t="s">
        <v>21</v>
      </c>
      <c r="P6" s="42" t="s">
        <v>22</v>
      </c>
      <c r="Q6" s="40" t="s">
        <v>20</v>
      </c>
      <c r="R6" s="41" t="s">
        <v>21</v>
      </c>
      <c r="S6" s="42" t="s">
        <v>22</v>
      </c>
      <c r="T6" s="40" t="s">
        <v>20</v>
      </c>
      <c r="U6" s="41" t="s">
        <v>21</v>
      </c>
      <c r="V6" s="42" t="s">
        <v>22</v>
      </c>
      <c r="W6" s="40" t="s">
        <v>20</v>
      </c>
      <c r="X6" s="41" t="s">
        <v>21</v>
      </c>
      <c r="Y6" s="42" t="s">
        <v>22</v>
      </c>
      <c r="Z6" s="40" t="s">
        <v>20</v>
      </c>
      <c r="AA6" s="41" t="s">
        <v>21</v>
      </c>
      <c r="AB6" s="42" t="s">
        <v>22</v>
      </c>
      <c r="AC6" s="40" t="s">
        <v>20</v>
      </c>
      <c r="AD6" s="41" t="s">
        <v>21</v>
      </c>
      <c r="AE6" s="42" t="s">
        <v>22</v>
      </c>
      <c r="AF6" s="40" t="s">
        <v>20</v>
      </c>
      <c r="AG6" s="41" t="s">
        <v>21</v>
      </c>
      <c r="AH6" s="42" t="s">
        <v>22</v>
      </c>
      <c r="AI6" s="40" t="s">
        <v>20</v>
      </c>
      <c r="AJ6" s="41" t="s">
        <v>21</v>
      </c>
      <c r="AK6" s="42" t="s">
        <v>22</v>
      </c>
      <c r="AL6" s="40" t="s">
        <v>20</v>
      </c>
      <c r="AM6" s="41" t="s">
        <v>21</v>
      </c>
      <c r="AN6" s="42" t="s">
        <v>22</v>
      </c>
      <c r="AO6" s="40" t="s">
        <v>20</v>
      </c>
      <c r="AP6" s="41" t="s">
        <v>21</v>
      </c>
      <c r="AQ6" s="42" t="s">
        <v>22</v>
      </c>
      <c r="BV6" s="12"/>
      <c r="BW6" s="12"/>
      <c r="BX6" s="12"/>
      <c r="BY6" s="12"/>
      <c r="BZ6" s="12"/>
      <c r="CA6" s="12"/>
      <c r="CB6" s="12"/>
      <c r="CC6" s="12"/>
    </row>
    <row r="7" spans="1:83" s="2" customFormat="1" ht="16.5" customHeight="1" x14ac:dyDescent="0.25">
      <c r="A7" s="43" t="s">
        <v>23</v>
      </c>
      <c r="B7" s="44"/>
      <c r="C7" s="45">
        <v>25</v>
      </c>
      <c r="D7" s="46" t="s">
        <v>24</v>
      </c>
      <c r="E7" s="47"/>
      <c r="F7" s="48" t="s">
        <v>25</v>
      </c>
      <c r="G7" s="75"/>
      <c r="H7" s="290">
        <f>SQRT(I7^2+J7^2)*1000/(1.73*H11)</f>
        <v>0</v>
      </c>
      <c r="I7" s="291">
        <v>0</v>
      </c>
      <c r="J7" s="292">
        <v>0</v>
      </c>
      <c r="K7" s="290">
        <f>SQRT(L7^2+M7^2)*1000/(1.73*K11)</f>
        <v>0</v>
      </c>
      <c r="L7" s="291">
        <v>0</v>
      </c>
      <c r="M7" s="292">
        <v>0</v>
      </c>
      <c r="N7" s="290">
        <f>SQRT(O7^2+P7^2)*1000/(1.73*N11)</f>
        <v>0</v>
      </c>
      <c r="O7" s="291">
        <v>0</v>
      </c>
      <c r="P7" s="292">
        <v>0</v>
      </c>
      <c r="Q7" s="290">
        <f>SQRT(R7^2+S7^2)*1000/(1.73*Q11)</f>
        <v>0</v>
      </c>
      <c r="R7" s="291">
        <v>0</v>
      </c>
      <c r="S7" s="292">
        <v>0</v>
      </c>
      <c r="T7" s="290">
        <f>SQRT(U7^2+V7^2)*1000/(1.73*T11)</f>
        <v>0</v>
      </c>
      <c r="U7" s="291">
        <v>0</v>
      </c>
      <c r="V7" s="292">
        <v>0</v>
      </c>
      <c r="W7" s="290">
        <f>SQRT(X7^2+Y7^2)*1000/(1.73*W11)</f>
        <v>0</v>
      </c>
      <c r="X7" s="291">
        <v>0</v>
      </c>
      <c r="Y7" s="292">
        <v>0</v>
      </c>
      <c r="Z7" s="290">
        <f>SQRT(AA7^2+AB7^2)*1000/(1.73*Z11)</f>
        <v>0</v>
      </c>
      <c r="AA7" s="291">
        <v>0</v>
      </c>
      <c r="AB7" s="292">
        <v>0</v>
      </c>
      <c r="AC7" s="290">
        <f>SQRT(AD7^2+AE7^2)*1000/(1.73*AC11)</f>
        <v>0</v>
      </c>
      <c r="AD7" s="291">
        <v>0</v>
      </c>
      <c r="AE7" s="292">
        <v>0</v>
      </c>
      <c r="AF7" s="290">
        <f>SQRT(AG7^2+AH7^2)*1000/(1.73*AF11)</f>
        <v>0</v>
      </c>
      <c r="AG7" s="291">
        <v>0</v>
      </c>
      <c r="AH7" s="292">
        <v>0</v>
      </c>
      <c r="AI7" s="290">
        <f>SQRT(AJ7^2+AK7^2)*1000/(1.73*AI11)</f>
        <v>0</v>
      </c>
      <c r="AJ7" s="291">
        <v>0</v>
      </c>
      <c r="AK7" s="292">
        <v>0</v>
      </c>
      <c r="AL7" s="290">
        <f>SQRT(AM7^2+AN7^2)*1000/(1.73*AL11)</f>
        <v>0</v>
      </c>
      <c r="AM7" s="291">
        <v>0</v>
      </c>
      <c r="AN7" s="292">
        <v>0</v>
      </c>
      <c r="AO7" s="290">
        <f>SQRT(AP7^2+AQ7^2)*1000/(1.73*AO11)</f>
        <v>0</v>
      </c>
      <c r="AP7" s="291">
        <v>0</v>
      </c>
      <c r="AQ7" s="292">
        <v>0</v>
      </c>
      <c r="AR7" s="53"/>
      <c r="AS7" s="53"/>
      <c r="CB7" s="53"/>
      <c r="CC7" s="53"/>
      <c r="CD7" s="53"/>
      <c r="CE7" s="53"/>
    </row>
    <row r="8" spans="1:83" ht="16.5" x14ac:dyDescent="0.25">
      <c r="A8" s="311"/>
      <c r="B8" s="55"/>
      <c r="C8" s="56"/>
      <c r="D8" s="312"/>
      <c r="E8" s="313"/>
      <c r="F8" s="314" t="s">
        <v>265</v>
      </c>
      <c r="G8" s="315"/>
      <c r="H8" s="316">
        <f>SQRT(I8^2+J8^2)*1000/(1.73*H12)</f>
        <v>149.77781937977892</v>
      </c>
      <c r="I8" s="317">
        <v>1.4724000000000002</v>
      </c>
      <c r="J8" s="318">
        <v>0.64260000000000006</v>
      </c>
      <c r="K8" s="316">
        <f>SQRT(L8^2+M8^2)*1000/(1.73*K12)</f>
        <v>142.0806458388582</v>
      </c>
      <c r="L8" s="317">
        <v>1.3859999999999999</v>
      </c>
      <c r="M8" s="318">
        <v>0.63359999999999994</v>
      </c>
      <c r="N8" s="316">
        <f>SQRT(O8^2+P8^2)*1000/(1.73*N12)</f>
        <v>147.136430200559</v>
      </c>
      <c r="O8" s="317">
        <v>1.4274</v>
      </c>
      <c r="P8" s="318">
        <v>0.67320000000000002</v>
      </c>
      <c r="Q8" s="316">
        <f>SQRT(R8^2+S8^2)*1000/(1.73*Q12)</f>
        <v>162.47288982336849</v>
      </c>
      <c r="R8" s="317">
        <v>1.6325999999999998</v>
      </c>
      <c r="S8" s="318">
        <v>0.68579999999999997</v>
      </c>
      <c r="T8" s="316">
        <f>SQRT(U8^2+V8^2)*1000/(1.73*T12)</f>
        <v>185.3359178067941</v>
      </c>
      <c r="U8" s="317">
        <v>1.8954000000000002</v>
      </c>
      <c r="V8" s="318">
        <v>0.69840000000000013</v>
      </c>
      <c r="W8" s="316">
        <f>SQRT(X8^2+Y8^2)*1000/(1.73*W12)</f>
        <v>218.42076170565005</v>
      </c>
      <c r="X8" s="317">
        <v>2.2662</v>
      </c>
      <c r="Y8" s="318">
        <v>0.72899999999999998</v>
      </c>
      <c r="Z8" s="316">
        <f>SQRT(AA8^2+AB8^2)*1000/(1.73*Z12)</f>
        <v>234.59104968928852</v>
      </c>
      <c r="AA8" s="317">
        <v>2.3993999999999995</v>
      </c>
      <c r="AB8" s="318">
        <v>0.75779999999999992</v>
      </c>
      <c r="AC8" s="316">
        <f>SQRT(AD8^2+AE8^2)*1000/(1.73*AC12)</f>
        <v>258.48565723943165</v>
      </c>
      <c r="AD8" s="317">
        <v>2.6532</v>
      </c>
      <c r="AE8" s="318">
        <v>0.80459999999999998</v>
      </c>
      <c r="AF8" s="316">
        <f>SQRT(AG8^2+AH8^2)*1000/(1.73*AF12)</f>
        <v>267.63073334540348</v>
      </c>
      <c r="AG8" s="317">
        <v>2.7486000000000002</v>
      </c>
      <c r="AH8" s="318">
        <v>0.82799999999999996</v>
      </c>
      <c r="AI8" s="316">
        <f>SQRT(AJ8^2+AK8^2)*1000/(1.73*AI12)</f>
        <v>273.20828488780973</v>
      </c>
      <c r="AJ8" s="317">
        <v>2.8062</v>
      </c>
      <c r="AK8" s="318">
        <v>0.84420000000000006</v>
      </c>
      <c r="AL8" s="316">
        <f>SQRT(AM8^2+AN8^2)*1000/(1.73*AL12)</f>
        <v>279.97595169317975</v>
      </c>
      <c r="AM8" s="317">
        <v>2.8781999999999996</v>
      </c>
      <c r="AN8" s="318">
        <v>0.85680000000000001</v>
      </c>
      <c r="AO8" s="316">
        <f>SQRT(AP8^2+AQ8^2)*1000/(1.73*AO12)</f>
        <v>268.45340819896762</v>
      </c>
      <c r="AP8" s="317">
        <v>2.754</v>
      </c>
      <c r="AQ8" s="318">
        <v>0.8405999999999999</v>
      </c>
      <c r="AR8" s="810"/>
      <c r="AS8" s="261"/>
      <c r="AT8" s="261"/>
      <c r="AU8" s="261"/>
      <c r="AV8" s="261"/>
      <c r="AW8" s="261"/>
      <c r="AX8" s="261"/>
      <c r="AY8" s="261"/>
      <c r="AZ8" s="261"/>
      <c r="BA8" s="261"/>
      <c r="BB8" s="261"/>
      <c r="BC8" s="261"/>
      <c r="BD8" s="261"/>
      <c r="BE8" s="261"/>
      <c r="BF8" s="261"/>
      <c r="BG8" s="261"/>
      <c r="BH8" s="261"/>
      <c r="BI8" s="261"/>
      <c r="BJ8" s="261"/>
      <c r="BK8" s="261"/>
      <c r="BL8" s="261"/>
      <c r="BM8" s="261"/>
      <c r="BN8" s="287"/>
      <c r="BO8" s="287"/>
      <c r="BP8" s="261"/>
      <c r="BQ8" s="261"/>
      <c r="BR8" s="261"/>
      <c r="BS8" s="261"/>
      <c r="BT8" s="261"/>
      <c r="BU8" s="261"/>
      <c r="BV8" s="261"/>
      <c r="BW8" s="261"/>
      <c r="BX8" s="261"/>
      <c r="BY8" s="261"/>
      <c r="BZ8" s="261"/>
      <c r="CA8" s="261"/>
      <c r="CB8" s="261"/>
      <c r="CC8" s="261"/>
      <c r="CD8" s="261"/>
      <c r="CE8" s="261"/>
    </row>
    <row r="9" spans="1:83" s="2" customFormat="1" ht="16.5" customHeight="1" thickBot="1" x14ac:dyDescent="0.3">
      <c r="A9" s="54"/>
      <c r="B9" s="55"/>
      <c r="C9" s="56"/>
      <c r="D9" s="57"/>
      <c r="E9" s="58"/>
      <c r="F9" s="59" t="s">
        <v>266</v>
      </c>
      <c r="G9" s="81"/>
      <c r="H9" s="61">
        <f>SQRT(I9^2+J9^2)*1000/(1.73*H12)</f>
        <v>75.665154793888732</v>
      </c>
      <c r="I9" s="811">
        <v>0.7884000000000001</v>
      </c>
      <c r="J9" s="812">
        <v>0.19259999999999999</v>
      </c>
      <c r="K9" s="61">
        <f>SQRT(L9^2+M9^2)*1000/(1.73*K12)</f>
        <v>73.792914271764303</v>
      </c>
      <c r="L9" s="811">
        <v>0.76679999999999993</v>
      </c>
      <c r="M9" s="812">
        <v>0.19619999999999999</v>
      </c>
      <c r="N9" s="61">
        <f>SQRT(O9^2+P9^2)*1000/(1.73*N12)</f>
        <v>74.851623908876647</v>
      </c>
      <c r="O9" s="811">
        <v>0.77760000000000007</v>
      </c>
      <c r="P9" s="812">
        <v>0.19980000000000001</v>
      </c>
      <c r="Q9" s="61">
        <f>SQRT(R9^2+S9^2)*1000/(1.73*Q12)</f>
        <v>78.74999290378625</v>
      </c>
      <c r="R9" s="811">
        <v>0.83160000000000001</v>
      </c>
      <c r="S9" s="812">
        <v>0.21240000000000001</v>
      </c>
      <c r="T9" s="61">
        <f>SQRT(U9^2+V9^2)*1000/(1.73*T12)</f>
        <v>88.372163465296808</v>
      </c>
      <c r="U9" s="811">
        <v>0.93779999999999997</v>
      </c>
      <c r="V9" s="812">
        <v>0.21959999999999999</v>
      </c>
      <c r="W9" s="61">
        <f>SQRT(X9^2+Y9^2)*1000/(1.73*W12)</f>
        <v>100.06472412066698</v>
      </c>
      <c r="X9" s="811">
        <v>1.0655999999999999</v>
      </c>
      <c r="Y9" s="812">
        <v>0.23219999999999999</v>
      </c>
      <c r="Z9" s="61">
        <f>SQRT(AA9^2+AB9^2)*1000/(1.73*Z12)</f>
        <v>113.75063779517625</v>
      </c>
      <c r="AA9" s="811">
        <v>1.1934</v>
      </c>
      <c r="AB9" s="812">
        <v>0.25380000000000003</v>
      </c>
      <c r="AC9" s="61">
        <f>SQRT(AD9^2+AE9^2)*1000/(1.73*AC12)</f>
        <v>124.01833894205383</v>
      </c>
      <c r="AD9" s="811">
        <v>1.3014000000000001</v>
      </c>
      <c r="AE9" s="812">
        <v>0.27539999999999998</v>
      </c>
      <c r="AF9" s="61">
        <f>SQRT(AG9^2+AH9^2)*1000/(1.73*AF12)</f>
        <v>131.39079782179408</v>
      </c>
      <c r="AG9" s="811">
        <v>1.3788</v>
      </c>
      <c r="AH9" s="812">
        <v>0.29160000000000003</v>
      </c>
      <c r="AI9" s="61">
        <f>SQRT(AJ9^2+AK9^2)*1000/(1.73*AI12)</f>
        <v>134.16949188699326</v>
      </c>
      <c r="AJ9" s="811">
        <v>1.4057999999999999</v>
      </c>
      <c r="AK9" s="812">
        <v>0.30780000000000002</v>
      </c>
      <c r="AL9" s="61">
        <f>SQRT(AM9^2+AN9^2)*1000/(1.73*AL12)</f>
        <v>132.6582961246207</v>
      </c>
      <c r="AM9" s="811">
        <v>1.3895999999999999</v>
      </c>
      <c r="AN9" s="812">
        <v>0.30599999999999999</v>
      </c>
      <c r="AO9" s="61">
        <f>SQRT(AP9^2+AQ9^2)*1000/(1.73*AO12)</f>
        <v>131.46065429244882</v>
      </c>
      <c r="AP9" s="811">
        <v>1.3788000000000002</v>
      </c>
      <c r="AQ9" s="812">
        <v>0.29520000000000002</v>
      </c>
      <c r="AR9" s="53"/>
      <c r="AS9" s="53"/>
      <c r="CB9" s="53"/>
      <c r="CC9" s="53"/>
      <c r="CD9" s="53"/>
      <c r="CE9" s="53"/>
    </row>
    <row r="10" spans="1:83" s="73" customFormat="1" ht="16.5" customHeight="1" thickBot="1" x14ac:dyDescent="0.3">
      <c r="A10" s="54"/>
      <c r="B10" s="55"/>
      <c r="C10" s="56"/>
      <c r="D10" s="64" t="s">
        <v>27</v>
      </c>
      <c r="E10" s="65"/>
      <c r="F10" s="319"/>
      <c r="G10" s="320"/>
      <c r="H10" s="813">
        <v>8</v>
      </c>
      <c r="I10" s="814"/>
      <c r="J10" s="815"/>
      <c r="K10" s="321">
        <v>8</v>
      </c>
      <c r="L10" s="322"/>
      <c r="M10" s="323"/>
      <c r="N10" s="321">
        <v>8</v>
      </c>
      <c r="O10" s="322"/>
      <c r="P10" s="323"/>
      <c r="Q10" s="321">
        <v>8</v>
      </c>
      <c r="R10" s="322"/>
      <c r="S10" s="323"/>
      <c r="T10" s="321">
        <v>8</v>
      </c>
      <c r="U10" s="322"/>
      <c r="V10" s="323"/>
      <c r="W10" s="321">
        <v>8</v>
      </c>
      <c r="X10" s="322"/>
      <c r="Y10" s="323"/>
      <c r="Z10" s="321">
        <v>8</v>
      </c>
      <c r="AA10" s="322"/>
      <c r="AB10" s="323"/>
      <c r="AC10" s="321">
        <v>8</v>
      </c>
      <c r="AD10" s="322"/>
      <c r="AE10" s="323"/>
      <c r="AF10" s="321">
        <v>8</v>
      </c>
      <c r="AG10" s="322"/>
      <c r="AH10" s="323"/>
      <c r="AI10" s="321">
        <v>8</v>
      </c>
      <c r="AJ10" s="322"/>
      <c r="AK10" s="323"/>
      <c r="AL10" s="321">
        <v>8</v>
      </c>
      <c r="AM10" s="322"/>
      <c r="AN10" s="323"/>
      <c r="AO10" s="321">
        <v>8</v>
      </c>
      <c r="AP10" s="322"/>
      <c r="AQ10" s="323"/>
    </row>
    <row r="11" spans="1:83" s="2" customFormat="1" ht="16.5" customHeight="1" x14ac:dyDescent="0.25">
      <c r="A11" s="54"/>
      <c r="B11" s="55"/>
      <c r="C11" s="56"/>
      <c r="D11" s="74" t="s">
        <v>28</v>
      </c>
      <c r="E11" s="91"/>
      <c r="F11" s="176" t="s">
        <v>25</v>
      </c>
      <c r="G11" s="324"/>
      <c r="H11" s="76">
        <v>120</v>
      </c>
      <c r="I11" s="77"/>
      <c r="J11" s="78"/>
      <c r="K11" s="76">
        <v>120</v>
      </c>
      <c r="L11" s="77"/>
      <c r="M11" s="78"/>
      <c r="N11" s="76">
        <v>120</v>
      </c>
      <c r="O11" s="77"/>
      <c r="P11" s="78"/>
      <c r="Q11" s="76">
        <v>120</v>
      </c>
      <c r="R11" s="77"/>
      <c r="S11" s="78"/>
      <c r="T11" s="76">
        <v>121</v>
      </c>
      <c r="U11" s="77"/>
      <c r="V11" s="78"/>
      <c r="W11" s="76">
        <v>121</v>
      </c>
      <c r="X11" s="77"/>
      <c r="Y11" s="78"/>
      <c r="Z11" s="76">
        <v>120</v>
      </c>
      <c r="AA11" s="77"/>
      <c r="AB11" s="78"/>
      <c r="AC11" s="76">
        <v>119</v>
      </c>
      <c r="AD11" s="77"/>
      <c r="AE11" s="78"/>
      <c r="AF11" s="76">
        <v>120</v>
      </c>
      <c r="AG11" s="77"/>
      <c r="AH11" s="78"/>
      <c r="AI11" s="76">
        <v>120</v>
      </c>
      <c r="AJ11" s="77"/>
      <c r="AK11" s="78"/>
      <c r="AL11" s="76">
        <v>120</v>
      </c>
      <c r="AM11" s="77"/>
      <c r="AN11" s="78"/>
      <c r="AO11" s="76">
        <v>120</v>
      </c>
      <c r="AP11" s="77"/>
      <c r="AQ11" s="78"/>
    </row>
    <row r="12" spans="1:83" s="2" customFormat="1" ht="16.5" customHeight="1" thickBot="1" x14ac:dyDescent="0.3">
      <c r="A12" s="54"/>
      <c r="B12" s="55"/>
      <c r="C12" s="56"/>
      <c r="D12" s="79"/>
      <c r="E12" s="96"/>
      <c r="F12" s="331" t="s">
        <v>203</v>
      </c>
      <c r="G12" s="332"/>
      <c r="H12" s="82">
        <v>6.2</v>
      </c>
      <c r="I12" s="83"/>
      <c r="J12" s="84"/>
      <c r="K12" s="82">
        <v>6.2</v>
      </c>
      <c r="L12" s="83"/>
      <c r="M12" s="84"/>
      <c r="N12" s="82">
        <v>6.2</v>
      </c>
      <c r="O12" s="83"/>
      <c r="P12" s="84"/>
      <c r="Q12" s="82">
        <v>6.3</v>
      </c>
      <c r="R12" s="83"/>
      <c r="S12" s="84"/>
      <c r="T12" s="82">
        <v>6.3</v>
      </c>
      <c r="U12" s="83"/>
      <c r="V12" s="84"/>
      <c r="W12" s="82">
        <v>6.3</v>
      </c>
      <c r="X12" s="83"/>
      <c r="Y12" s="84"/>
      <c r="Z12" s="82">
        <v>6.2</v>
      </c>
      <c r="AA12" s="83"/>
      <c r="AB12" s="84"/>
      <c r="AC12" s="82">
        <v>6.2</v>
      </c>
      <c r="AD12" s="83"/>
      <c r="AE12" s="84"/>
      <c r="AF12" s="82">
        <v>6.2</v>
      </c>
      <c r="AG12" s="83"/>
      <c r="AH12" s="84"/>
      <c r="AI12" s="82">
        <v>6.2</v>
      </c>
      <c r="AJ12" s="83"/>
      <c r="AK12" s="84"/>
      <c r="AL12" s="82">
        <v>6.2</v>
      </c>
      <c r="AM12" s="83"/>
      <c r="AN12" s="84"/>
      <c r="AO12" s="82">
        <v>6.2</v>
      </c>
      <c r="AP12" s="83"/>
      <c r="AQ12" s="84"/>
    </row>
    <row r="13" spans="1:83" s="73" customFormat="1" ht="16.5" customHeight="1" thickBot="1" x14ac:dyDescent="0.3">
      <c r="A13" s="79"/>
      <c r="B13" s="80"/>
      <c r="C13" s="85"/>
      <c r="D13" s="185" t="s">
        <v>29</v>
      </c>
      <c r="E13" s="186"/>
      <c r="F13" s="186"/>
      <c r="G13" s="333"/>
      <c r="H13" s="67" t="s">
        <v>30</v>
      </c>
      <c r="I13" s="68"/>
      <c r="J13" s="69"/>
      <c r="K13" s="67" t="s">
        <v>30</v>
      </c>
      <c r="L13" s="68"/>
      <c r="M13" s="69"/>
      <c r="N13" s="67" t="s">
        <v>30</v>
      </c>
      <c r="O13" s="68"/>
      <c r="P13" s="69"/>
      <c r="Q13" s="67" t="s">
        <v>30</v>
      </c>
      <c r="R13" s="68"/>
      <c r="S13" s="69"/>
      <c r="T13" s="67" t="s">
        <v>30</v>
      </c>
      <c r="U13" s="68"/>
      <c r="V13" s="69"/>
      <c r="W13" s="67" t="s">
        <v>30</v>
      </c>
      <c r="X13" s="68"/>
      <c r="Y13" s="69"/>
      <c r="Z13" s="67" t="s">
        <v>30</v>
      </c>
      <c r="AA13" s="68"/>
      <c r="AB13" s="69"/>
      <c r="AC13" s="67" t="s">
        <v>30</v>
      </c>
      <c r="AD13" s="68"/>
      <c r="AE13" s="69"/>
      <c r="AF13" s="67" t="s">
        <v>30</v>
      </c>
      <c r="AG13" s="68"/>
      <c r="AH13" s="69"/>
      <c r="AI13" s="67" t="s">
        <v>30</v>
      </c>
      <c r="AJ13" s="68"/>
      <c r="AK13" s="69"/>
      <c r="AL13" s="67" t="s">
        <v>30</v>
      </c>
      <c r="AM13" s="68"/>
      <c r="AN13" s="69"/>
      <c r="AO13" s="67" t="s">
        <v>30</v>
      </c>
      <c r="AP13" s="68"/>
      <c r="AQ13" s="69"/>
    </row>
    <row r="14" spans="1:83" s="2" customFormat="1" ht="16.5" customHeight="1" x14ac:dyDescent="0.25">
      <c r="A14" s="43" t="s">
        <v>91</v>
      </c>
      <c r="B14" s="44"/>
      <c r="C14" s="45">
        <v>25</v>
      </c>
      <c r="D14" s="46" t="s">
        <v>24</v>
      </c>
      <c r="E14" s="47"/>
      <c r="F14" s="48" t="s">
        <v>25</v>
      </c>
      <c r="G14" s="49"/>
      <c r="H14" s="290">
        <f>SQRT(I14^2+J14^2)*1000/(1.73*H18)</f>
        <v>0</v>
      </c>
      <c r="I14" s="291">
        <v>0</v>
      </c>
      <c r="J14" s="292">
        <v>0</v>
      </c>
      <c r="K14" s="290">
        <f>SQRT(L14^2+M14^2)*1000/(1.73*K18)</f>
        <v>0</v>
      </c>
      <c r="L14" s="291">
        <v>0</v>
      </c>
      <c r="M14" s="292">
        <v>0</v>
      </c>
      <c r="N14" s="290">
        <f>SQRT(O14^2+P14^2)*1000/(1.73*N18)</f>
        <v>0</v>
      </c>
      <c r="O14" s="291">
        <v>0</v>
      </c>
      <c r="P14" s="292">
        <v>0</v>
      </c>
      <c r="Q14" s="290">
        <f>SQRT(R14^2+S14^2)*1000/(1.73*Q18)</f>
        <v>0</v>
      </c>
      <c r="R14" s="291">
        <v>0</v>
      </c>
      <c r="S14" s="292">
        <v>0</v>
      </c>
      <c r="T14" s="290">
        <f>SQRT(U14^2+V14^2)*1000/(1.73*T18)</f>
        <v>0</v>
      </c>
      <c r="U14" s="291">
        <v>0</v>
      </c>
      <c r="V14" s="292">
        <v>0</v>
      </c>
      <c r="W14" s="290">
        <f>SQRT(X14^2+Y14^2)*1000/(1.73*W18)</f>
        <v>0</v>
      </c>
      <c r="X14" s="291">
        <v>0</v>
      </c>
      <c r="Y14" s="292">
        <v>0</v>
      </c>
      <c r="Z14" s="290">
        <f>SQRT(AA14^2+AB14^2)*1000/(1.73*Z18)</f>
        <v>0</v>
      </c>
      <c r="AA14" s="291">
        <v>0</v>
      </c>
      <c r="AB14" s="292">
        <v>0</v>
      </c>
      <c r="AC14" s="290">
        <f>SQRT(AD14^2+AE14^2)*1000/(1.73*AC18)</f>
        <v>0</v>
      </c>
      <c r="AD14" s="291">
        <v>0</v>
      </c>
      <c r="AE14" s="292">
        <v>0</v>
      </c>
      <c r="AF14" s="290">
        <f>SQRT(AG14^2+AH14^2)*1000/(1.73*AF18)</f>
        <v>0</v>
      </c>
      <c r="AG14" s="291">
        <v>0</v>
      </c>
      <c r="AH14" s="292">
        <v>0</v>
      </c>
      <c r="AI14" s="290">
        <f>SQRT(AJ14^2+AK14^2)*1000/(1.73*AI18)</f>
        <v>0</v>
      </c>
      <c r="AJ14" s="291">
        <v>0</v>
      </c>
      <c r="AK14" s="292">
        <v>0</v>
      </c>
      <c r="AL14" s="290">
        <f>SQRT(AM14^2+AN14^2)*1000/(1.73*AL18)</f>
        <v>0</v>
      </c>
      <c r="AM14" s="291">
        <v>0</v>
      </c>
      <c r="AN14" s="292">
        <v>0</v>
      </c>
      <c r="AO14" s="290">
        <f>SQRT(AP14^2+AQ14^2)*1000/(1.73*AO18)</f>
        <v>0</v>
      </c>
      <c r="AP14" s="291">
        <v>0</v>
      </c>
      <c r="AQ14" s="292">
        <v>0</v>
      </c>
      <c r="AR14" s="53"/>
      <c r="CB14" s="53"/>
      <c r="CC14" s="53"/>
    </row>
    <row r="15" spans="1:83" ht="16.5" x14ac:dyDescent="0.25">
      <c r="A15" s="311"/>
      <c r="B15" s="55"/>
      <c r="C15" s="56"/>
      <c r="D15" s="312"/>
      <c r="E15" s="313"/>
      <c r="F15" s="314" t="s">
        <v>267</v>
      </c>
      <c r="G15" s="816"/>
      <c r="H15" s="817">
        <f>SQRT(I15^2+J15^2)*1000/(1.73*H19)</f>
        <v>10.506976138913796</v>
      </c>
      <c r="I15" s="818">
        <v>0.1008</v>
      </c>
      <c r="J15" s="819">
        <v>5.04E-2</v>
      </c>
      <c r="K15" s="817">
        <f>SQRT(L15^2+M15^2)*1000/(1.73*K19)</f>
        <v>9.9111249332165272</v>
      </c>
      <c r="L15" s="818">
        <v>9.3599999999999989E-2</v>
      </c>
      <c r="M15" s="819">
        <v>5.04E-2</v>
      </c>
      <c r="N15" s="817">
        <f>SQRT(O15^2+P15^2)*1000/(1.73*N19)</f>
        <v>9.7000271601391628</v>
      </c>
      <c r="O15" s="818">
        <v>0.09</v>
      </c>
      <c r="P15" s="819">
        <v>5.2200000000000003E-2</v>
      </c>
      <c r="Q15" s="817">
        <f>SQRT(R15^2+S15^2)*1000/(1.73*Q19)</f>
        <v>8.7919614561229817</v>
      </c>
      <c r="R15" s="818">
        <v>8.4599999999999995E-2</v>
      </c>
      <c r="S15" s="819">
        <v>4.4999999999999998E-2</v>
      </c>
      <c r="T15" s="817">
        <f>SQRT(U15^2+V15^2)*1000/(1.73*T19)</f>
        <v>8.9381067730700643</v>
      </c>
      <c r="U15" s="818">
        <v>8.6400000000000005E-2</v>
      </c>
      <c r="V15" s="819">
        <v>4.4999999999999998E-2</v>
      </c>
      <c r="W15" s="817">
        <f>SQRT(X15^2+Y15^2)*1000/(1.73*W19)</f>
        <v>8.9563975973286531</v>
      </c>
      <c r="X15" s="818">
        <v>0.09</v>
      </c>
      <c r="Y15" s="819">
        <v>3.78E-2</v>
      </c>
      <c r="Z15" s="817">
        <f>SQRT(AA15^2+AB15^2)*1000/(1.73*Z19)</f>
        <v>12.531299073156831</v>
      </c>
      <c r="AA15" s="818">
        <v>0.126</v>
      </c>
      <c r="AB15" s="819">
        <v>4.6799999999999994E-2</v>
      </c>
      <c r="AC15" s="817">
        <f>SQRT(AD15^2+AE15^2)*1000/(1.73*AC19)</f>
        <v>14.49938622656242</v>
      </c>
      <c r="AD15" s="818">
        <v>0.14940000000000001</v>
      </c>
      <c r="AE15" s="819">
        <v>4.3200000000000002E-2</v>
      </c>
      <c r="AF15" s="817">
        <f>SQRT(AG15^2+AH15^2)*1000/(1.73*AF19)</f>
        <v>15.974334626173464</v>
      </c>
      <c r="AG15" s="818">
        <v>0.16200000000000001</v>
      </c>
      <c r="AH15" s="819">
        <v>5.5799999999999995E-2</v>
      </c>
      <c r="AI15" s="817">
        <f>SQRT(AJ15^2+AK15^2)*1000/(1.73*AI19)</f>
        <v>16.085894118500217</v>
      </c>
      <c r="AJ15" s="818">
        <v>0.15840000000000001</v>
      </c>
      <c r="AK15" s="819">
        <v>6.8400000000000002E-2</v>
      </c>
      <c r="AL15" s="817">
        <f>SQRT(AM15^2+AN15^2)*1000/(1.73*AL19)</f>
        <v>13.867981985467958</v>
      </c>
      <c r="AM15" s="818">
        <v>0.13860000000000003</v>
      </c>
      <c r="AN15" s="819">
        <v>5.3999999999999999E-2</v>
      </c>
      <c r="AO15" s="817">
        <f>SQRT(AP15^2+AQ15^2)*1000/(1.73*AO19)</f>
        <v>13.181878200999391</v>
      </c>
      <c r="AP15" s="818">
        <v>0.13139999999999999</v>
      </c>
      <c r="AQ15" s="819">
        <v>5.2200000000000003E-2</v>
      </c>
      <c r="AR15" s="810"/>
      <c r="AS15" s="261"/>
      <c r="AT15" s="261"/>
      <c r="AU15" s="261"/>
      <c r="AV15" s="261"/>
      <c r="AW15" s="261"/>
      <c r="AX15" s="287"/>
      <c r="AY15" s="287"/>
      <c r="AZ15" s="261">
        <v>0</v>
      </c>
      <c r="BA15" s="261"/>
      <c r="BB15" s="287"/>
      <c r="BC15" s="287"/>
      <c r="BD15" s="261"/>
      <c r="BE15" s="261"/>
      <c r="BF15" s="261"/>
      <c r="BG15" s="261"/>
      <c r="BH15" s="261"/>
      <c r="BI15" s="261"/>
      <c r="BJ15" s="261"/>
      <c r="BK15" s="261"/>
      <c r="BL15" s="261"/>
      <c r="BM15" s="261"/>
      <c r="BN15" s="261"/>
      <c r="BO15" s="261"/>
      <c r="BP15" s="261"/>
      <c r="BQ15" s="261"/>
      <c r="BR15" s="261"/>
      <c r="BS15" s="261"/>
      <c r="BT15" s="261"/>
      <c r="BU15" s="261"/>
      <c r="BV15" s="261"/>
      <c r="BW15" s="261"/>
      <c r="BX15" s="261"/>
      <c r="BY15" s="261"/>
      <c r="BZ15" s="261"/>
      <c r="CA15" s="261"/>
      <c r="CB15" s="261"/>
      <c r="CC15" s="261"/>
      <c r="CD15" s="261"/>
      <c r="CE15" s="261"/>
    </row>
    <row r="16" spans="1:83" ht="17.25" thickBot="1" x14ac:dyDescent="0.3">
      <c r="A16" s="311"/>
      <c r="B16" s="55"/>
      <c r="C16" s="56"/>
      <c r="D16" s="57"/>
      <c r="E16" s="58"/>
      <c r="F16" s="59" t="s">
        <v>268</v>
      </c>
      <c r="G16" s="60"/>
      <c r="H16" s="61">
        <f>SQRT(I16^2+J16^2)*1000/(1.73*H19)</f>
        <v>84.654244985729335</v>
      </c>
      <c r="I16" s="811">
        <v>0.85680000000000001</v>
      </c>
      <c r="J16" s="820">
        <v>0.30060000000000003</v>
      </c>
      <c r="K16" s="61">
        <f>SQRT(L16^2+M16^2)*1000/(1.73*K19)</f>
        <v>78.25523858634854</v>
      </c>
      <c r="L16" s="811">
        <v>0.78300000000000003</v>
      </c>
      <c r="M16" s="820">
        <v>0.3024</v>
      </c>
      <c r="N16" s="61">
        <f>SQRT(O16^2+P16^2)*1000/(1.73*N19)</f>
        <v>81.210712792593753</v>
      </c>
      <c r="O16" s="811">
        <v>0.81</v>
      </c>
      <c r="P16" s="820">
        <v>0.32039999999999996</v>
      </c>
      <c r="Q16" s="61">
        <f>SQRT(R16^2+S16^2)*1000/(1.73*Q19)</f>
        <v>81.151706847831576</v>
      </c>
      <c r="R16" s="811">
        <v>0.82440000000000002</v>
      </c>
      <c r="S16" s="820">
        <v>0.32039999999999996</v>
      </c>
      <c r="T16" s="61">
        <f>SQRT(U16^2+V16^2)*1000/(1.73*T19)</f>
        <v>96.309129854895815</v>
      </c>
      <c r="U16" s="811">
        <v>0.999</v>
      </c>
      <c r="V16" s="820">
        <v>0.32219999999999999</v>
      </c>
      <c r="W16" s="61">
        <f>SQRT(X16^2+Y16^2)*1000/(1.73*W19)</f>
        <v>113.70621037018537</v>
      </c>
      <c r="X16" s="811">
        <v>1.1952</v>
      </c>
      <c r="Y16" s="820">
        <v>0.3276</v>
      </c>
      <c r="Z16" s="61">
        <f>SQRT(AA16^2+AB16^2)*1000/(1.73*Z19)</f>
        <v>119.36698395406745</v>
      </c>
      <c r="AA16" s="811">
        <v>1.2347999999999999</v>
      </c>
      <c r="AB16" s="820">
        <v>0.33839999999999998</v>
      </c>
      <c r="AC16" s="61">
        <f>SQRT(AD16^2+AE16^2)*1000/(1.73*AC19)</f>
        <v>128.62859891217033</v>
      </c>
      <c r="AD16" s="811">
        <v>1.3338000000000001</v>
      </c>
      <c r="AE16" s="820">
        <v>0.3528</v>
      </c>
      <c r="AF16" s="61">
        <f>SQRT(AG16^2+AH16^2)*1000/(1.73*AF19)</f>
        <v>129.12595259184383</v>
      </c>
      <c r="AG16" s="811">
        <v>1.3374000000000001</v>
      </c>
      <c r="AH16" s="820">
        <v>0.36</v>
      </c>
      <c r="AI16" s="61">
        <f>SQRT(AJ16^2+AK16^2)*1000/(1.73*AI19)</f>
        <v>128.2422403688465</v>
      </c>
      <c r="AJ16" s="811">
        <v>1.3266</v>
      </c>
      <c r="AK16" s="820">
        <v>0.36360000000000003</v>
      </c>
      <c r="AL16" s="61">
        <f>SQRT(AM16^2+AN16^2)*1000/(1.73*AL19)</f>
        <v>129.18482620040342</v>
      </c>
      <c r="AM16" s="811">
        <v>1.3355999999999999</v>
      </c>
      <c r="AN16" s="820">
        <v>0.36899999999999999</v>
      </c>
      <c r="AO16" s="61">
        <f>SQRT(AP16^2+AQ16^2)*1000/(1.73*AO19)</f>
        <v>129.08243428639165</v>
      </c>
      <c r="AP16" s="811">
        <v>1.3374000000000001</v>
      </c>
      <c r="AQ16" s="820">
        <v>0.35820000000000002</v>
      </c>
      <c r="AR16" s="810"/>
      <c r="AS16" s="261"/>
      <c r="AT16" s="261"/>
      <c r="AU16" s="261"/>
      <c r="AV16" s="261"/>
      <c r="AW16" s="261"/>
      <c r="AX16" s="287"/>
      <c r="AY16" s="287"/>
      <c r="AZ16" s="261">
        <v>0</v>
      </c>
      <c r="BA16" s="261"/>
      <c r="BB16" s="287"/>
      <c r="BC16" s="287"/>
      <c r="BD16" s="261"/>
      <c r="BE16" s="261"/>
      <c r="BF16" s="261"/>
      <c r="BG16" s="261"/>
      <c r="BH16" s="261"/>
      <c r="BI16" s="261"/>
      <c r="BJ16" s="261"/>
      <c r="BK16" s="261"/>
      <c r="BL16" s="261"/>
      <c r="BM16" s="261"/>
      <c r="BN16" s="261"/>
      <c r="BO16" s="261"/>
      <c r="BP16" s="261"/>
      <c r="BQ16" s="261"/>
      <c r="BR16" s="261"/>
      <c r="BS16" s="261"/>
      <c r="BT16" s="261"/>
      <c r="BU16" s="261"/>
      <c r="BV16" s="261"/>
      <c r="BW16" s="261"/>
      <c r="BX16" s="261"/>
      <c r="BY16" s="261"/>
      <c r="BZ16" s="261"/>
      <c r="CA16" s="261"/>
      <c r="CB16" s="261"/>
      <c r="CC16" s="261"/>
      <c r="CD16" s="261"/>
      <c r="CE16" s="261"/>
    </row>
    <row r="17" spans="1:43" s="73" customFormat="1" ht="16.5" customHeight="1" thickBot="1" x14ac:dyDescent="0.3">
      <c r="A17" s="54"/>
      <c r="B17" s="55"/>
      <c r="C17" s="56"/>
      <c r="D17" s="64" t="s">
        <v>27</v>
      </c>
      <c r="E17" s="65"/>
      <c r="F17" s="65"/>
      <c r="G17" s="66"/>
      <c r="H17" s="321">
        <v>7</v>
      </c>
      <c r="I17" s="322"/>
      <c r="J17" s="323"/>
      <c r="K17" s="321">
        <v>7</v>
      </c>
      <c r="L17" s="322"/>
      <c r="M17" s="323"/>
      <c r="N17" s="321">
        <v>7</v>
      </c>
      <c r="O17" s="322"/>
      <c r="P17" s="323"/>
      <c r="Q17" s="321">
        <v>7</v>
      </c>
      <c r="R17" s="322"/>
      <c r="S17" s="323"/>
      <c r="T17" s="321">
        <v>7</v>
      </c>
      <c r="U17" s="322"/>
      <c r="V17" s="323"/>
      <c r="W17" s="321">
        <v>7</v>
      </c>
      <c r="X17" s="322"/>
      <c r="Y17" s="323"/>
      <c r="Z17" s="321">
        <v>7</v>
      </c>
      <c r="AA17" s="322"/>
      <c r="AB17" s="323"/>
      <c r="AC17" s="321">
        <v>7</v>
      </c>
      <c r="AD17" s="322"/>
      <c r="AE17" s="323"/>
      <c r="AF17" s="321">
        <v>7</v>
      </c>
      <c r="AG17" s="322"/>
      <c r="AH17" s="323"/>
      <c r="AI17" s="321">
        <v>7</v>
      </c>
      <c r="AJ17" s="322"/>
      <c r="AK17" s="323"/>
      <c r="AL17" s="321">
        <v>7</v>
      </c>
      <c r="AM17" s="322"/>
      <c r="AN17" s="323"/>
      <c r="AO17" s="321">
        <v>7</v>
      </c>
      <c r="AP17" s="322"/>
      <c r="AQ17" s="323"/>
    </row>
    <row r="18" spans="1:43" s="2" customFormat="1" ht="17.25" customHeight="1" x14ac:dyDescent="0.25">
      <c r="A18" s="54"/>
      <c r="B18" s="55"/>
      <c r="C18" s="56"/>
      <c r="D18" s="74" t="s">
        <v>28</v>
      </c>
      <c r="E18" s="91"/>
      <c r="F18" s="48" t="s">
        <v>25</v>
      </c>
      <c r="G18" s="75"/>
      <c r="H18" s="76">
        <v>120</v>
      </c>
      <c r="I18" s="77"/>
      <c r="J18" s="78"/>
      <c r="K18" s="76">
        <v>120</v>
      </c>
      <c r="L18" s="77"/>
      <c r="M18" s="78"/>
      <c r="N18" s="76">
        <v>120</v>
      </c>
      <c r="O18" s="77"/>
      <c r="P18" s="78"/>
      <c r="Q18" s="76">
        <v>120</v>
      </c>
      <c r="R18" s="77"/>
      <c r="S18" s="78"/>
      <c r="T18" s="76">
        <v>121</v>
      </c>
      <c r="U18" s="77"/>
      <c r="V18" s="78"/>
      <c r="W18" s="76">
        <v>121</v>
      </c>
      <c r="X18" s="77"/>
      <c r="Y18" s="78"/>
      <c r="Z18" s="76">
        <v>120</v>
      </c>
      <c r="AA18" s="77"/>
      <c r="AB18" s="78"/>
      <c r="AC18" s="76">
        <v>119</v>
      </c>
      <c r="AD18" s="77"/>
      <c r="AE18" s="78"/>
      <c r="AF18" s="76">
        <v>120</v>
      </c>
      <c r="AG18" s="77"/>
      <c r="AH18" s="78"/>
      <c r="AI18" s="76">
        <v>120</v>
      </c>
      <c r="AJ18" s="77"/>
      <c r="AK18" s="78"/>
      <c r="AL18" s="76">
        <v>120</v>
      </c>
      <c r="AM18" s="77"/>
      <c r="AN18" s="78"/>
      <c r="AO18" s="76">
        <v>120</v>
      </c>
      <c r="AP18" s="77"/>
      <c r="AQ18" s="78"/>
    </row>
    <row r="19" spans="1:43" s="2" customFormat="1" ht="16.5" customHeight="1" thickBot="1" x14ac:dyDescent="0.3">
      <c r="A19" s="54"/>
      <c r="B19" s="55"/>
      <c r="C19" s="56"/>
      <c r="D19" s="79"/>
      <c r="E19" s="96"/>
      <c r="F19" s="59" t="s">
        <v>203</v>
      </c>
      <c r="G19" s="81"/>
      <c r="H19" s="82">
        <v>6.2</v>
      </c>
      <c r="I19" s="83"/>
      <c r="J19" s="84"/>
      <c r="K19" s="82">
        <v>6.2</v>
      </c>
      <c r="L19" s="83"/>
      <c r="M19" s="84"/>
      <c r="N19" s="82">
        <v>6.2</v>
      </c>
      <c r="O19" s="83"/>
      <c r="P19" s="84"/>
      <c r="Q19" s="82">
        <v>6.3</v>
      </c>
      <c r="R19" s="83"/>
      <c r="S19" s="84"/>
      <c r="T19" s="82">
        <v>6.3</v>
      </c>
      <c r="U19" s="83"/>
      <c r="V19" s="84"/>
      <c r="W19" s="82">
        <v>6.3</v>
      </c>
      <c r="X19" s="83"/>
      <c r="Y19" s="84"/>
      <c r="Z19" s="82">
        <v>6.2</v>
      </c>
      <c r="AA19" s="83"/>
      <c r="AB19" s="84"/>
      <c r="AC19" s="82">
        <v>6.2</v>
      </c>
      <c r="AD19" s="83"/>
      <c r="AE19" s="84"/>
      <c r="AF19" s="82">
        <v>6.2</v>
      </c>
      <c r="AG19" s="83"/>
      <c r="AH19" s="84"/>
      <c r="AI19" s="82">
        <v>6.2</v>
      </c>
      <c r="AJ19" s="83"/>
      <c r="AK19" s="84"/>
      <c r="AL19" s="82">
        <v>6.2</v>
      </c>
      <c r="AM19" s="83"/>
      <c r="AN19" s="84"/>
      <c r="AO19" s="82">
        <v>6.2</v>
      </c>
      <c r="AP19" s="83"/>
      <c r="AQ19" s="84"/>
    </row>
    <row r="20" spans="1:43" s="73" customFormat="1" ht="16.5" customHeight="1" thickBot="1" x14ac:dyDescent="0.3">
      <c r="A20" s="79"/>
      <c r="B20" s="80"/>
      <c r="C20" s="85"/>
      <c r="D20" s="64" t="s">
        <v>29</v>
      </c>
      <c r="E20" s="65"/>
      <c r="F20" s="65"/>
      <c r="G20" s="66"/>
      <c r="H20" s="70" t="s">
        <v>30</v>
      </c>
      <c r="I20" s="71"/>
      <c r="J20" s="72"/>
      <c r="K20" s="70" t="s">
        <v>30</v>
      </c>
      <c r="L20" s="71"/>
      <c r="M20" s="72"/>
      <c r="N20" s="70" t="s">
        <v>30</v>
      </c>
      <c r="O20" s="71"/>
      <c r="P20" s="72"/>
      <c r="Q20" s="70" t="s">
        <v>30</v>
      </c>
      <c r="R20" s="71"/>
      <c r="S20" s="72"/>
      <c r="T20" s="70" t="s">
        <v>30</v>
      </c>
      <c r="U20" s="71"/>
      <c r="V20" s="72"/>
      <c r="W20" s="70" t="s">
        <v>30</v>
      </c>
      <c r="X20" s="71"/>
      <c r="Y20" s="72"/>
      <c r="Z20" s="70" t="s">
        <v>30</v>
      </c>
      <c r="AA20" s="71"/>
      <c r="AB20" s="72"/>
      <c r="AC20" s="70" t="s">
        <v>30</v>
      </c>
      <c r="AD20" s="71"/>
      <c r="AE20" s="72"/>
      <c r="AF20" s="70" t="s">
        <v>30</v>
      </c>
      <c r="AG20" s="71"/>
      <c r="AH20" s="72"/>
      <c r="AI20" s="70" t="s">
        <v>30</v>
      </c>
      <c r="AJ20" s="71"/>
      <c r="AK20" s="72"/>
      <c r="AL20" s="70" t="s">
        <v>30</v>
      </c>
      <c r="AM20" s="71"/>
      <c r="AN20" s="72"/>
      <c r="AO20" s="70" t="s">
        <v>30</v>
      </c>
      <c r="AP20" s="71"/>
      <c r="AQ20" s="72"/>
    </row>
    <row r="21" spans="1:43" s="2" customFormat="1" ht="16.5" customHeight="1" x14ac:dyDescent="0.25">
      <c r="A21" s="74" t="s">
        <v>32</v>
      </c>
      <c r="B21" s="91"/>
      <c r="C21" s="44"/>
      <c r="D21" s="92"/>
      <c r="E21" s="93"/>
      <c r="F21" s="176" t="s">
        <v>25</v>
      </c>
      <c r="G21" s="324"/>
      <c r="H21" s="290">
        <f t="shared" ref="H21:AQ21" si="0">H14+H7</f>
        <v>0</v>
      </c>
      <c r="I21" s="291">
        <f t="shared" si="0"/>
        <v>0</v>
      </c>
      <c r="J21" s="292">
        <f t="shared" si="0"/>
        <v>0</v>
      </c>
      <c r="K21" s="821">
        <f t="shared" si="0"/>
        <v>0</v>
      </c>
      <c r="L21" s="291">
        <f t="shared" si="0"/>
        <v>0</v>
      </c>
      <c r="M21" s="292">
        <f t="shared" si="0"/>
        <v>0</v>
      </c>
      <c r="N21" s="290">
        <f t="shared" si="0"/>
        <v>0</v>
      </c>
      <c r="O21" s="291">
        <f t="shared" si="0"/>
        <v>0</v>
      </c>
      <c r="P21" s="292">
        <f t="shared" si="0"/>
        <v>0</v>
      </c>
      <c r="Q21" s="290">
        <f t="shared" si="0"/>
        <v>0</v>
      </c>
      <c r="R21" s="291">
        <f t="shared" si="0"/>
        <v>0</v>
      </c>
      <c r="S21" s="292">
        <f t="shared" si="0"/>
        <v>0</v>
      </c>
      <c r="T21" s="290">
        <f t="shared" si="0"/>
        <v>0</v>
      </c>
      <c r="U21" s="291">
        <f t="shared" si="0"/>
        <v>0</v>
      </c>
      <c r="V21" s="292">
        <f t="shared" si="0"/>
        <v>0</v>
      </c>
      <c r="W21" s="290">
        <f t="shared" si="0"/>
        <v>0</v>
      </c>
      <c r="X21" s="291">
        <f t="shared" si="0"/>
        <v>0</v>
      </c>
      <c r="Y21" s="292">
        <f t="shared" si="0"/>
        <v>0</v>
      </c>
      <c r="Z21" s="290">
        <f t="shared" si="0"/>
        <v>0</v>
      </c>
      <c r="AA21" s="291">
        <f t="shared" si="0"/>
        <v>0</v>
      </c>
      <c r="AB21" s="292">
        <f t="shared" si="0"/>
        <v>0</v>
      </c>
      <c r="AC21" s="290">
        <f t="shared" si="0"/>
        <v>0</v>
      </c>
      <c r="AD21" s="291">
        <f t="shared" si="0"/>
        <v>0</v>
      </c>
      <c r="AE21" s="292">
        <f t="shared" si="0"/>
        <v>0</v>
      </c>
      <c r="AF21" s="290">
        <f t="shared" si="0"/>
        <v>0</v>
      </c>
      <c r="AG21" s="291">
        <f t="shared" si="0"/>
        <v>0</v>
      </c>
      <c r="AH21" s="292">
        <f t="shared" si="0"/>
        <v>0</v>
      </c>
      <c r="AI21" s="290">
        <f t="shared" si="0"/>
        <v>0</v>
      </c>
      <c r="AJ21" s="291">
        <f t="shared" si="0"/>
        <v>0</v>
      </c>
      <c r="AK21" s="292">
        <f t="shared" si="0"/>
        <v>0</v>
      </c>
      <c r="AL21" s="290">
        <f t="shared" si="0"/>
        <v>0</v>
      </c>
      <c r="AM21" s="291">
        <f t="shared" si="0"/>
        <v>0</v>
      </c>
      <c r="AN21" s="292">
        <f t="shared" si="0"/>
        <v>0</v>
      </c>
      <c r="AO21" s="290">
        <f t="shared" si="0"/>
        <v>0</v>
      </c>
      <c r="AP21" s="291">
        <f t="shared" si="0"/>
        <v>0</v>
      </c>
      <c r="AQ21" s="292">
        <f t="shared" si="0"/>
        <v>0</v>
      </c>
    </row>
    <row r="22" spans="1:43" s="2" customFormat="1" ht="16.5" customHeight="1" x14ac:dyDescent="0.25">
      <c r="A22" s="54"/>
      <c r="B22" s="325"/>
      <c r="C22" s="55"/>
      <c r="D22" s="337"/>
      <c r="E22" s="338"/>
      <c r="F22" s="314" t="s">
        <v>269</v>
      </c>
      <c r="G22" s="315"/>
      <c r="H22" s="817">
        <f>H8+H9</f>
        <v>225.44297417366766</v>
      </c>
      <c r="I22" s="818">
        <f>I8+I9</f>
        <v>2.2608000000000001</v>
      </c>
      <c r="J22" s="819">
        <f>J8+J9</f>
        <v>0.83520000000000005</v>
      </c>
      <c r="K22" s="817">
        <f>K8+K9</f>
        <v>215.87356011062252</v>
      </c>
      <c r="L22" s="818">
        <f>L8+L9</f>
        <v>2.1528</v>
      </c>
      <c r="M22" s="819">
        <f t="shared" ref="M22:AQ22" si="1">M8+M9</f>
        <v>0.82979999999999987</v>
      </c>
      <c r="N22" s="817">
        <f t="shared" si="1"/>
        <v>221.98805410943567</v>
      </c>
      <c r="O22" s="818">
        <f t="shared" si="1"/>
        <v>2.2050000000000001</v>
      </c>
      <c r="P22" s="819">
        <f t="shared" si="1"/>
        <v>0.873</v>
      </c>
      <c r="Q22" s="817">
        <f t="shared" si="1"/>
        <v>241.22288272715474</v>
      </c>
      <c r="R22" s="818">
        <f t="shared" si="1"/>
        <v>2.4641999999999999</v>
      </c>
      <c r="S22" s="819">
        <f t="shared" si="1"/>
        <v>0.8982</v>
      </c>
      <c r="T22" s="817">
        <f t="shared" si="1"/>
        <v>273.70808127209091</v>
      </c>
      <c r="U22" s="818">
        <f t="shared" si="1"/>
        <v>2.8332000000000002</v>
      </c>
      <c r="V22" s="819">
        <f t="shared" si="1"/>
        <v>0.91800000000000015</v>
      </c>
      <c r="W22" s="817">
        <f t="shared" si="1"/>
        <v>318.48548582631702</v>
      </c>
      <c r="X22" s="818">
        <f t="shared" si="1"/>
        <v>3.3317999999999999</v>
      </c>
      <c r="Y22" s="819">
        <f t="shared" si="1"/>
        <v>0.96119999999999994</v>
      </c>
      <c r="Z22" s="817">
        <f t="shared" si="1"/>
        <v>348.34168748446479</v>
      </c>
      <c r="AA22" s="818">
        <f t="shared" si="1"/>
        <v>3.5927999999999995</v>
      </c>
      <c r="AB22" s="819">
        <f t="shared" si="1"/>
        <v>1.0116000000000001</v>
      </c>
      <c r="AC22" s="817">
        <f t="shared" si="1"/>
        <v>382.50399618148549</v>
      </c>
      <c r="AD22" s="818">
        <f t="shared" si="1"/>
        <v>3.9546000000000001</v>
      </c>
      <c r="AE22" s="819">
        <f t="shared" si="1"/>
        <v>1.08</v>
      </c>
      <c r="AF22" s="817">
        <f t="shared" si="1"/>
        <v>399.02153116719757</v>
      </c>
      <c r="AG22" s="818">
        <f t="shared" si="1"/>
        <v>4.1273999999999997</v>
      </c>
      <c r="AH22" s="819">
        <f t="shared" si="1"/>
        <v>1.1195999999999999</v>
      </c>
      <c r="AI22" s="817">
        <f t="shared" si="1"/>
        <v>407.37777677480301</v>
      </c>
      <c r="AJ22" s="818">
        <f t="shared" si="1"/>
        <v>4.2119999999999997</v>
      </c>
      <c r="AK22" s="819">
        <f t="shared" si="1"/>
        <v>1.1520000000000001</v>
      </c>
      <c r="AL22" s="817">
        <f t="shared" si="1"/>
        <v>412.63424781780043</v>
      </c>
      <c r="AM22" s="818">
        <f t="shared" si="1"/>
        <v>4.2677999999999994</v>
      </c>
      <c r="AN22" s="819">
        <f t="shared" si="1"/>
        <v>1.1628000000000001</v>
      </c>
      <c r="AO22" s="817">
        <f t="shared" si="1"/>
        <v>399.91406249141642</v>
      </c>
      <c r="AP22" s="818">
        <f t="shared" si="1"/>
        <v>4.1328000000000005</v>
      </c>
      <c r="AQ22" s="819">
        <f t="shared" si="1"/>
        <v>1.1357999999999999</v>
      </c>
    </row>
    <row r="23" spans="1:43" s="2" customFormat="1" ht="16.5" customHeight="1" thickBot="1" x14ac:dyDescent="0.3">
      <c r="A23" s="79"/>
      <c r="B23" s="96"/>
      <c r="C23" s="80"/>
      <c r="D23" s="97"/>
      <c r="E23" s="98"/>
      <c r="F23" s="59" t="s">
        <v>270</v>
      </c>
      <c r="G23" s="81"/>
      <c r="H23" s="61">
        <f>H15+H16</f>
        <v>95.161221124643134</v>
      </c>
      <c r="I23" s="811">
        <f>I15+I16</f>
        <v>0.95760000000000001</v>
      </c>
      <c r="J23" s="820">
        <f>J15+J16</f>
        <v>0.35100000000000003</v>
      </c>
      <c r="K23" s="61">
        <f t="shared" ref="K23:AQ23" si="2">K15+K16</f>
        <v>88.166363519565067</v>
      </c>
      <c r="L23" s="811">
        <f t="shared" si="2"/>
        <v>0.87660000000000005</v>
      </c>
      <c r="M23" s="820">
        <f t="shared" si="2"/>
        <v>0.3528</v>
      </c>
      <c r="N23" s="61">
        <f t="shared" si="2"/>
        <v>90.910739952732911</v>
      </c>
      <c r="O23" s="811">
        <f t="shared" si="2"/>
        <v>0.9</v>
      </c>
      <c r="P23" s="820">
        <f t="shared" si="2"/>
        <v>0.37259999999999999</v>
      </c>
      <c r="Q23" s="61">
        <f t="shared" si="2"/>
        <v>89.943668303954553</v>
      </c>
      <c r="R23" s="811">
        <f t="shared" si="2"/>
        <v>0.90900000000000003</v>
      </c>
      <c r="S23" s="820">
        <f t="shared" si="2"/>
        <v>0.36539999999999995</v>
      </c>
      <c r="T23" s="61">
        <f t="shared" si="2"/>
        <v>105.24723662796588</v>
      </c>
      <c r="U23" s="811">
        <f t="shared" si="2"/>
        <v>1.0853999999999999</v>
      </c>
      <c r="V23" s="820">
        <f t="shared" si="2"/>
        <v>0.36719999999999997</v>
      </c>
      <c r="W23" s="61">
        <f t="shared" si="2"/>
        <v>122.66260796751402</v>
      </c>
      <c r="X23" s="811">
        <f t="shared" si="2"/>
        <v>1.2852000000000001</v>
      </c>
      <c r="Y23" s="820">
        <f t="shared" si="2"/>
        <v>0.3654</v>
      </c>
      <c r="Z23" s="61">
        <f t="shared" si="2"/>
        <v>131.89828302722429</v>
      </c>
      <c r="AA23" s="811">
        <f t="shared" si="2"/>
        <v>1.3607999999999998</v>
      </c>
      <c r="AB23" s="820">
        <f t="shared" si="2"/>
        <v>0.38519999999999999</v>
      </c>
      <c r="AC23" s="61">
        <f t="shared" si="2"/>
        <v>143.12798513873275</v>
      </c>
      <c r="AD23" s="811">
        <f t="shared" si="2"/>
        <v>1.4832000000000001</v>
      </c>
      <c r="AE23" s="820">
        <f t="shared" si="2"/>
        <v>0.39600000000000002</v>
      </c>
      <c r="AF23" s="61">
        <f t="shared" si="2"/>
        <v>145.10028721801729</v>
      </c>
      <c r="AG23" s="811">
        <f t="shared" si="2"/>
        <v>1.4994000000000001</v>
      </c>
      <c r="AH23" s="820">
        <f t="shared" si="2"/>
        <v>0.4158</v>
      </c>
      <c r="AI23" s="61">
        <f t="shared" si="2"/>
        <v>144.32813448734672</v>
      </c>
      <c r="AJ23" s="811">
        <f t="shared" si="2"/>
        <v>1.4850000000000001</v>
      </c>
      <c r="AK23" s="820">
        <f t="shared" si="2"/>
        <v>0.43200000000000005</v>
      </c>
      <c r="AL23" s="61">
        <f t="shared" si="2"/>
        <v>143.05280818587138</v>
      </c>
      <c r="AM23" s="811">
        <f t="shared" si="2"/>
        <v>1.4742</v>
      </c>
      <c r="AN23" s="820">
        <f t="shared" si="2"/>
        <v>0.42299999999999999</v>
      </c>
      <c r="AO23" s="61">
        <f t="shared" si="2"/>
        <v>142.26431248739104</v>
      </c>
      <c r="AP23" s="811">
        <f t="shared" si="2"/>
        <v>1.4688000000000001</v>
      </c>
      <c r="AQ23" s="820">
        <f t="shared" si="2"/>
        <v>0.41040000000000004</v>
      </c>
    </row>
    <row r="24" spans="1:43" s="2" customFormat="1" ht="16.5" customHeight="1" x14ac:dyDescent="0.25">
      <c r="A24" s="101" t="s">
        <v>33</v>
      </c>
      <c r="B24" s="822">
        <v>0</v>
      </c>
      <c r="C24" s="103"/>
      <c r="D24" s="101" t="s">
        <v>34</v>
      </c>
      <c r="E24" s="823">
        <v>0</v>
      </c>
      <c r="F24" s="823"/>
      <c r="G24" s="761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105"/>
    </row>
    <row r="25" spans="1:43" s="2" customFormat="1" ht="16.5" customHeight="1" x14ac:dyDescent="0.25">
      <c r="A25" s="234" t="s">
        <v>206</v>
      </c>
      <c r="B25" s="762">
        <f>(I22+L22+O22+R22+U22+X22+AA22+AD22+AG22+AJ22+AM22+AP22+I84+L84+O84+R84+U84+X84+AA84+AD84+AG84+AJ84+AM84+AP84)/SQRT((I22+L22+O22+R22+U22+X22+AA22+AD22+AG22+AJ22+AM22+AP22+I84+L84+O84+R84+U84+X84+AA84+AD84+AG84+AJ84+AM84+AP84)^2+(J22+M22+P22+S22+V22+Y22+AB22+AE22+AH22+AK22+AN22+J84+M84+P84+S84+V84+Y84+AB84+AE84+AH84+AK84+AN84+AQ84+AQ22)^2)</f>
        <v>0.95887208314497552</v>
      </c>
      <c r="C25" s="342"/>
      <c r="D25" s="234" t="s">
        <v>207</v>
      </c>
      <c r="E25" s="104">
        <f>(J22+M22+P22+S22+V22+Y22+AB22+AE22+AH22+AK22+AN22+J84+M84+P84+S84+V84+Y84+AB84+AE84+AH84+AK84+AN84+AQ84+AQ22)/(I22+L22+O22+R22+U22+X22+AA22+AD22+AG22+AJ22+AM22+AP22+I84+L84+O84+R84+U84+X84+AA84+AD84+AG84+AJ84+AM84+AP84)</f>
        <v>0.29601295629381802</v>
      </c>
      <c r="F25" s="104"/>
      <c r="G25" s="105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105"/>
    </row>
    <row r="26" spans="1:43" s="2" customFormat="1" ht="16.5" customHeight="1" thickBot="1" x14ac:dyDescent="0.3">
      <c r="A26" s="106" t="s">
        <v>206</v>
      </c>
      <c r="B26" s="764">
        <f>(I23+L23+O23+R23+U23+X23+AA23+AD23+AG23+AJ23+AM23+AP23+I85+L85+O85+R85+U85+X85+AA85+AD85+AG85+AJ85+AM85+AP85)/SQRT((I23+L23+O23+R23+U23+X23+AA23+AD23+AG23+AJ23+AM23+AP23+I85+L85+O85+R85+U85+X85+AA85+AD85+AG85+AJ85+AM85+AP85)^2+(J23+M23+P23+S23+V23+Y23+AB23+AE23+AH23+AK23+AN23+J85+M85+P85+S85+V85+Y85+AB85+AE85+AH85+AK85+AN85+AQ85+AQ23)^2)</f>
        <v>0.95691058249511918</v>
      </c>
      <c r="C26" s="108"/>
      <c r="D26" s="106" t="s">
        <v>207</v>
      </c>
      <c r="E26" s="110">
        <f>(J23+M23+P23+S23+V23+Y23+AB23+AE23+AH23+AK23+AN23+J85+M85+P85+S85+V85+Y85+AB85+AE85+AH85+AK85+AN85+AQ85+AQ23)/(I23+L23+O23+R23+U23+X23+AA23+AD23+AG23+AJ23+AM23+AP23+I85+L85+O85+R85+U85+X85+AA85+AD85+AG85+AJ85+AM85+AP85)</f>
        <v>0.30345859660791485</v>
      </c>
      <c r="F26" s="110"/>
      <c r="G26" s="111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2"/>
      <c r="AJ26" s="112"/>
      <c r="AK26" s="112"/>
      <c r="AL26" s="112"/>
      <c r="AM26" s="112"/>
      <c r="AN26" s="112"/>
      <c r="AO26" s="112"/>
      <c r="AP26" s="112"/>
      <c r="AQ26" s="111"/>
    </row>
    <row r="27" spans="1:43" s="2" customFormat="1" ht="16.5" customHeight="1" thickBot="1" x14ac:dyDescent="0.3">
      <c r="A27" s="7"/>
      <c r="B27" s="345"/>
      <c r="C27" s="345"/>
      <c r="D27" s="346"/>
      <c r="E27" s="116"/>
      <c r="F27" s="346"/>
      <c r="G27" s="346"/>
      <c r="H27" s="347"/>
      <c r="I27" s="348"/>
      <c r="J27" s="348"/>
      <c r="K27" s="347"/>
      <c r="L27" s="348"/>
      <c r="M27" s="348"/>
      <c r="N27" s="347"/>
      <c r="O27" s="348"/>
      <c r="P27" s="348"/>
      <c r="Q27" s="347"/>
      <c r="R27" s="348"/>
      <c r="S27" s="348"/>
      <c r="T27" s="347"/>
      <c r="U27" s="348"/>
      <c r="V27" s="348"/>
      <c r="W27" s="347"/>
      <c r="X27" s="348"/>
      <c r="Y27" s="348"/>
      <c r="Z27" s="347"/>
      <c r="AA27" s="348"/>
      <c r="AB27" s="348"/>
      <c r="AC27" s="347"/>
      <c r="AD27" s="348"/>
      <c r="AE27" s="348"/>
      <c r="AF27" s="347"/>
      <c r="AG27" s="348"/>
      <c r="AH27" s="348"/>
      <c r="AI27" s="347"/>
      <c r="AJ27" s="348"/>
      <c r="AK27" s="348"/>
      <c r="AL27" s="347"/>
      <c r="AM27" s="348"/>
      <c r="AN27" s="348"/>
      <c r="AO27" s="347"/>
      <c r="AP27" s="348"/>
      <c r="AQ27" s="348"/>
    </row>
    <row r="28" spans="1:43" s="2" customFormat="1" ht="16.5" customHeight="1" x14ac:dyDescent="0.25">
      <c r="A28" s="118" t="s">
        <v>37</v>
      </c>
      <c r="B28" s="119"/>
      <c r="C28" s="119"/>
      <c r="D28" s="76" t="s">
        <v>38</v>
      </c>
      <c r="E28" s="77"/>
      <c r="F28" s="77" t="s">
        <v>39</v>
      </c>
      <c r="G28" s="78"/>
      <c r="H28" s="120" t="s">
        <v>3</v>
      </c>
      <c r="I28" s="121"/>
      <c r="J28" s="122"/>
      <c r="K28" s="120" t="s">
        <v>4</v>
      </c>
      <c r="L28" s="121"/>
      <c r="M28" s="122"/>
      <c r="N28" s="120" t="s">
        <v>5</v>
      </c>
      <c r="O28" s="121"/>
      <c r="P28" s="122"/>
      <c r="Q28" s="120" t="s">
        <v>6</v>
      </c>
      <c r="R28" s="121"/>
      <c r="S28" s="122"/>
      <c r="T28" s="120" t="s">
        <v>7</v>
      </c>
      <c r="U28" s="121"/>
      <c r="V28" s="122"/>
      <c r="W28" s="120" t="s">
        <v>8</v>
      </c>
      <c r="X28" s="121"/>
      <c r="Y28" s="122"/>
      <c r="Z28" s="120" t="s">
        <v>9</v>
      </c>
      <c r="AA28" s="121"/>
      <c r="AB28" s="122"/>
      <c r="AC28" s="120" t="s">
        <v>10</v>
      </c>
      <c r="AD28" s="121"/>
      <c r="AE28" s="122"/>
      <c r="AF28" s="120" t="s">
        <v>11</v>
      </c>
      <c r="AG28" s="121"/>
      <c r="AH28" s="122"/>
      <c r="AI28" s="120" t="s">
        <v>12</v>
      </c>
      <c r="AJ28" s="121"/>
      <c r="AK28" s="122"/>
      <c r="AL28" s="120" t="s">
        <v>13</v>
      </c>
      <c r="AM28" s="121"/>
      <c r="AN28" s="122"/>
      <c r="AO28" s="120" t="s">
        <v>14</v>
      </c>
      <c r="AP28" s="121"/>
      <c r="AQ28" s="122"/>
    </row>
    <row r="29" spans="1:43" s="2" customFormat="1" ht="16.5" customHeight="1" thickBot="1" x14ac:dyDescent="0.3">
      <c r="A29" s="123" t="s">
        <v>228</v>
      </c>
      <c r="B29" s="124"/>
      <c r="C29" s="124"/>
      <c r="D29" s="125" t="s">
        <v>41</v>
      </c>
      <c r="E29" s="126" t="s">
        <v>42</v>
      </c>
      <c r="F29" s="127" t="s">
        <v>41</v>
      </c>
      <c r="G29" s="128" t="s">
        <v>42</v>
      </c>
      <c r="H29" s="132"/>
      <c r="I29" s="133"/>
      <c r="J29" s="134"/>
      <c r="K29" s="132"/>
      <c r="L29" s="133"/>
      <c r="M29" s="134"/>
      <c r="N29" s="132"/>
      <c r="O29" s="133"/>
      <c r="P29" s="134"/>
      <c r="Q29" s="132"/>
      <c r="R29" s="133"/>
      <c r="S29" s="134"/>
      <c r="T29" s="132"/>
      <c r="U29" s="133"/>
      <c r="V29" s="134"/>
      <c r="W29" s="132"/>
      <c r="X29" s="133"/>
      <c r="Y29" s="134"/>
      <c r="Z29" s="132"/>
      <c r="AA29" s="133"/>
      <c r="AB29" s="134"/>
      <c r="AC29" s="132"/>
      <c r="AD29" s="133"/>
      <c r="AE29" s="134"/>
      <c r="AF29" s="132"/>
      <c r="AG29" s="133"/>
      <c r="AH29" s="134"/>
      <c r="AI29" s="132"/>
      <c r="AJ29" s="133"/>
      <c r="AK29" s="134"/>
      <c r="AL29" s="132"/>
      <c r="AM29" s="133"/>
      <c r="AN29" s="134"/>
      <c r="AO29" s="132"/>
      <c r="AP29" s="133"/>
      <c r="AQ29" s="134"/>
    </row>
    <row r="30" spans="1:43" s="2" customFormat="1" ht="16.5" customHeight="1" x14ac:dyDescent="0.25">
      <c r="A30" s="135" t="s">
        <v>271</v>
      </c>
      <c r="B30" s="136" t="s">
        <v>272</v>
      </c>
      <c r="C30" s="137"/>
      <c r="D30" s="138"/>
      <c r="E30" s="139"/>
      <c r="F30" s="140"/>
      <c r="G30" s="141"/>
      <c r="H30" s="159">
        <f>SQRT(I30^2+J30^2)*1000/(H12)</f>
        <v>128.18188170364161</v>
      </c>
      <c r="I30" s="353">
        <v>0.7454400000000001</v>
      </c>
      <c r="J30" s="354">
        <v>0.27551999999999999</v>
      </c>
      <c r="K30" s="159">
        <f>SQRT(L30^2+M30^2)*1000/(K12)</f>
        <v>123.98631726059934</v>
      </c>
      <c r="L30" s="353">
        <v>0.71855999999999998</v>
      </c>
      <c r="M30" s="354">
        <v>0.27312000000000003</v>
      </c>
      <c r="N30" s="159">
        <f>SQRT(O30^2+P30^2)*1000/(N12)</f>
        <v>124.84609730579081</v>
      </c>
      <c r="O30" s="353">
        <v>0.72</v>
      </c>
      <c r="P30" s="354">
        <v>0.28415999999999997</v>
      </c>
      <c r="Q30" s="159">
        <f>SQRT(R30^2+S30^2)*1000/(Q12)</f>
        <v>138.94343911957992</v>
      </c>
      <c r="R30" s="353">
        <v>0.82559999999999989</v>
      </c>
      <c r="S30" s="354">
        <v>0.29087999999999997</v>
      </c>
      <c r="T30" s="159">
        <f>SQRT(U30^2+V30^2)*1000/(T12)</f>
        <v>159.2206689029276</v>
      </c>
      <c r="U30" s="353">
        <v>0.95520000000000005</v>
      </c>
      <c r="V30" s="354">
        <v>0.30624000000000001</v>
      </c>
      <c r="W30" s="159">
        <f>SQRT(X30^2+Y30^2)*1000/(W12)</f>
        <v>185.2929354493518</v>
      </c>
      <c r="X30" s="353">
        <v>1.1227199999999999</v>
      </c>
      <c r="Y30" s="354">
        <v>0.31968000000000002</v>
      </c>
      <c r="Z30" s="159">
        <f>SQRT(AA30^2+AB30^2)*1000/(Z12)</f>
        <v>195.17437780697881</v>
      </c>
      <c r="AA30" s="353">
        <v>1.16496</v>
      </c>
      <c r="AB30" s="354">
        <v>0.32736000000000004</v>
      </c>
      <c r="AC30" s="159">
        <f>SQRT(AD30^2+AE30^2)*1000/(AC12)</f>
        <v>217.55871861588457</v>
      </c>
      <c r="AD30" s="353">
        <v>1.3032000000000001</v>
      </c>
      <c r="AE30" s="354">
        <v>0.34799999999999998</v>
      </c>
      <c r="AF30" s="159">
        <f>SQRT(AG30^2+AH30^2)*1000/(AF12)</f>
        <v>228.7498136673812</v>
      </c>
      <c r="AG30" s="353">
        <v>1.3728000000000002</v>
      </c>
      <c r="AH30" s="354">
        <v>0.35616000000000003</v>
      </c>
      <c r="AI30" s="159">
        <f>SQRT(AJ30^2+AK30^2)*1000/(AI12)</f>
        <v>226.86952999915954</v>
      </c>
      <c r="AJ30" s="353">
        <v>1.3593600000000001</v>
      </c>
      <c r="AK30" s="354">
        <v>0.36143999999999998</v>
      </c>
      <c r="AL30" s="159">
        <f>SQRT(AM30^2+AN30^2)*1000/(AL12)</f>
        <v>237.85192711005888</v>
      </c>
      <c r="AM30" s="353">
        <v>1.42848</v>
      </c>
      <c r="AN30" s="354">
        <v>0.36624000000000001</v>
      </c>
      <c r="AO30" s="159">
        <f>SQRT(AP30^2+AQ30^2)*1000/(AO12)</f>
        <v>227.10157179683074</v>
      </c>
      <c r="AP30" s="353">
        <v>1.3622400000000001</v>
      </c>
      <c r="AQ30" s="354">
        <v>0.35615999999999998</v>
      </c>
    </row>
    <row r="31" spans="1:43" s="2" customFormat="1" ht="16.5" customHeight="1" x14ac:dyDescent="0.25">
      <c r="A31" s="145" t="s">
        <v>273</v>
      </c>
      <c r="B31" s="146" t="s">
        <v>274</v>
      </c>
      <c r="C31" s="147"/>
      <c r="D31" s="148"/>
      <c r="E31" s="149"/>
      <c r="F31" s="150"/>
      <c r="G31" s="151"/>
      <c r="H31" s="155">
        <f>SQRT(I31^2+J31^2)*1000/(1.73*H12)</f>
        <v>0</v>
      </c>
      <c r="I31" s="156">
        <v>0</v>
      </c>
      <c r="J31" s="157">
        <v>0</v>
      </c>
      <c r="K31" s="155">
        <f>SQRT(L31^2+M31^2)*1000/(1.73*K12)</f>
        <v>0</v>
      </c>
      <c r="L31" s="156">
        <v>0</v>
      </c>
      <c r="M31" s="157">
        <v>0</v>
      </c>
      <c r="N31" s="155">
        <f>SQRT(O31^2+P31^2)*1000/(1.73*N12)</f>
        <v>0</v>
      </c>
      <c r="O31" s="156">
        <v>0</v>
      </c>
      <c r="P31" s="157">
        <v>0</v>
      </c>
      <c r="Q31" s="155">
        <f>SQRT(R31^2+S31^2)*1000/(1.73*Q12)</f>
        <v>0</v>
      </c>
      <c r="R31" s="156">
        <v>0</v>
      </c>
      <c r="S31" s="157">
        <v>0</v>
      </c>
      <c r="T31" s="155">
        <f>SQRT(U31^2+V31^2)*1000/(1.73*T12)</f>
        <v>0</v>
      </c>
      <c r="U31" s="156">
        <v>0</v>
      </c>
      <c r="V31" s="157">
        <v>0</v>
      </c>
      <c r="W31" s="155">
        <f>SQRT(X31^2+Y31^2)*1000/(1.73*W12)</f>
        <v>0</v>
      </c>
      <c r="X31" s="156">
        <v>0</v>
      </c>
      <c r="Y31" s="157">
        <v>0</v>
      </c>
      <c r="Z31" s="155">
        <f>SQRT(AA31^2+AB31^2)*1000/(1.73*Z12)</f>
        <v>0</v>
      </c>
      <c r="AA31" s="156">
        <v>0</v>
      </c>
      <c r="AB31" s="157">
        <v>0</v>
      </c>
      <c r="AC31" s="155">
        <f>SQRT(AD31^2+AE31^2)*1000/(1.73*AC12)</f>
        <v>0</v>
      </c>
      <c r="AD31" s="156">
        <v>0</v>
      </c>
      <c r="AE31" s="157">
        <v>0</v>
      </c>
      <c r="AF31" s="155">
        <f>SQRT(AG31^2+AH31^2)*1000/(1.73*AF12)</f>
        <v>0</v>
      </c>
      <c r="AG31" s="156">
        <v>0</v>
      </c>
      <c r="AH31" s="157">
        <v>0</v>
      </c>
      <c r="AI31" s="155">
        <f>SQRT(AJ31^2+AK31^2)*1000/(1.73*AI12)</f>
        <v>0</v>
      </c>
      <c r="AJ31" s="156">
        <v>0</v>
      </c>
      <c r="AK31" s="157">
        <v>0</v>
      </c>
      <c r="AL31" s="155">
        <f>SQRT(AM31^2+AN31^2)*1000/(1.73*AL12)</f>
        <v>0</v>
      </c>
      <c r="AM31" s="156">
        <v>0</v>
      </c>
      <c r="AN31" s="157">
        <v>0</v>
      </c>
      <c r="AO31" s="155">
        <f>SQRT(AP31^2+AQ31^2)*1000/(1.73*AO12)</f>
        <v>0</v>
      </c>
      <c r="AP31" s="156">
        <v>0</v>
      </c>
      <c r="AQ31" s="157">
        <v>0</v>
      </c>
    </row>
    <row r="32" spans="1:43" s="2" customFormat="1" ht="16.5" customHeight="1" x14ac:dyDescent="0.25">
      <c r="A32" s="145" t="s">
        <v>275</v>
      </c>
      <c r="B32" s="146" t="s">
        <v>276</v>
      </c>
      <c r="C32" s="147"/>
      <c r="D32" s="148"/>
      <c r="E32" s="149"/>
      <c r="F32" s="150"/>
      <c r="G32" s="151"/>
      <c r="H32" s="159">
        <f>SQRT(I32^2+J32^2)*1000/(1.73*H12)</f>
        <v>76.162702840076207</v>
      </c>
      <c r="I32" s="353">
        <v>0.72792000000000012</v>
      </c>
      <c r="J32" s="354">
        <v>0.37080000000000002</v>
      </c>
      <c r="K32" s="159">
        <f>SQRT(L32^2+M32^2)*1000/(1.73*K12)</f>
        <v>71.064762475956513</v>
      </c>
      <c r="L32" s="353">
        <v>0.67031999999999992</v>
      </c>
      <c r="M32" s="354">
        <v>0.36287999999999998</v>
      </c>
      <c r="N32" s="159">
        <f>SQRT(O32^2+P32^2)*1000/(1.73*N12)</f>
        <v>75.83964080313082</v>
      </c>
      <c r="O32" s="353">
        <v>0.71135999999999999</v>
      </c>
      <c r="P32" s="354">
        <v>0.39456000000000002</v>
      </c>
      <c r="Q32" s="159">
        <f>SQRT(R32^2+S32^2)*1000/(1.73*Q12)</f>
        <v>82.842313333223444</v>
      </c>
      <c r="R32" s="353">
        <v>0.81072</v>
      </c>
      <c r="S32" s="354">
        <v>0.39744000000000002</v>
      </c>
      <c r="T32" s="159">
        <f>SQRT(U32^2+V32^2)*1000/(1.73*T12)</f>
        <v>93.970037379890528</v>
      </c>
      <c r="U32" s="353">
        <v>0.94391999999999998</v>
      </c>
      <c r="V32" s="354">
        <v>0.39744000000000002</v>
      </c>
      <c r="W32" s="159">
        <f>SQRT(X32^2+Y32^2)*1000/(1.73*W12)</f>
        <v>111.93818147691489</v>
      </c>
      <c r="X32" s="353">
        <v>1.1484000000000001</v>
      </c>
      <c r="Y32" s="354">
        <v>0.41183999999999998</v>
      </c>
      <c r="Z32" s="159">
        <f>SQRT(AA32^2+AB32^2)*1000/(1.73*Z12)</f>
        <v>122.43306339403344</v>
      </c>
      <c r="AA32" s="353">
        <v>1.23912</v>
      </c>
      <c r="AB32" s="354">
        <v>0.43487999999999999</v>
      </c>
      <c r="AC32" s="159">
        <f>SQRT(AD32^2+AE32^2)*1000/(1.73*AC12)</f>
        <v>133.11822488954203</v>
      </c>
      <c r="AD32" s="353">
        <v>1.35216</v>
      </c>
      <c r="AE32" s="354">
        <v>0.45863999999999999</v>
      </c>
      <c r="AF32" s="159">
        <f>SQRT(AG32^2+AH32^2)*1000/(1.73*AF12)</f>
        <v>135.67250713434748</v>
      </c>
      <c r="AG32" s="353">
        <v>1.3751999999999998</v>
      </c>
      <c r="AH32" s="354">
        <v>0.47591999999999995</v>
      </c>
      <c r="AI32" s="159">
        <f>SQRT(AJ32^2+AK32^2)*1000/(1.73*AI12)</f>
        <v>142.28670249132759</v>
      </c>
      <c r="AJ32" s="353">
        <v>1.4472</v>
      </c>
      <c r="AK32" s="354">
        <v>0.48455999999999999</v>
      </c>
      <c r="AL32" s="159">
        <f>SQRT(AM32^2+AN32^2)*1000/(1.73*AL12)</f>
        <v>142.71352137533506</v>
      </c>
      <c r="AM32" s="353">
        <v>1.4493600000000002</v>
      </c>
      <c r="AN32" s="354">
        <v>0.49248000000000003</v>
      </c>
      <c r="AO32" s="159">
        <f>SQRT(AP32^2+AQ32^2)*1000/(1.73*AO12)</f>
        <v>137.33482307230318</v>
      </c>
      <c r="AP32" s="353">
        <v>1.3903200000000002</v>
      </c>
      <c r="AQ32" s="354">
        <v>0.48672000000000004</v>
      </c>
    </row>
    <row r="33" spans="1:43" s="2" customFormat="1" ht="16.5" customHeight="1" x14ac:dyDescent="0.25">
      <c r="A33" s="145" t="s">
        <v>277</v>
      </c>
      <c r="B33" s="146" t="s">
        <v>278</v>
      </c>
      <c r="C33" s="147"/>
      <c r="D33" s="148"/>
      <c r="E33" s="149"/>
      <c r="F33" s="150"/>
      <c r="G33" s="151"/>
      <c r="H33" s="159">
        <f>SQRT(I33^2+J33^2)*1000/(1.73*H12)</f>
        <v>18.367500930815222</v>
      </c>
      <c r="I33" s="353">
        <v>0.17316000000000001</v>
      </c>
      <c r="J33" s="354">
        <v>9.3959999999999988E-2</v>
      </c>
      <c r="K33" s="159">
        <f>SQRT(L33^2+M33^2)*1000/(1.73*K12)</f>
        <v>18.354739670285689</v>
      </c>
      <c r="L33" s="353">
        <v>0.17100000000000001</v>
      </c>
      <c r="M33" s="354">
        <v>9.7560000000000008E-2</v>
      </c>
      <c r="N33" s="159">
        <f>SQRT(O33^2+P33^2)*1000/(1.73*N12)</f>
        <v>17.996755087895259</v>
      </c>
      <c r="O33" s="353">
        <v>0.16739999999999997</v>
      </c>
      <c r="P33" s="354">
        <v>9.6120000000000011E-2</v>
      </c>
      <c r="Q33" s="159">
        <f>SQRT(R33^2+S33^2)*1000/(1.73*Q12)</f>
        <v>17.929506414430858</v>
      </c>
      <c r="R33" s="353">
        <v>0.16848000000000002</v>
      </c>
      <c r="S33" s="354">
        <v>9.9000000000000005E-2</v>
      </c>
      <c r="T33" s="159">
        <f>SQRT(U33^2+V33^2)*1000/(1.73*T12)</f>
        <v>19.927965406700654</v>
      </c>
      <c r="U33" s="353">
        <v>0.19331999999999999</v>
      </c>
      <c r="V33" s="354">
        <v>9.9000000000000005E-2</v>
      </c>
      <c r="W33" s="159">
        <f>SQRT(X33^2+Y33^2)*1000/(1.73*W12)</f>
        <v>21.293437638168861</v>
      </c>
      <c r="X33" s="353">
        <v>0.21024000000000001</v>
      </c>
      <c r="Y33" s="354">
        <v>9.8280000000000006E-2</v>
      </c>
      <c r="Z33" s="159">
        <f>SQRT(AA33^2+AB33^2)*1000/(1.73*Z12)</f>
        <v>21.286042226494533</v>
      </c>
      <c r="AA33" s="353">
        <v>0.20555999999999999</v>
      </c>
      <c r="AB33" s="354">
        <v>9.9360000000000004E-2</v>
      </c>
      <c r="AC33" s="159">
        <f>SQRT(AD33^2+AE33^2)*1000/(1.73*AC12)</f>
        <v>21.349242858365201</v>
      </c>
      <c r="AD33" s="353">
        <v>0.20699999999999999</v>
      </c>
      <c r="AE33" s="354">
        <v>9.7920000000000007E-2</v>
      </c>
      <c r="AF33" s="159">
        <f>SQRT(AG33^2+AH33^2)*1000/(1.73*AF12)</f>
        <v>21.496582304046193</v>
      </c>
      <c r="AG33" s="353">
        <v>0.20772000000000002</v>
      </c>
      <c r="AH33" s="354">
        <v>0.10008</v>
      </c>
      <c r="AI33" s="159">
        <f>SQRT(AJ33^2+AK33^2)*1000/(1.73*AI12)</f>
        <v>22.485635336457477</v>
      </c>
      <c r="AJ33" s="353">
        <v>0.21959999999999999</v>
      </c>
      <c r="AK33" s="354">
        <v>9.9720000000000003E-2</v>
      </c>
      <c r="AL33" s="159">
        <f>SQRT(AM33^2+AN33^2)*1000/(1.73*AL12)</f>
        <v>21.990112341714191</v>
      </c>
      <c r="AM33" s="353">
        <v>0.21168000000000001</v>
      </c>
      <c r="AN33" s="354">
        <v>0.10404000000000001</v>
      </c>
      <c r="AO33" s="159">
        <f>SQRT(AP33^2+AQ33^2)*1000/(1.73*AO12)</f>
        <v>22.841523819044298</v>
      </c>
      <c r="AP33" s="353">
        <v>0.22247999999999998</v>
      </c>
      <c r="AQ33" s="354">
        <v>0.1026</v>
      </c>
    </row>
    <row r="34" spans="1:43" s="2" customFormat="1" ht="16.5" customHeight="1" x14ac:dyDescent="0.25">
      <c r="A34" s="145" t="s">
        <v>279</v>
      </c>
      <c r="B34" s="146" t="s">
        <v>280</v>
      </c>
      <c r="C34" s="147"/>
      <c r="D34" s="148"/>
      <c r="E34" s="149"/>
      <c r="F34" s="150"/>
      <c r="G34" s="151"/>
      <c r="H34" s="159">
        <f>SQRT(I34^2+J34^2)*1000/(1.73*H12)</f>
        <v>58.367657025571049</v>
      </c>
      <c r="I34" s="353">
        <v>0.61703999999999992</v>
      </c>
      <c r="J34" s="354">
        <v>0.10584</v>
      </c>
      <c r="K34" s="159">
        <f>SQRT(L34^2+M34^2)*1000/(1.73*K12)</f>
        <v>56.570488606443448</v>
      </c>
      <c r="L34" s="353">
        <v>0.59760000000000002</v>
      </c>
      <c r="M34" s="354">
        <v>0.10512000000000001</v>
      </c>
      <c r="N34" s="159">
        <f>SQRT(O34^2+P34^2)*1000/(1.73*N12)</f>
        <v>57.962728159550579</v>
      </c>
      <c r="O34" s="353">
        <v>0.61199999999999999</v>
      </c>
      <c r="P34" s="354">
        <v>0.10944</v>
      </c>
      <c r="Q34" s="159">
        <f>SQRT(R34^2+S34^2)*1000/(1.73*Q12)</f>
        <v>62.059513691726387</v>
      </c>
      <c r="R34" s="353">
        <v>0.66600000000000004</v>
      </c>
      <c r="S34" s="354">
        <v>0.11808000000000002</v>
      </c>
      <c r="T34" s="159">
        <f>SQRT(U34^2+V34^2)*1000/(1.73*T12)</f>
        <v>69.473988002539684</v>
      </c>
      <c r="U34" s="353">
        <v>0.74663999999999997</v>
      </c>
      <c r="V34" s="354">
        <v>0.126</v>
      </c>
      <c r="W34" s="159">
        <f>SQRT(X34^2+Y34^2)*1000/(1.73*W12)</f>
        <v>79.694586741947589</v>
      </c>
      <c r="X34" s="353">
        <v>0.85751999999999995</v>
      </c>
      <c r="Y34" s="354">
        <v>0.13824</v>
      </c>
      <c r="Z34" s="159">
        <f>SQRT(AA34^2+AB34^2)*1000/(1.73*Z12)</f>
        <v>93.473048757489764</v>
      </c>
      <c r="AA34" s="353">
        <v>0.99</v>
      </c>
      <c r="AB34" s="354">
        <v>0.15839999999999999</v>
      </c>
      <c r="AC34" s="159">
        <f>SQRT(AD34^2+AE34^2)*1000/(1.73*AC12)</f>
        <v>103.51343067792871</v>
      </c>
      <c r="AD34" s="353">
        <v>1.0951199999999999</v>
      </c>
      <c r="AE34" s="354">
        <v>0.18287999999999999</v>
      </c>
      <c r="AF34" s="159">
        <f>SQRT(AG34^2+AH34^2)*1000/(1.73*AF12)</f>
        <v>110.85206869419326</v>
      </c>
      <c r="AG34" s="353">
        <v>1.1728800000000001</v>
      </c>
      <c r="AH34" s="354">
        <v>0.19512000000000002</v>
      </c>
      <c r="AI34" s="159">
        <f>SQRT(AJ34^2+AK34^2)*1000/(1.73*AI12)</f>
        <v>112.35945568090651</v>
      </c>
      <c r="AJ34" s="353">
        <v>1.1865599999999998</v>
      </c>
      <c r="AK34" s="354">
        <v>0.21095999999999998</v>
      </c>
      <c r="AL34" s="159">
        <f>SQRT(AM34^2+AN34^2)*1000/(1.73*AL12)</f>
        <v>111.53917688222431</v>
      </c>
      <c r="AM34" s="353">
        <v>1.1786400000000001</v>
      </c>
      <c r="AN34" s="354">
        <v>0.20519999999999999</v>
      </c>
      <c r="AO34" s="159">
        <f>SQRT(AP34^2+AQ34^2)*1000/(1.73*AO12)</f>
        <v>109.30821531205824</v>
      </c>
      <c r="AP34" s="353">
        <v>1.1556</v>
      </c>
      <c r="AQ34" s="354">
        <v>0.19800000000000001</v>
      </c>
    </row>
    <row r="35" spans="1:43" s="2" customFormat="1" ht="16.5" customHeight="1" x14ac:dyDescent="0.25">
      <c r="A35" s="145" t="s">
        <v>281</v>
      </c>
      <c r="B35" s="146" t="s">
        <v>282</v>
      </c>
      <c r="C35" s="147"/>
      <c r="D35" s="148"/>
      <c r="E35" s="149"/>
      <c r="F35" s="150"/>
      <c r="G35" s="151"/>
      <c r="H35" s="155">
        <f>SQRT(I35^2+J35^2)*1000/(1.73*H12)</f>
        <v>0</v>
      </c>
      <c r="I35" s="156">
        <v>0</v>
      </c>
      <c r="J35" s="157">
        <v>0</v>
      </c>
      <c r="K35" s="155">
        <f>SQRT(L35^2+M35^2)*1000/(1.73*K12)</f>
        <v>0</v>
      </c>
      <c r="L35" s="156">
        <v>0</v>
      </c>
      <c r="M35" s="157">
        <v>0</v>
      </c>
      <c r="N35" s="155">
        <f>SQRT(O35^2+P35^2)*1000/(1.73*N12)</f>
        <v>0</v>
      </c>
      <c r="O35" s="156">
        <v>0</v>
      </c>
      <c r="P35" s="157">
        <v>0</v>
      </c>
      <c r="Q35" s="155">
        <f>SQRT(R35^2+S35^2)*1000/(1.73*Q12)</f>
        <v>0</v>
      </c>
      <c r="R35" s="156">
        <v>0</v>
      </c>
      <c r="S35" s="157">
        <v>0</v>
      </c>
      <c r="T35" s="155">
        <f>SQRT(U35^2+V35^2)*1000/(1.73*T12)</f>
        <v>0</v>
      </c>
      <c r="U35" s="156">
        <v>0</v>
      </c>
      <c r="V35" s="157">
        <v>0</v>
      </c>
      <c r="W35" s="155">
        <f>SQRT(X35^2+Y35^2)*1000/(1.73*W12)</f>
        <v>0</v>
      </c>
      <c r="X35" s="156">
        <v>0</v>
      </c>
      <c r="Y35" s="157">
        <v>0</v>
      </c>
      <c r="Z35" s="155">
        <f>SQRT(AA35^2+AB35^2)*1000/(1.73*Z12)</f>
        <v>0</v>
      </c>
      <c r="AA35" s="156">
        <v>0</v>
      </c>
      <c r="AB35" s="157">
        <v>0</v>
      </c>
      <c r="AC35" s="155">
        <f>SQRT(AD35^2+AE35^2)*1000/(1.73*AC12)</f>
        <v>0</v>
      </c>
      <c r="AD35" s="156">
        <v>0</v>
      </c>
      <c r="AE35" s="157">
        <v>0</v>
      </c>
      <c r="AF35" s="155">
        <f>SQRT(AG35^2+AH35^2)*1000/(1.73*AF12)</f>
        <v>0</v>
      </c>
      <c r="AG35" s="156">
        <v>0</v>
      </c>
      <c r="AH35" s="157">
        <v>0</v>
      </c>
      <c r="AI35" s="155">
        <f>SQRT(AJ35^2+AK35^2)*1000/(1.73*AI12)</f>
        <v>0</v>
      </c>
      <c r="AJ35" s="156">
        <v>0</v>
      </c>
      <c r="AK35" s="157">
        <v>0</v>
      </c>
      <c r="AL35" s="155">
        <f>SQRT(AM35^2+AN35^2)*1000/(1.73*AL12)</f>
        <v>0</v>
      </c>
      <c r="AM35" s="156">
        <v>0</v>
      </c>
      <c r="AN35" s="157">
        <v>0</v>
      </c>
      <c r="AO35" s="155">
        <f>SQRT(AP35^2+AQ35^2)*1000/(1.73*AO12)</f>
        <v>0</v>
      </c>
      <c r="AP35" s="156">
        <v>0</v>
      </c>
      <c r="AQ35" s="157">
        <v>0</v>
      </c>
    </row>
    <row r="36" spans="1:43" s="2" customFormat="1" ht="16.5" customHeight="1" x14ac:dyDescent="0.25">
      <c r="A36" s="145" t="s">
        <v>283</v>
      </c>
      <c r="B36" s="146" t="s">
        <v>284</v>
      </c>
      <c r="C36" s="147"/>
      <c r="D36" s="148"/>
      <c r="E36" s="149"/>
      <c r="F36" s="150"/>
      <c r="G36" s="151"/>
      <c r="H36" s="155">
        <f>SQRT(I36^2+J36^2)*1000/(1.73*H19)</f>
        <v>0</v>
      </c>
      <c r="I36" s="156">
        <v>0</v>
      </c>
      <c r="J36" s="157">
        <v>0</v>
      </c>
      <c r="K36" s="155">
        <f>SQRT(L36^2+M36^2)*1000/(1.73*K19)</f>
        <v>0</v>
      </c>
      <c r="L36" s="156">
        <v>0</v>
      </c>
      <c r="M36" s="157">
        <v>0</v>
      </c>
      <c r="N36" s="155">
        <f>SQRT(O36^2+P36^2)*1000/(1.73*N19)</f>
        <v>0</v>
      </c>
      <c r="O36" s="156">
        <v>0</v>
      </c>
      <c r="P36" s="157">
        <v>0</v>
      </c>
      <c r="Q36" s="155">
        <f>SQRT(R36^2+S36^2)*1000/(1.73*Q19)</f>
        <v>0</v>
      </c>
      <c r="R36" s="156">
        <v>0</v>
      </c>
      <c r="S36" s="157">
        <v>0</v>
      </c>
      <c r="T36" s="155">
        <f>SQRT(U36^2+V36^2)*1000/(1.73*T19)</f>
        <v>0</v>
      </c>
      <c r="U36" s="156">
        <v>0</v>
      </c>
      <c r="V36" s="157">
        <v>0</v>
      </c>
      <c r="W36" s="155">
        <f>SQRT(X36^2+Y36^2)*1000/(1.73*W19)</f>
        <v>0</v>
      </c>
      <c r="X36" s="156">
        <v>0</v>
      </c>
      <c r="Y36" s="157">
        <v>0</v>
      </c>
      <c r="Z36" s="155">
        <f>SQRT(AA36^2+AB36^2)*1000/(1.73*Z19)</f>
        <v>0</v>
      </c>
      <c r="AA36" s="156">
        <v>0</v>
      </c>
      <c r="AB36" s="157">
        <v>0</v>
      </c>
      <c r="AC36" s="155">
        <f>SQRT(AD36^2+AE36^2)*1000/(1.73*AC19)</f>
        <v>0</v>
      </c>
      <c r="AD36" s="156">
        <v>0</v>
      </c>
      <c r="AE36" s="157">
        <v>0</v>
      </c>
      <c r="AF36" s="155">
        <f>SQRT(AG36^2+AH36^2)*1000/(1.73*AF19)</f>
        <v>0</v>
      </c>
      <c r="AG36" s="156">
        <v>0</v>
      </c>
      <c r="AH36" s="157">
        <v>0</v>
      </c>
      <c r="AI36" s="155">
        <f>SQRT(AJ36^2+AK36^2)*1000/(1.73*AI19)</f>
        <v>0</v>
      </c>
      <c r="AJ36" s="156">
        <v>0</v>
      </c>
      <c r="AK36" s="157">
        <v>0</v>
      </c>
      <c r="AL36" s="155">
        <f>SQRT(AM36^2+AN36^2)*1000/(1.73*AL19)</f>
        <v>0</v>
      </c>
      <c r="AM36" s="156">
        <v>0</v>
      </c>
      <c r="AN36" s="157">
        <v>0</v>
      </c>
      <c r="AO36" s="155">
        <f>SQRT(AP36^2+AQ36^2)*1000/(1.73*AO19)</f>
        <v>0</v>
      </c>
      <c r="AP36" s="156">
        <v>0</v>
      </c>
      <c r="AQ36" s="157">
        <v>0</v>
      </c>
    </row>
    <row r="37" spans="1:43" s="2" customFormat="1" ht="16.5" customHeight="1" x14ac:dyDescent="0.25">
      <c r="A37" s="145" t="s">
        <v>285</v>
      </c>
      <c r="B37" s="146" t="s">
        <v>286</v>
      </c>
      <c r="C37" s="147"/>
      <c r="D37" s="148"/>
      <c r="E37" s="149"/>
      <c r="F37" s="150"/>
      <c r="G37" s="151"/>
      <c r="H37" s="155">
        <f>SQRT(I37^2+J37^2)*1000/(1.73*H19)</f>
        <v>0</v>
      </c>
      <c r="I37" s="156">
        <v>0</v>
      </c>
      <c r="J37" s="157">
        <v>0</v>
      </c>
      <c r="K37" s="155">
        <f>SQRT(L37^2+M37^2)*1000/(1.73*K19)</f>
        <v>0</v>
      </c>
      <c r="L37" s="156">
        <v>0</v>
      </c>
      <c r="M37" s="157">
        <v>0</v>
      </c>
      <c r="N37" s="155">
        <f>SQRT(O37^2+P37^2)*1000/(1.73*N19)</f>
        <v>0</v>
      </c>
      <c r="O37" s="156">
        <v>0</v>
      </c>
      <c r="P37" s="157">
        <v>0</v>
      </c>
      <c r="Q37" s="155">
        <f>SQRT(R37^2+S37^2)*1000/(1.73*Q19)</f>
        <v>0</v>
      </c>
      <c r="R37" s="156">
        <v>0</v>
      </c>
      <c r="S37" s="157">
        <v>0</v>
      </c>
      <c r="T37" s="155">
        <f>SQRT(U37^2+V37^2)*1000/(1.73*T19)</f>
        <v>0</v>
      </c>
      <c r="U37" s="156">
        <v>0</v>
      </c>
      <c r="V37" s="157">
        <v>0</v>
      </c>
      <c r="W37" s="155">
        <f>SQRT(X37^2+Y37^2)*1000/(1.73*W19)</f>
        <v>0</v>
      </c>
      <c r="X37" s="156">
        <v>0</v>
      </c>
      <c r="Y37" s="157">
        <v>0</v>
      </c>
      <c r="Z37" s="155">
        <f>SQRT(AA37^2+AB37^2)*1000/(1.73*Z19)</f>
        <v>0</v>
      </c>
      <c r="AA37" s="156">
        <v>0</v>
      </c>
      <c r="AB37" s="157">
        <v>0</v>
      </c>
      <c r="AC37" s="155">
        <f>SQRT(AD37^2+AE37^2)*1000/(1.73*AC19)</f>
        <v>0</v>
      </c>
      <c r="AD37" s="156">
        <v>0</v>
      </c>
      <c r="AE37" s="157">
        <v>0</v>
      </c>
      <c r="AF37" s="155">
        <f>SQRT(AG37^2+AH37^2)*1000/(1.73*AF19)</f>
        <v>0</v>
      </c>
      <c r="AG37" s="156">
        <v>0</v>
      </c>
      <c r="AH37" s="157">
        <v>0</v>
      </c>
      <c r="AI37" s="155">
        <f>SQRT(AJ37^2+AK37^2)*1000/(1.73*AI19)</f>
        <v>0</v>
      </c>
      <c r="AJ37" s="156">
        <v>0</v>
      </c>
      <c r="AK37" s="157">
        <v>0</v>
      </c>
      <c r="AL37" s="155">
        <f>SQRT(AM37^2+AN37^2)*1000/(1.73*AL19)</f>
        <v>0</v>
      </c>
      <c r="AM37" s="156">
        <v>0</v>
      </c>
      <c r="AN37" s="157">
        <v>0</v>
      </c>
      <c r="AO37" s="155">
        <f>SQRT(AP37^2+AQ37^2)*1000/(1.73*AO19)</f>
        <v>0</v>
      </c>
      <c r="AP37" s="156">
        <v>0</v>
      </c>
      <c r="AQ37" s="157">
        <v>0</v>
      </c>
    </row>
    <row r="38" spans="1:43" s="2" customFormat="1" ht="16.5" customHeight="1" x14ac:dyDescent="0.25">
      <c r="A38" s="145" t="s">
        <v>287</v>
      </c>
      <c r="B38" s="146" t="s">
        <v>288</v>
      </c>
      <c r="C38" s="147"/>
      <c r="D38" s="148"/>
      <c r="E38" s="149"/>
      <c r="F38" s="150"/>
      <c r="G38" s="151"/>
      <c r="H38" s="159">
        <f>SQRT(I38^2+J38^2)*1000/(1.73*H19)</f>
        <v>10.523527671708171</v>
      </c>
      <c r="I38" s="353">
        <v>0.10008</v>
      </c>
      <c r="J38" s="354">
        <v>5.2200000000000003E-2</v>
      </c>
      <c r="K38" s="159">
        <f>SQRT(L38^2+M38^2)*1000/(1.73*K19)</f>
        <v>10.050458424554849</v>
      </c>
      <c r="L38" s="353">
        <v>9.4319999999999987E-2</v>
      </c>
      <c r="M38" s="354">
        <v>5.2200000000000003E-2</v>
      </c>
      <c r="N38" s="159">
        <f>SQRT(O38^2+P38^2)*1000/(1.73*N19)</f>
        <v>9.7000271601391628</v>
      </c>
      <c r="O38" s="353">
        <v>0.09</v>
      </c>
      <c r="P38" s="354">
        <v>5.2200000000000003E-2</v>
      </c>
      <c r="Q38" s="159">
        <f>SQRT(R38^2+S38^2)*1000/(1.73*Q19)</f>
        <v>8.8903745183627549</v>
      </c>
      <c r="R38" s="353">
        <v>8.4240000000000009E-2</v>
      </c>
      <c r="S38" s="354">
        <v>4.7880000000000006E-2</v>
      </c>
      <c r="T38" s="159">
        <f>SQRT(U38^2+V38^2)*1000/(1.73*T19)</f>
        <v>8.8679500284986741</v>
      </c>
      <c r="U38" s="353">
        <v>8.4960000000000008E-2</v>
      </c>
      <c r="V38" s="354">
        <v>4.6079999999999996E-2</v>
      </c>
      <c r="W38" s="159">
        <f>SQRT(X38^2+Y38^2)*1000/(1.73*W19)</f>
        <v>9.0954053265165093</v>
      </c>
      <c r="X38" s="353">
        <v>9.0719999999999995E-2</v>
      </c>
      <c r="Y38" s="354">
        <v>3.9960000000000002E-2</v>
      </c>
      <c r="Z38" s="159">
        <f>SQRT(AA38^2+AB38^2)*1000/(1.73*Z19)</f>
        <v>12.586239045310457</v>
      </c>
      <c r="AA38" s="353">
        <v>0.12636</v>
      </c>
      <c r="AB38" s="354">
        <v>4.7519999999999993E-2</v>
      </c>
      <c r="AC38" s="159">
        <f>SQRT(AD38^2+AE38^2)*1000/(1.73*AC19)</f>
        <v>14.579035477545101</v>
      </c>
      <c r="AD38" s="353">
        <v>0.14976</v>
      </c>
      <c r="AE38" s="354">
        <v>4.4999999999999998E-2</v>
      </c>
      <c r="AF38" s="159">
        <f>SQRT(AG38^2+AH38^2)*1000/(1.73*AF19)</f>
        <v>16.095345393782228</v>
      </c>
      <c r="AG38" s="353">
        <v>0.16236</v>
      </c>
      <c r="AH38" s="354">
        <v>5.868000000000001E-2</v>
      </c>
      <c r="AI38" s="159">
        <f>SQRT(AJ38^2+AK38^2)*1000/(1.73*AI19)</f>
        <v>16.12607617454567</v>
      </c>
      <c r="AJ38" s="353">
        <v>0.15839999999999999</v>
      </c>
      <c r="AK38" s="354">
        <v>6.948E-2</v>
      </c>
      <c r="AL38" s="159">
        <f>SQRT(AM38^2+AN38^2)*1000/(1.73*AL19)</f>
        <v>13.898652987221288</v>
      </c>
      <c r="AM38" s="353">
        <v>0.13824</v>
      </c>
      <c r="AN38" s="354">
        <v>5.5799999999999995E-2</v>
      </c>
      <c r="AO38" s="159">
        <f>SQRT(AP38^2+AQ38^2)*1000/(1.73*AO19)</f>
        <v>13.288567899982123</v>
      </c>
      <c r="AP38" s="353">
        <v>0.13175999999999999</v>
      </c>
      <c r="AQ38" s="354">
        <v>5.4359999999999999E-2</v>
      </c>
    </row>
    <row r="39" spans="1:43" s="2" customFormat="1" ht="16.5" customHeight="1" x14ac:dyDescent="0.25">
      <c r="A39" s="145" t="s">
        <v>289</v>
      </c>
      <c r="B39" s="146" t="s">
        <v>290</v>
      </c>
      <c r="C39" s="147"/>
      <c r="D39" s="148"/>
      <c r="E39" s="149"/>
      <c r="F39" s="150"/>
      <c r="G39" s="151"/>
      <c r="H39" s="155">
        <f>SQRT(I39^2+J39^2)*1000/(1.73*H19)</f>
        <v>0</v>
      </c>
      <c r="I39" s="156">
        <v>0</v>
      </c>
      <c r="J39" s="157">
        <v>0</v>
      </c>
      <c r="K39" s="155">
        <f>SQRT(L39^2+M39^2)*1000/(1.73*K19)</f>
        <v>0</v>
      </c>
      <c r="L39" s="156">
        <v>0</v>
      </c>
      <c r="M39" s="157">
        <v>0</v>
      </c>
      <c r="N39" s="155">
        <f>SQRT(O39^2+P39^2)*1000/(1.73*N19)</f>
        <v>0</v>
      </c>
      <c r="O39" s="156">
        <v>0</v>
      </c>
      <c r="P39" s="157">
        <v>0</v>
      </c>
      <c r="Q39" s="155">
        <f>SQRT(R39^2+S39^2)*1000/(1.73*Q19)</f>
        <v>0</v>
      </c>
      <c r="R39" s="156">
        <v>0</v>
      </c>
      <c r="S39" s="157">
        <v>0</v>
      </c>
      <c r="T39" s="155">
        <f>SQRT(U39^2+V39^2)*1000/(1.73*T19)</f>
        <v>0</v>
      </c>
      <c r="U39" s="156">
        <v>0</v>
      </c>
      <c r="V39" s="157">
        <v>0</v>
      </c>
      <c r="W39" s="155">
        <f>SQRT(X39^2+Y39^2)*1000/(1.73*W19)</f>
        <v>0</v>
      </c>
      <c r="X39" s="156">
        <v>0</v>
      </c>
      <c r="Y39" s="157">
        <v>0</v>
      </c>
      <c r="Z39" s="155">
        <f>SQRT(AA39^2+AB39^2)*1000/(1.73*Z19)</f>
        <v>0</v>
      </c>
      <c r="AA39" s="156">
        <v>0</v>
      </c>
      <c r="AB39" s="157">
        <v>0</v>
      </c>
      <c r="AC39" s="155">
        <f>SQRT(AD39^2+AE39^2)*1000/(1.73*AC19)</f>
        <v>0</v>
      </c>
      <c r="AD39" s="156">
        <v>0</v>
      </c>
      <c r="AE39" s="157">
        <v>0</v>
      </c>
      <c r="AF39" s="155">
        <f>SQRT(AG39^2+AH39^2)*1000/(1.73*AF19)</f>
        <v>0</v>
      </c>
      <c r="AG39" s="156">
        <v>0</v>
      </c>
      <c r="AH39" s="157">
        <v>0</v>
      </c>
      <c r="AI39" s="155">
        <f>SQRT(AJ39^2+AK39^2)*1000/(1.73*AI19)</f>
        <v>0</v>
      </c>
      <c r="AJ39" s="156">
        <v>0</v>
      </c>
      <c r="AK39" s="157">
        <v>0</v>
      </c>
      <c r="AL39" s="155">
        <f>SQRT(AM39^2+AN39^2)*1000/(1.73*AL19)</f>
        <v>0</v>
      </c>
      <c r="AM39" s="156">
        <v>0</v>
      </c>
      <c r="AN39" s="157">
        <v>0</v>
      </c>
      <c r="AO39" s="155">
        <f>SQRT(AP39^2+AQ39^2)*1000/(1.73*AO19)</f>
        <v>0</v>
      </c>
      <c r="AP39" s="156">
        <v>0</v>
      </c>
      <c r="AQ39" s="157">
        <v>0</v>
      </c>
    </row>
    <row r="40" spans="1:43" s="2" customFormat="1" ht="16.5" customHeight="1" x14ac:dyDescent="0.25">
      <c r="A40" s="145" t="s">
        <v>291</v>
      </c>
      <c r="B40" s="146" t="s">
        <v>292</v>
      </c>
      <c r="C40" s="147"/>
      <c r="D40" s="148"/>
      <c r="E40" s="149"/>
      <c r="F40" s="150"/>
      <c r="G40" s="151"/>
      <c r="H40" s="159">
        <f>SQRT(I40^2+J40^2)*1000/(1.73*H19)</f>
        <v>74.154565592974151</v>
      </c>
      <c r="I40" s="353">
        <v>0.75551999999999997</v>
      </c>
      <c r="J40" s="354">
        <v>0.24864000000000003</v>
      </c>
      <c r="K40" s="159">
        <f>SQRT(L40^2+M40^2)*1000/(1.73*K19)</f>
        <v>68.105265716604507</v>
      </c>
      <c r="L40" s="353">
        <v>0.68688000000000016</v>
      </c>
      <c r="M40" s="354">
        <v>0.24864</v>
      </c>
      <c r="N40" s="159">
        <f>SQRT(O40^2+P40^2)*1000/(1.73*N19)</f>
        <v>70.900161820642268</v>
      </c>
      <c r="O40" s="353">
        <v>0.71423999999999999</v>
      </c>
      <c r="P40" s="354">
        <v>0.26112000000000002</v>
      </c>
      <c r="Q40" s="159">
        <f>SQRT(R40^2+S40^2)*1000/(1.73*Q19)</f>
        <v>70.952471450939228</v>
      </c>
      <c r="R40" s="353">
        <v>0.72720000000000007</v>
      </c>
      <c r="S40" s="354">
        <v>0.26303999999999994</v>
      </c>
      <c r="T40" s="159">
        <f>SQRT(U40^2+V40^2)*1000/(1.73*T19)</f>
        <v>85.598756491368249</v>
      </c>
      <c r="U40" s="353">
        <v>0.89424000000000003</v>
      </c>
      <c r="V40" s="354">
        <v>0.26591999999999993</v>
      </c>
      <c r="W40" s="159">
        <f>SQRT(X40^2+Y40^2)*1000/(1.73*W19)</f>
        <v>102.43606717038898</v>
      </c>
      <c r="X40" s="353">
        <v>1.08192</v>
      </c>
      <c r="Y40" s="354">
        <v>0.27551999999999999</v>
      </c>
      <c r="Z40" s="159">
        <f>SQRT(AA40^2+AB40^2)*1000/(1.73*Z19)</f>
        <v>107.59492378501709</v>
      </c>
      <c r="AA40" s="353">
        <v>1.11792</v>
      </c>
      <c r="AB40" s="354">
        <v>0.28655999999999993</v>
      </c>
      <c r="AC40" s="159">
        <f>SQRT(AD40^2+AE40^2)*1000/(1.73*AC19)</f>
        <v>116.09150082404199</v>
      </c>
      <c r="AD40" s="353">
        <v>1.2081599999999999</v>
      </c>
      <c r="AE40" s="354">
        <v>0.30143999999999999</v>
      </c>
      <c r="AF40" s="159">
        <f>SQRT(AG40^2+AH40^2)*1000/(1.73*AF19)</f>
        <v>115.95141833596212</v>
      </c>
      <c r="AG40" s="353">
        <v>1.2052800000000001</v>
      </c>
      <c r="AH40" s="354">
        <v>0.30672000000000005</v>
      </c>
      <c r="AI40" s="159">
        <f>SQRT(AJ40^2+AK40^2)*1000/(1.73*AI19)</f>
        <v>114.18713773773345</v>
      </c>
      <c r="AJ40" s="353">
        <v>1.18512</v>
      </c>
      <c r="AK40" s="354">
        <v>0.30912000000000001</v>
      </c>
      <c r="AL40" s="159">
        <f>SQRT(AM40^2+AN40^2)*1000/(1.73*AL19)</f>
        <v>114.5241491718143</v>
      </c>
      <c r="AM40" s="353">
        <v>1.18848</v>
      </c>
      <c r="AN40" s="354">
        <v>0.31056</v>
      </c>
      <c r="AO40" s="159">
        <f>SQRT(AP40^2+AQ40^2)*1000/(1.73*AO19)</f>
        <v>114.18201641325014</v>
      </c>
      <c r="AP40" s="353">
        <v>1.1870399999999999</v>
      </c>
      <c r="AQ40" s="354">
        <v>0.30144000000000004</v>
      </c>
    </row>
    <row r="41" spans="1:43" s="2" customFormat="1" ht="16.5" customHeight="1" x14ac:dyDescent="0.25">
      <c r="A41" s="145" t="s">
        <v>293</v>
      </c>
      <c r="B41" s="146" t="s">
        <v>294</v>
      </c>
      <c r="C41" s="147"/>
      <c r="D41" s="148"/>
      <c r="E41" s="149"/>
      <c r="F41" s="150"/>
      <c r="G41" s="151"/>
      <c r="H41" s="159">
        <f>SQRT(I41^2+J41^2)*1000/(1.73*H19)</f>
        <v>7.0927625907661138</v>
      </c>
      <c r="I41" s="353">
        <v>7.0800000000000002E-2</v>
      </c>
      <c r="J41" s="354">
        <v>2.784E-2</v>
      </c>
      <c r="K41" s="159">
        <f>SQRT(L41^2+M41^2)*1000/(1.73*K19)</f>
        <v>6.839195248440614</v>
      </c>
      <c r="L41" s="353">
        <v>6.8159999999999998E-2</v>
      </c>
      <c r="M41" s="354">
        <v>2.7119999999999998E-2</v>
      </c>
      <c r="N41" s="159">
        <f>SQRT(O41^2+P41^2)*1000/(1.73*N19)</f>
        <v>6.9779033951538452</v>
      </c>
      <c r="O41" s="353">
        <v>6.8879999999999997E-2</v>
      </c>
      <c r="P41" s="354">
        <v>2.928E-2</v>
      </c>
      <c r="Q41" s="159">
        <f>SQRT(R41^2+S41^2)*1000/(1.73*Q19)</f>
        <v>6.9194782690229371</v>
      </c>
      <c r="R41" s="353">
        <v>6.9599999999999995E-2</v>
      </c>
      <c r="S41" s="354">
        <v>2.904E-2</v>
      </c>
      <c r="T41" s="159">
        <f>SQRT(U41^2+V41^2)*1000/(1.73*T19)</f>
        <v>7.2808876927565942</v>
      </c>
      <c r="U41" s="353">
        <v>7.4400000000000008E-2</v>
      </c>
      <c r="V41" s="354">
        <v>2.7600000000000003E-2</v>
      </c>
      <c r="W41" s="159">
        <f>SQRT(X41^2+Y41^2)*1000/(1.73*W19)</f>
        <v>7.6419563661125549</v>
      </c>
      <c r="X41" s="353">
        <v>7.8240000000000004E-2</v>
      </c>
      <c r="Y41" s="354">
        <v>2.8560000000000002E-2</v>
      </c>
      <c r="Z41" s="159">
        <f>SQRT(AA41^2+AB41^2)*1000/(1.73*Z19)</f>
        <v>8.0382692502498578</v>
      </c>
      <c r="AA41" s="353">
        <v>8.1599999999999992E-2</v>
      </c>
      <c r="AB41" s="354">
        <v>2.784E-2</v>
      </c>
      <c r="AC41" s="159">
        <f>SQRT(AD41^2+AE41^2)*1000/(1.73*AC19)</f>
        <v>8.7472321205557524</v>
      </c>
      <c r="AD41" s="353">
        <v>9.0240000000000001E-2</v>
      </c>
      <c r="AE41" s="354">
        <v>2.5680000000000001E-2</v>
      </c>
      <c r="AF41" s="159">
        <f>SQRT(AG41^2+AH41^2)*1000/(1.73*AF19)</f>
        <v>9.2962206931915148</v>
      </c>
      <c r="AG41" s="353">
        <v>9.672E-2</v>
      </c>
      <c r="AH41" s="354">
        <v>2.4240000000000001E-2</v>
      </c>
      <c r="AI41" s="159">
        <f>SQRT(AJ41^2+AK41^2)*1000/(1.73*AI19)</f>
        <v>10.23530983131891</v>
      </c>
      <c r="AJ41" s="353">
        <v>0.10632</v>
      </c>
      <c r="AK41" s="354">
        <v>2.7359999999999999E-2</v>
      </c>
      <c r="AL41" s="159">
        <f>SQRT(AM41^2+AN41^2)*1000/(1.73*AL19)</f>
        <v>10.652940795525577</v>
      </c>
      <c r="AM41" s="353">
        <v>0.11087999999999999</v>
      </c>
      <c r="AN41" s="354">
        <v>2.7600000000000003E-2</v>
      </c>
      <c r="AO41" s="159">
        <f>SQRT(AP41^2+AQ41^2)*1000/(1.73*AO19)</f>
        <v>10.945731695216862</v>
      </c>
      <c r="AP41" s="353">
        <v>0.11472</v>
      </c>
      <c r="AQ41" s="354">
        <v>2.496E-2</v>
      </c>
    </row>
    <row r="42" spans="1:43" s="2" customFormat="1" ht="16.5" customHeight="1" x14ac:dyDescent="0.25">
      <c r="A42" s="145"/>
      <c r="B42" s="146" t="s">
        <v>75</v>
      </c>
      <c r="C42" s="147"/>
      <c r="D42" s="148"/>
      <c r="E42" s="149"/>
      <c r="F42" s="150"/>
      <c r="G42" s="151"/>
      <c r="H42" s="155">
        <f>SQRT(I42^2+J42^2)*1000/(1.73*0.4)</f>
        <v>0</v>
      </c>
      <c r="I42" s="156">
        <v>0</v>
      </c>
      <c r="J42" s="157">
        <v>0</v>
      </c>
      <c r="K42" s="155">
        <f>SQRT(L42^2+M42^2)*1000/(1.73*0.4)</f>
        <v>0</v>
      </c>
      <c r="L42" s="156">
        <v>0</v>
      </c>
      <c r="M42" s="157">
        <v>0</v>
      </c>
      <c r="N42" s="155">
        <f>SQRT(O42^2+P42^2)*1000/(1.73*0.4)</f>
        <v>0</v>
      </c>
      <c r="O42" s="156">
        <v>0</v>
      </c>
      <c r="P42" s="157">
        <v>0</v>
      </c>
      <c r="Q42" s="155">
        <f>SQRT(R42^2+S42^2)*1000/(1.73*0.4)</f>
        <v>0</v>
      </c>
      <c r="R42" s="156">
        <v>0</v>
      </c>
      <c r="S42" s="157">
        <v>0</v>
      </c>
      <c r="T42" s="155">
        <f>SQRT(U42^2+V42^2)*1000/(1.73*0.4)</f>
        <v>0</v>
      </c>
      <c r="U42" s="156">
        <v>0</v>
      </c>
      <c r="V42" s="157">
        <v>0</v>
      </c>
      <c r="W42" s="155">
        <f>SQRT(X42^2+Y42^2)*1000/(1.73*0.4)</f>
        <v>0</v>
      </c>
      <c r="X42" s="156">
        <v>0</v>
      </c>
      <c r="Y42" s="157">
        <v>0</v>
      </c>
      <c r="Z42" s="155">
        <f>SQRT(AA42^2+AB42^2)*1000/(1.73*0.4)</f>
        <v>0</v>
      </c>
      <c r="AA42" s="156">
        <v>0</v>
      </c>
      <c r="AB42" s="157">
        <v>0</v>
      </c>
      <c r="AC42" s="155">
        <f>SQRT(AD42^2+AE42^2)*1000/(1.73*0.4)</f>
        <v>0</v>
      </c>
      <c r="AD42" s="156">
        <v>0</v>
      </c>
      <c r="AE42" s="157">
        <v>0</v>
      </c>
      <c r="AF42" s="155">
        <f>SQRT(AG42^2+AH42^2)*1000/(1.73*0.4)</f>
        <v>0</v>
      </c>
      <c r="AG42" s="156">
        <v>0</v>
      </c>
      <c r="AH42" s="157">
        <v>0</v>
      </c>
      <c r="AI42" s="155">
        <f>SQRT(AJ42^2+AK42^2)*1000/(1.73*0.4)</f>
        <v>0</v>
      </c>
      <c r="AJ42" s="156">
        <v>0</v>
      </c>
      <c r="AK42" s="157">
        <v>0</v>
      </c>
      <c r="AL42" s="155">
        <f>SQRT(AM42^2+AN42^2)*1000/(1.73*0.4)</f>
        <v>0</v>
      </c>
      <c r="AM42" s="156">
        <v>0</v>
      </c>
      <c r="AN42" s="157">
        <v>0</v>
      </c>
      <c r="AO42" s="155">
        <f>SQRT(AP42^2+AQ42^2)*1000/(1.73*0.4)</f>
        <v>0</v>
      </c>
      <c r="AP42" s="156">
        <v>0</v>
      </c>
      <c r="AQ42" s="157">
        <v>0</v>
      </c>
    </row>
    <row r="43" spans="1:43" s="2" customFormat="1" ht="16.5" customHeight="1" thickBot="1" x14ac:dyDescent="0.3">
      <c r="A43" s="161"/>
      <c r="B43" s="355" t="s">
        <v>76</v>
      </c>
      <c r="C43" s="356"/>
      <c r="D43" s="162"/>
      <c r="E43" s="163"/>
      <c r="F43" s="164"/>
      <c r="G43" s="165"/>
      <c r="H43" s="824">
        <f>SQRT(I43^2+J43^2)*1000/(1.73*0.4)</f>
        <v>0</v>
      </c>
      <c r="I43" s="379">
        <v>0</v>
      </c>
      <c r="J43" s="825">
        <v>0</v>
      </c>
      <c r="K43" s="824">
        <f>SQRT(L43^2+M43^2)*1000/(1.73*0.4)</f>
        <v>0</v>
      </c>
      <c r="L43" s="379">
        <v>0</v>
      </c>
      <c r="M43" s="825">
        <v>0</v>
      </c>
      <c r="N43" s="824">
        <f>SQRT(O43^2+P43^2)*1000/(1.73*0.4)</f>
        <v>0</v>
      </c>
      <c r="O43" s="379">
        <v>0</v>
      </c>
      <c r="P43" s="825">
        <v>0</v>
      </c>
      <c r="Q43" s="824">
        <f>SQRT(R43^2+S43^2)*1000/(1.73*0.4)</f>
        <v>0</v>
      </c>
      <c r="R43" s="379">
        <v>0</v>
      </c>
      <c r="S43" s="825">
        <v>0</v>
      </c>
      <c r="T43" s="824">
        <f>SQRT(U43^2+V43^2)*1000/(1.73*0.4)</f>
        <v>0</v>
      </c>
      <c r="U43" s="379">
        <v>0</v>
      </c>
      <c r="V43" s="825">
        <v>0</v>
      </c>
      <c r="W43" s="824">
        <f>SQRT(X43^2+Y43^2)*1000/(1.73*0.4)</f>
        <v>0</v>
      </c>
      <c r="X43" s="379">
        <v>0</v>
      </c>
      <c r="Y43" s="825">
        <v>0</v>
      </c>
      <c r="Z43" s="824">
        <f>SQRT(AA43^2+AB43^2)*1000/(1.73*0.4)</f>
        <v>0</v>
      </c>
      <c r="AA43" s="379">
        <v>0</v>
      </c>
      <c r="AB43" s="825">
        <v>0</v>
      </c>
      <c r="AC43" s="824">
        <f>SQRT(AD43^2+AE43^2)*1000/(1.73*0.4)</f>
        <v>0</v>
      </c>
      <c r="AD43" s="379">
        <v>0</v>
      </c>
      <c r="AE43" s="825">
        <v>0</v>
      </c>
      <c r="AF43" s="824">
        <f>SQRT(AG43^2+AH43^2)*1000/(1.73*0.4)</f>
        <v>0</v>
      </c>
      <c r="AG43" s="379">
        <v>0</v>
      </c>
      <c r="AH43" s="825">
        <v>0</v>
      </c>
      <c r="AI43" s="824">
        <f>SQRT(AJ43^2+AK43^2)*1000/(1.73*0.4)</f>
        <v>0</v>
      </c>
      <c r="AJ43" s="379">
        <v>0</v>
      </c>
      <c r="AK43" s="825">
        <v>0</v>
      </c>
      <c r="AL43" s="824">
        <f>SQRT(AM43^2+AN43^2)*1000/(1.73*0.4)</f>
        <v>0</v>
      </c>
      <c r="AM43" s="379">
        <v>0</v>
      </c>
      <c r="AN43" s="825">
        <v>0</v>
      </c>
      <c r="AO43" s="824">
        <f>SQRT(AP43^2+AQ43^2)*1000/(1.73*0.4)</f>
        <v>0</v>
      </c>
      <c r="AP43" s="379">
        <v>0</v>
      </c>
      <c r="AQ43" s="825">
        <v>0</v>
      </c>
    </row>
    <row r="44" spans="1:43" s="2" customFormat="1" ht="16.5" customHeight="1" x14ac:dyDescent="0.25">
      <c r="A44" s="176" t="s">
        <v>77</v>
      </c>
      <c r="B44" s="177"/>
      <c r="C44" s="177"/>
      <c r="D44" s="177"/>
      <c r="E44" s="177"/>
      <c r="F44" s="177"/>
      <c r="G44" s="324"/>
      <c r="H44" s="142">
        <f>H30+H31+H32</f>
        <v>204.34458454371781</v>
      </c>
      <c r="I44" s="143">
        <f>I30+I31+I32</f>
        <v>1.4733600000000002</v>
      </c>
      <c r="J44" s="144">
        <f>J30+J31+J32</f>
        <v>0.64632000000000001</v>
      </c>
      <c r="K44" s="142">
        <f>K30+K31+K32</f>
        <v>195.05107973655583</v>
      </c>
      <c r="L44" s="143">
        <f>L30+L31+L32</f>
        <v>1.3888799999999999</v>
      </c>
      <c r="M44" s="144">
        <f t="shared" ref="M44:AQ44" si="3">M30+M31+M32</f>
        <v>0.63600000000000001</v>
      </c>
      <c r="N44" s="142">
        <f t="shared" si="3"/>
        <v>200.68573810892161</v>
      </c>
      <c r="O44" s="143">
        <f t="shared" si="3"/>
        <v>1.43136</v>
      </c>
      <c r="P44" s="144">
        <f t="shared" si="3"/>
        <v>0.67871999999999999</v>
      </c>
      <c r="Q44" s="142">
        <f t="shared" si="3"/>
        <v>221.78575245280337</v>
      </c>
      <c r="R44" s="143">
        <f t="shared" si="3"/>
        <v>1.63632</v>
      </c>
      <c r="S44" s="144">
        <f t="shared" si="3"/>
        <v>0.68832000000000004</v>
      </c>
      <c r="T44" s="142">
        <f t="shared" si="3"/>
        <v>253.19070628281813</v>
      </c>
      <c r="U44" s="143">
        <f t="shared" si="3"/>
        <v>1.8991199999999999</v>
      </c>
      <c r="V44" s="144">
        <f t="shared" si="3"/>
        <v>0.70368000000000008</v>
      </c>
      <c r="W44" s="142">
        <f t="shared" si="3"/>
        <v>297.23111692626668</v>
      </c>
      <c r="X44" s="143">
        <f t="shared" si="3"/>
        <v>2.2711199999999998</v>
      </c>
      <c r="Y44" s="144">
        <f t="shared" si="3"/>
        <v>0.73151999999999995</v>
      </c>
      <c r="Z44" s="142">
        <f t="shared" si="3"/>
        <v>317.60744120101225</v>
      </c>
      <c r="AA44" s="143">
        <f t="shared" si="3"/>
        <v>2.40408</v>
      </c>
      <c r="AB44" s="144">
        <f t="shared" si="3"/>
        <v>0.76224000000000003</v>
      </c>
      <c r="AC44" s="142">
        <f t="shared" si="3"/>
        <v>350.67694350542661</v>
      </c>
      <c r="AD44" s="143">
        <f t="shared" si="3"/>
        <v>2.6553599999999999</v>
      </c>
      <c r="AE44" s="144">
        <f t="shared" si="3"/>
        <v>0.80664000000000002</v>
      </c>
      <c r="AF44" s="142">
        <f t="shared" si="3"/>
        <v>364.42232080172869</v>
      </c>
      <c r="AG44" s="143">
        <f t="shared" si="3"/>
        <v>2.7480000000000002</v>
      </c>
      <c r="AH44" s="144">
        <f t="shared" si="3"/>
        <v>0.83207999999999993</v>
      </c>
      <c r="AI44" s="142">
        <f t="shared" si="3"/>
        <v>369.15623249048713</v>
      </c>
      <c r="AJ44" s="143">
        <f t="shared" si="3"/>
        <v>2.8065600000000002</v>
      </c>
      <c r="AK44" s="144">
        <f t="shared" si="3"/>
        <v>0.84599999999999997</v>
      </c>
      <c r="AL44" s="142">
        <f t="shared" si="3"/>
        <v>380.56544848539397</v>
      </c>
      <c r="AM44" s="143">
        <f t="shared" si="3"/>
        <v>2.87784</v>
      </c>
      <c r="AN44" s="144">
        <f t="shared" si="3"/>
        <v>0.85872000000000004</v>
      </c>
      <c r="AO44" s="142">
        <f t="shared" si="3"/>
        <v>364.43639486913389</v>
      </c>
      <c r="AP44" s="143">
        <f t="shared" si="3"/>
        <v>2.7525600000000003</v>
      </c>
      <c r="AQ44" s="144">
        <f t="shared" si="3"/>
        <v>0.84288000000000007</v>
      </c>
    </row>
    <row r="45" spans="1:43" s="2" customFormat="1" ht="16.5" customHeight="1" x14ac:dyDescent="0.25">
      <c r="A45" s="326" t="s">
        <v>78</v>
      </c>
      <c r="B45" s="826"/>
      <c r="C45" s="826"/>
      <c r="D45" s="826"/>
      <c r="E45" s="826"/>
      <c r="F45" s="826"/>
      <c r="G45" s="327"/>
      <c r="H45" s="152">
        <f>H38+H37+H36</f>
        <v>10.523527671708171</v>
      </c>
      <c r="I45" s="153">
        <f>I38+I37+I36</f>
        <v>0.10008</v>
      </c>
      <c r="J45" s="154">
        <f>J38+J37+J36</f>
        <v>5.2200000000000003E-2</v>
      </c>
      <c r="K45" s="152">
        <f t="shared" ref="K45:AQ45" si="4">K38+K37+K36</f>
        <v>10.050458424554849</v>
      </c>
      <c r="L45" s="153">
        <f t="shared" si="4"/>
        <v>9.4319999999999987E-2</v>
      </c>
      <c r="M45" s="154">
        <f t="shared" si="4"/>
        <v>5.2200000000000003E-2</v>
      </c>
      <c r="N45" s="152">
        <f t="shared" si="4"/>
        <v>9.7000271601391628</v>
      </c>
      <c r="O45" s="153">
        <f t="shared" si="4"/>
        <v>0.09</v>
      </c>
      <c r="P45" s="154">
        <f t="shared" si="4"/>
        <v>5.2200000000000003E-2</v>
      </c>
      <c r="Q45" s="152">
        <f t="shared" si="4"/>
        <v>8.8903745183627549</v>
      </c>
      <c r="R45" s="153">
        <f t="shared" si="4"/>
        <v>8.4240000000000009E-2</v>
      </c>
      <c r="S45" s="154">
        <f t="shared" si="4"/>
        <v>4.7880000000000006E-2</v>
      </c>
      <c r="T45" s="152">
        <f t="shared" si="4"/>
        <v>8.8679500284986741</v>
      </c>
      <c r="U45" s="153">
        <f t="shared" si="4"/>
        <v>8.4960000000000008E-2</v>
      </c>
      <c r="V45" s="154">
        <f t="shared" si="4"/>
        <v>4.6079999999999996E-2</v>
      </c>
      <c r="W45" s="152">
        <f t="shared" si="4"/>
        <v>9.0954053265165093</v>
      </c>
      <c r="X45" s="153">
        <f t="shared" si="4"/>
        <v>9.0719999999999995E-2</v>
      </c>
      <c r="Y45" s="154">
        <f t="shared" si="4"/>
        <v>3.9960000000000002E-2</v>
      </c>
      <c r="Z45" s="152">
        <f t="shared" si="4"/>
        <v>12.586239045310457</v>
      </c>
      <c r="AA45" s="153">
        <f t="shared" si="4"/>
        <v>0.12636</v>
      </c>
      <c r="AB45" s="154">
        <f t="shared" si="4"/>
        <v>4.7519999999999993E-2</v>
      </c>
      <c r="AC45" s="152">
        <f t="shared" si="4"/>
        <v>14.579035477545101</v>
      </c>
      <c r="AD45" s="153">
        <f t="shared" si="4"/>
        <v>0.14976</v>
      </c>
      <c r="AE45" s="154">
        <f t="shared" si="4"/>
        <v>4.4999999999999998E-2</v>
      </c>
      <c r="AF45" s="152">
        <f t="shared" si="4"/>
        <v>16.095345393782228</v>
      </c>
      <c r="AG45" s="153">
        <f t="shared" si="4"/>
        <v>0.16236</v>
      </c>
      <c r="AH45" s="154">
        <f t="shared" si="4"/>
        <v>5.868000000000001E-2</v>
      </c>
      <c r="AI45" s="152">
        <f t="shared" si="4"/>
        <v>16.12607617454567</v>
      </c>
      <c r="AJ45" s="153">
        <f t="shared" si="4"/>
        <v>0.15839999999999999</v>
      </c>
      <c r="AK45" s="154">
        <f t="shared" si="4"/>
        <v>6.948E-2</v>
      </c>
      <c r="AL45" s="152">
        <f t="shared" si="4"/>
        <v>13.898652987221288</v>
      </c>
      <c r="AM45" s="153">
        <f t="shared" si="4"/>
        <v>0.13824</v>
      </c>
      <c r="AN45" s="154">
        <f t="shared" si="4"/>
        <v>5.5799999999999995E-2</v>
      </c>
      <c r="AO45" s="152">
        <f t="shared" si="4"/>
        <v>13.288567899982123</v>
      </c>
      <c r="AP45" s="153">
        <f t="shared" si="4"/>
        <v>0.13175999999999999</v>
      </c>
      <c r="AQ45" s="154">
        <f t="shared" si="4"/>
        <v>5.4359999999999999E-2</v>
      </c>
    </row>
    <row r="46" spans="1:43" s="2" customFormat="1" ht="16.5" customHeight="1" x14ac:dyDescent="0.25">
      <c r="A46" s="326" t="s">
        <v>295</v>
      </c>
      <c r="B46" s="826"/>
      <c r="C46" s="826"/>
      <c r="D46" s="826"/>
      <c r="E46" s="826"/>
      <c r="F46" s="826"/>
      <c r="G46" s="327"/>
      <c r="H46" s="152">
        <f>H33+H34+H35</f>
        <v>76.735157956386274</v>
      </c>
      <c r="I46" s="153">
        <f>I33+I34+I35</f>
        <v>0.7901999999999999</v>
      </c>
      <c r="J46" s="154">
        <f>J33+J34+J35</f>
        <v>0.19979999999999998</v>
      </c>
      <c r="K46" s="152">
        <f t="shared" ref="K46:AQ46" si="5">K33+K34+K35</f>
        <v>74.925228276729143</v>
      </c>
      <c r="L46" s="153">
        <f t="shared" si="5"/>
        <v>0.76860000000000006</v>
      </c>
      <c r="M46" s="154">
        <f t="shared" si="5"/>
        <v>0.20268000000000003</v>
      </c>
      <c r="N46" s="152">
        <f t="shared" si="5"/>
        <v>75.959483247445831</v>
      </c>
      <c r="O46" s="153">
        <f t="shared" si="5"/>
        <v>0.77939999999999998</v>
      </c>
      <c r="P46" s="154">
        <f t="shared" si="5"/>
        <v>0.20556000000000002</v>
      </c>
      <c r="Q46" s="152">
        <f t="shared" si="5"/>
        <v>79.989020106157241</v>
      </c>
      <c r="R46" s="153">
        <f t="shared" si="5"/>
        <v>0.83448000000000011</v>
      </c>
      <c r="S46" s="154">
        <f t="shared" si="5"/>
        <v>0.21708000000000002</v>
      </c>
      <c r="T46" s="152">
        <f t="shared" si="5"/>
        <v>89.401953409240335</v>
      </c>
      <c r="U46" s="153">
        <f t="shared" si="5"/>
        <v>0.93995999999999991</v>
      </c>
      <c r="V46" s="154">
        <f t="shared" si="5"/>
        <v>0.22500000000000001</v>
      </c>
      <c r="W46" s="152">
        <f t="shared" si="5"/>
        <v>100.98802438011646</v>
      </c>
      <c r="X46" s="153">
        <f t="shared" si="5"/>
        <v>1.06776</v>
      </c>
      <c r="Y46" s="154">
        <f t="shared" si="5"/>
        <v>0.23652000000000001</v>
      </c>
      <c r="Z46" s="152">
        <f t="shared" si="5"/>
        <v>114.75909098398429</v>
      </c>
      <c r="AA46" s="153">
        <f t="shared" si="5"/>
        <v>1.19556</v>
      </c>
      <c r="AB46" s="154">
        <f t="shared" si="5"/>
        <v>0.25775999999999999</v>
      </c>
      <c r="AC46" s="152">
        <f t="shared" si="5"/>
        <v>124.86267353629391</v>
      </c>
      <c r="AD46" s="153">
        <f t="shared" si="5"/>
        <v>1.3021199999999999</v>
      </c>
      <c r="AE46" s="154">
        <f t="shared" si="5"/>
        <v>0.28079999999999999</v>
      </c>
      <c r="AF46" s="152">
        <f t="shared" si="5"/>
        <v>132.34865099823946</v>
      </c>
      <c r="AG46" s="153">
        <f t="shared" si="5"/>
        <v>1.3806000000000003</v>
      </c>
      <c r="AH46" s="154">
        <f t="shared" si="5"/>
        <v>0.29520000000000002</v>
      </c>
      <c r="AI46" s="152">
        <f t="shared" si="5"/>
        <v>134.84509101736398</v>
      </c>
      <c r="AJ46" s="153">
        <f t="shared" si="5"/>
        <v>1.4061599999999999</v>
      </c>
      <c r="AK46" s="154">
        <f t="shared" si="5"/>
        <v>0.31067999999999996</v>
      </c>
      <c r="AL46" s="152">
        <f t="shared" si="5"/>
        <v>133.52928922393849</v>
      </c>
      <c r="AM46" s="153">
        <f t="shared" si="5"/>
        <v>1.3903200000000002</v>
      </c>
      <c r="AN46" s="154">
        <f t="shared" si="5"/>
        <v>0.30924000000000001</v>
      </c>
      <c r="AO46" s="152">
        <f t="shared" si="5"/>
        <v>132.14973913110254</v>
      </c>
      <c r="AP46" s="153">
        <f t="shared" si="5"/>
        <v>1.37808</v>
      </c>
      <c r="AQ46" s="154">
        <f t="shared" si="5"/>
        <v>0.30059999999999998</v>
      </c>
    </row>
    <row r="47" spans="1:43" s="2" customFormat="1" ht="16.5" customHeight="1" thickBot="1" x14ac:dyDescent="0.3">
      <c r="A47" s="179" t="s">
        <v>296</v>
      </c>
      <c r="B47" s="180"/>
      <c r="C47" s="180"/>
      <c r="D47" s="180"/>
      <c r="E47" s="180"/>
      <c r="F47" s="180"/>
      <c r="G47" s="360"/>
      <c r="H47" s="182">
        <f>H41+H40+H39</f>
        <v>81.247328183740265</v>
      </c>
      <c r="I47" s="183">
        <f>I41+I40+I39</f>
        <v>0.82631999999999994</v>
      </c>
      <c r="J47" s="184">
        <f>J41+J40+J39</f>
        <v>0.27648</v>
      </c>
      <c r="K47" s="182">
        <f t="shared" ref="K47:AQ47" si="6">K41+K40+K39</f>
        <v>74.944460965045124</v>
      </c>
      <c r="L47" s="183">
        <f t="shared" si="6"/>
        <v>0.75504000000000016</v>
      </c>
      <c r="M47" s="184">
        <f t="shared" si="6"/>
        <v>0.27576000000000001</v>
      </c>
      <c r="N47" s="182">
        <f t="shared" si="6"/>
        <v>77.878065215796113</v>
      </c>
      <c r="O47" s="183">
        <f t="shared" si="6"/>
        <v>0.78312000000000004</v>
      </c>
      <c r="P47" s="184">
        <f t="shared" si="6"/>
        <v>0.29039999999999999</v>
      </c>
      <c r="Q47" s="182">
        <f t="shared" si="6"/>
        <v>77.87194971996216</v>
      </c>
      <c r="R47" s="183">
        <f t="shared" si="6"/>
        <v>0.79680000000000006</v>
      </c>
      <c r="S47" s="184">
        <f t="shared" si="6"/>
        <v>0.29207999999999995</v>
      </c>
      <c r="T47" s="182">
        <f t="shared" si="6"/>
        <v>92.879644184124842</v>
      </c>
      <c r="U47" s="183">
        <f t="shared" si="6"/>
        <v>0.96864000000000006</v>
      </c>
      <c r="V47" s="184">
        <f t="shared" si="6"/>
        <v>0.29351999999999995</v>
      </c>
      <c r="W47" s="182">
        <f t="shared" si="6"/>
        <v>110.07802353650153</v>
      </c>
      <c r="X47" s="183">
        <f t="shared" si="6"/>
        <v>1.1601600000000001</v>
      </c>
      <c r="Y47" s="184">
        <f t="shared" si="6"/>
        <v>0.30408000000000002</v>
      </c>
      <c r="Z47" s="182">
        <f t="shared" si="6"/>
        <v>115.63319303526694</v>
      </c>
      <c r="AA47" s="183">
        <f t="shared" si="6"/>
        <v>1.1995199999999999</v>
      </c>
      <c r="AB47" s="184">
        <f t="shared" si="6"/>
        <v>0.3143999999999999</v>
      </c>
      <c r="AC47" s="182">
        <f t="shared" si="6"/>
        <v>124.83873294459774</v>
      </c>
      <c r="AD47" s="183">
        <f t="shared" si="6"/>
        <v>1.2984</v>
      </c>
      <c r="AE47" s="184">
        <f t="shared" si="6"/>
        <v>0.32711999999999997</v>
      </c>
      <c r="AF47" s="182">
        <f t="shared" si="6"/>
        <v>125.24763902915363</v>
      </c>
      <c r="AG47" s="183">
        <f t="shared" si="6"/>
        <v>1.302</v>
      </c>
      <c r="AH47" s="184">
        <f t="shared" si="6"/>
        <v>0.33096000000000003</v>
      </c>
      <c r="AI47" s="182">
        <f t="shared" si="6"/>
        <v>124.42244756905237</v>
      </c>
      <c r="AJ47" s="183">
        <f t="shared" si="6"/>
        <v>1.2914399999999999</v>
      </c>
      <c r="AK47" s="184">
        <f t="shared" si="6"/>
        <v>0.33648</v>
      </c>
      <c r="AL47" s="182">
        <f t="shared" si="6"/>
        <v>125.17708996733988</v>
      </c>
      <c r="AM47" s="183">
        <f t="shared" si="6"/>
        <v>1.2993600000000001</v>
      </c>
      <c r="AN47" s="184">
        <f t="shared" si="6"/>
        <v>0.33816000000000002</v>
      </c>
      <c r="AO47" s="182">
        <f t="shared" si="6"/>
        <v>125.127748108467</v>
      </c>
      <c r="AP47" s="183">
        <f t="shared" si="6"/>
        <v>1.3017599999999998</v>
      </c>
      <c r="AQ47" s="184">
        <f t="shared" si="6"/>
        <v>0.32640000000000002</v>
      </c>
    </row>
    <row r="48" spans="1:43" s="2" customFormat="1" ht="16.5" customHeight="1" thickBot="1" x14ac:dyDescent="0.3">
      <c r="A48" s="185" t="s">
        <v>79</v>
      </c>
      <c r="B48" s="186"/>
      <c r="C48" s="186"/>
      <c r="D48" s="186"/>
      <c r="E48" s="186"/>
      <c r="F48" s="186"/>
      <c r="G48" s="186"/>
      <c r="H48" s="187">
        <f t="shared" ref="H48:AQ48" si="7">H44+H45+H46+H47</f>
        <v>372.85059835555251</v>
      </c>
      <c r="I48" s="188">
        <f t="shared" si="7"/>
        <v>3.1899600000000001</v>
      </c>
      <c r="J48" s="189">
        <f t="shared" si="7"/>
        <v>1.1748000000000001</v>
      </c>
      <c r="K48" s="187">
        <f t="shared" si="7"/>
        <v>354.97122740288489</v>
      </c>
      <c r="L48" s="188">
        <f t="shared" si="7"/>
        <v>3.00684</v>
      </c>
      <c r="M48" s="189">
        <f t="shared" si="7"/>
        <v>1.1666400000000001</v>
      </c>
      <c r="N48" s="187">
        <f t="shared" si="7"/>
        <v>364.2233137323027</v>
      </c>
      <c r="O48" s="188">
        <f t="shared" si="7"/>
        <v>3.0838799999999997</v>
      </c>
      <c r="P48" s="189">
        <f t="shared" si="7"/>
        <v>1.22688</v>
      </c>
      <c r="Q48" s="187">
        <f t="shared" si="7"/>
        <v>388.53709679728553</v>
      </c>
      <c r="R48" s="188">
        <f t="shared" si="7"/>
        <v>3.3518400000000002</v>
      </c>
      <c r="S48" s="189">
        <f t="shared" si="7"/>
        <v>1.24536</v>
      </c>
      <c r="T48" s="187">
        <f t="shared" si="7"/>
        <v>444.34025390468196</v>
      </c>
      <c r="U48" s="188">
        <f t="shared" si="7"/>
        <v>3.8926799999999999</v>
      </c>
      <c r="V48" s="189">
        <f t="shared" si="7"/>
        <v>1.2682800000000001</v>
      </c>
      <c r="W48" s="187">
        <f t="shared" si="7"/>
        <v>517.39257016940121</v>
      </c>
      <c r="X48" s="188">
        <f t="shared" si="7"/>
        <v>4.5897600000000001</v>
      </c>
      <c r="Y48" s="189">
        <f t="shared" si="7"/>
        <v>1.3120799999999999</v>
      </c>
      <c r="Z48" s="187">
        <f t="shared" si="7"/>
        <v>560.58596426557392</v>
      </c>
      <c r="AA48" s="188">
        <f t="shared" si="7"/>
        <v>4.9255199999999997</v>
      </c>
      <c r="AB48" s="189">
        <f t="shared" si="7"/>
        <v>1.38192</v>
      </c>
      <c r="AC48" s="187">
        <f t="shared" si="7"/>
        <v>614.95738546386337</v>
      </c>
      <c r="AD48" s="188">
        <f t="shared" si="7"/>
        <v>5.40564</v>
      </c>
      <c r="AE48" s="189">
        <f t="shared" si="7"/>
        <v>1.4595600000000002</v>
      </c>
      <c r="AF48" s="187">
        <f t="shared" si="7"/>
        <v>638.11395622290399</v>
      </c>
      <c r="AG48" s="188">
        <f t="shared" si="7"/>
        <v>5.5929599999999997</v>
      </c>
      <c r="AH48" s="189">
        <f t="shared" si="7"/>
        <v>1.5169200000000003</v>
      </c>
      <c r="AI48" s="187">
        <f t="shared" si="7"/>
        <v>644.54984725144914</v>
      </c>
      <c r="AJ48" s="188">
        <f t="shared" si="7"/>
        <v>5.6625599999999991</v>
      </c>
      <c r="AK48" s="189">
        <f t="shared" si="7"/>
        <v>1.56264</v>
      </c>
      <c r="AL48" s="187">
        <f t="shared" si="7"/>
        <v>653.17048066389361</v>
      </c>
      <c r="AM48" s="188">
        <f t="shared" si="7"/>
        <v>5.7057600000000006</v>
      </c>
      <c r="AN48" s="189">
        <f t="shared" si="7"/>
        <v>1.56192</v>
      </c>
      <c r="AO48" s="187">
        <f t="shared" si="7"/>
        <v>635.00245000868551</v>
      </c>
      <c r="AP48" s="188">
        <f t="shared" si="7"/>
        <v>5.5641600000000002</v>
      </c>
      <c r="AQ48" s="189">
        <f t="shared" si="7"/>
        <v>1.52424</v>
      </c>
    </row>
    <row r="49" spans="1:81" s="255" customFormat="1" ht="15.75" customHeight="1" x14ac:dyDescent="0.25">
      <c r="B49" s="365"/>
      <c r="C49" s="365"/>
      <c r="D49" s="365"/>
      <c r="E49" s="365"/>
      <c r="F49" s="365"/>
      <c r="T49" s="827"/>
      <c r="U49" s="828"/>
    </row>
    <row r="50" spans="1:81" s="2" customFormat="1" ht="16.5" customHeight="1" thickBot="1" x14ac:dyDescent="0.3">
      <c r="A50" s="191" t="s">
        <v>80</v>
      </c>
      <c r="B50" s="3"/>
      <c r="C50" s="3"/>
      <c r="D50" s="3"/>
      <c r="E50" s="3"/>
      <c r="F50" s="3"/>
      <c r="G50" s="3"/>
      <c r="H50" s="192"/>
      <c r="I50" s="193"/>
      <c r="J50" s="115"/>
      <c r="K50" s="194"/>
      <c r="L50" s="194"/>
      <c r="M50" s="194"/>
      <c r="N50" s="194"/>
      <c r="O50" s="194"/>
      <c r="P50" s="194"/>
      <c r="Q50" s="194"/>
      <c r="R50" s="194"/>
      <c r="S50" s="194"/>
      <c r="T50" s="194"/>
      <c r="U50" s="194"/>
      <c r="V50" s="194"/>
      <c r="W50" s="194"/>
      <c r="X50" s="194"/>
      <c r="Y50" s="194"/>
      <c r="Z50" s="194"/>
      <c r="AA50" s="194"/>
      <c r="AB50" s="194"/>
      <c r="AC50" s="194"/>
      <c r="AD50" s="194"/>
      <c r="AE50" s="194"/>
      <c r="AF50" s="194"/>
      <c r="AG50" s="194"/>
      <c r="AH50" s="194"/>
      <c r="AI50" s="194"/>
      <c r="AJ50" s="194"/>
      <c r="AK50" s="194"/>
      <c r="AL50" s="194"/>
      <c r="AM50" s="194"/>
      <c r="AN50" s="194"/>
      <c r="AO50" s="194"/>
      <c r="AP50" s="194"/>
      <c r="AQ50" s="194"/>
    </row>
    <row r="51" spans="1:81" s="2" customFormat="1" ht="16.5" customHeight="1" x14ac:dyDescent="0.25">
      <c r="A51" s="45" t="s">
        <v>23</v>
      </c>
      <c r="B51" s="195" t="s">
        <v>81</v>
      </c>
      <c r="C51" s="196"/>
      <c r="D51" s="196" t="s">
        <v>82</v>
      </c>
      <c r="E51" s="196"/>
      <c r="F51" s="196"/>
      <c r="G51" s="197"/>
      <c r="H51" s="198">
        <f>$C$53/1000</f>
        <v>3.5999999999999997E-2</v>
      </c>
      <c r="I51" s="199" t="s">
        <v>83</v>
      </c>
      <c r="J51" s="200">
        <f>$G$53/1000</f>
        <v>0.17299999999999999</v>
      </c>
      <c r="K51" s="198">
        <f>$C$53/1000</f>
        <v>3.5999999999999997E-2</v>
      </c>
      <c r="L51" s="199" t="s">
        <v>83</v>
      </c>
      <c r="M51" s="200">
        <f>$G$53/1000</f>
        <v>0.17299999999999999</v>
      </c>
      <c r="N51" s="198">
        <f>$C$53/1000</f>
        <v>3.5999999999999997E-2</v>
      </c>
      <c r="O51" s="199" t="s">
        <v>83</v>
      </c>
      <c r="P51" s="200">
        <f>$G$53/1000</f>
        <v>0.17299999999999999</v>
      </c>
      <c r="Q51" s="198">
        <f>$C$53/1000</f>
        <v>3.5999999999999997E-2</v>
      </c>
      <c r="R51" s="199" t="s">
        <v>83</v>
      </c>
      <c r="S51" s="200">
        <f>$G$53/1000</f>
        <v>0.17299999999999999</v>
      </c>
      <c r="T51" s="198">
        <f>$C$53/1000</f>
        <v>3.5999999999999997E-2</v>
      </c>
      <c r="U51" s="199" t="s">
        <v>83</v>
      </c>
      <c r="V51" s="200">
        <f>$G$53/1000</f>
        <v>0.17299999999999999</v>
      </c>
      <c r="W51" s="198">
        <f>$C$53/1000</f>
        <v>3.5999999999999997E-2</v>
      </c>
      <c r="X51" s="199" t="s">
        <v>83</v>
      </c>
      <c r="Y51" s="200">
        <f>$G$53/1000</f>
        <v>0.17299999999999999</v>
      </c>
      <c r="Z51" s="198">
        <f>$C$53/1000</f>
        <v>3.5999999999999997E-2</v>
      </c>
      <c r="AA51" s="199" t="s">
        <v>83</v>
      </c>
      <c r="AB51" s="200">
        <f>$G$53/1000</f>
        <v>0.17299999999999999</v>
      </c>
      <c r="AC51" s="198">
        <f>$C$53/1000</f>
        <v>3.5999999999999997E-2</v>
      </c>
      <c r="AD51" s="199" t="s">
        <v>83</v>
      </c>
      <c r="AE51" s="200">
        <f>$G$53/1000</f>
        <v>0.17299999999999999</v>
      </c>
      <c r="AF51" s="198">
        <f>$C$53/1000</f>
        <v>3.5999999999999997E-2</v>
      </c>
      <c r="AG51" s="199" t="s">
        <v>83</v>
      </c>
      <c r="AH51" s="200">
        <f>$G$53/1000</f>
        <v>0.17299999999999999</v>
      </c>
      <c r="AI51" s="198">
        <f>$C$53/1000</f>
        <v>3.5999999999999997E-2</v>
      </c>
      <c r="AJ51" s="199" t="s">
        <v>83</v>
      </c>
      <c r="AK51" s="200">
        <f>$G$53/1000</f>
        <v>0.17299999999999999</v>
      </c>
      <c r="AL51" s="198">
        <f>$C$53/1000</f>
        <v>3.5999999999999997E-2</v>
      </c>
      <c r="AM51" s="199" t="s">
        <v>83</v>
      </c>
      <c r="AN51" s="200">
        <f>$G$53/1000</f>
        <v>0.17299999999999999</v>
      </c>
      <c r="AO51" s="198">
        <f>$C$53/1000</f>
        <v>3.5999999999999997E-2</v>
      </c>
      <c r="AP51" s="199" t="s">
        <v>83</v>
      </c>
      <c r="AQ51" s="200">
        <f>$G$53/1000</f>
        <v>0.17299999999999999</v>
      </c>
    </row>
    <row r="52" spans="1:81" s="2" customFormat="1" ht="16.5" customHeight="1" thickBot="1" x14ac:dyDescent="0.3">
      <c r="A52" s="56"/>
      <c r="B52" s="201" t="s">
        <v>84</v>
      </c>
      <c r="C52" s="202"/>
      <c r="D52" s="202" t="s">
        <v>85</v>
      </c>
      <c r="E52" s="202"/>
      <c r="F52" s="202"/>
      <c r="G52" s="203"/>
      <c r="H52" s="204">
        <f>((I22^2+J22^2)*$G$54/1000)/$C$7*$C$7</f>
        <v>0.69705308160000001</v>
      </c>
      <c r="I52" s="205" t="s">
        <v>83</v>
      </c>
      <c r="J52" s="206">
        <f>((I22^2+J22^2)*$J$54)/(100*$C$7)</f>
        <v>6.9705308160000007E-2</v>
      </c>
      <c r="K52" s="204">
        <f>((L22^2+M22^2)*$G$54/1000)/$C$7*$C$7</f>
        <v>0.63877390560000002</v>
      </c>
      <c r="L52" s="205" t="s">
        <v>83</v>
      </c>
      <c r="M52" s="206">
        <f>((L22^2+M22^2)*$J$54)/(100*$C$7)</f>
        <v>6.3877390559999997E-2</v>
      </c>
      <c r="N52" s="204">
        <f>((O22^2+P22^2)*$G$54/1000)/$C$7*$C$7</f>
        <v>0.67489847999999997</v>
      </c>
      <c r="O52" s="205" t="s">
        <v>83</v>
      </c>
      <c r="P52" s="206">
        <f>((O22^2+P22^2)*$J$54)/(100*$C$7)</f>
        <v>6.7489847999999991E-2</v>
      </c>
      <c r="Q52" s="204">
        <f>((R22^2+S22^2)*$G$54/1000)/$C$7*$C$7</f>
        <v>0.82548538560000018</v>
      </c>
      <c r="R52" s="205" t="s">
        <v>83</v>
      </c>
      <c r="S52" s="206">
        <f>((R22^2+S22^2)*$J$54)/(100*$C$7)</f>
        <v>8.2548538560000009E-2</v>
      </c>
      <c r="T52" s="204">
        <f>((U22^2+V22^2)*$G$54/1000)/$C$7*$C$7</f>
        <v>1.0643695488</v>
      </c>
      <c r="U52" s="205" t="s">
        <v>83</v>
      </c>
      <c r="V52" s="206">
        <f>((U22^2+V22^2)*$J$54)/(100*$C$7)</f>
        <v>0.10643695488</v>
      </c>
      <c r="W52" s="204">
        <f>((X22^2+Y22^2)*$G$54/1000)/$C$7*$C$7</f>
        <v>1.4429756015999999</v>
      </c>
      <c r="X52" s="205" t="s">
        <v>83</v>
      </c>
      <c r="Y52" s="206">
        <f>((X22^2+Y22^2)*$J$54)/(100*$C$7)</f>
        <v>0.14429756015999998</v>
      </c>
      <c r="Z52" s="204">
        <f>((AA22^2+AB22^2)*$G$54/1000)/$C$7*$C$7</f>
        <v>1.6717855679999993</v>
      </c>
      <c r="AA52" s="205" t="s">
        <v>83</v>
      </c>
      <c r="AB52" s="206">
        <f>((AA22^2+AB22^2)*$J$54)/(100*$C$7)</f>
        <v>0.16717855679999996</v>
      </c>
      <c r="AC52" s="204">
        <f>((AD22^2+AE22^2)*$G$54/1000)/$C$7*$C$7</f>
        <v>2.0166313392000004</v>
      </c>
      <c r="AD52" s="205" t="s">
        <v>83</v>
      </c>
      <c r="AE52" s="206">
        <f>((AD22^2+AE22^2)*$J$54)/(100*$C$7)</f>
        <v>0.20166313392000002</v>
      </c>
      <c r="AF52" s="204">
        <f>((AG22^2+AH22^2)*$G$54/1000)/$C$7*$C$7</f>
        <v>2.1946721903999995</v>
      </c>
      <c r="AG52" s="205" t="s">
        <v>83</v>
      </c>
      <c r="AH52" s="206">
        <f>((AG22^2+AH22^2)*$J$54)/(100*$C$7)</f>
        <v>0.21946721903999997</v>
      </c>
      <c r="AI52" s="204">
        <f>((AJ22^2+AK22^2)*$G$54/1000)/$C$7*$C$7</f>
        <v>2.28816576</v>
      </c>
      <c r="AJ52" s="205" t="s">
        <v>83</v>
      </c>
      <c r="AK52" s="206">
        <f>((AJ22^2+AK22^2)*$J$54)/(100*$C$7)</f>
        <v>0.22881657599999999</v>
      </c>
      <c r="AL52" s="204">
        <f>((AM22^2+AN22^2)*$G$54/1000)/$C$7*$C$7</f>
        <v>2.3479464815999993</v>
      </c>
      <c r="AM52" s="205" t="s">
        <v>83</v>
      </c>
      <c r="AN52" s="206">
        <f>((AM22^2+AN22^2)*$J$54)/(100*$C$7)</f>
        <v>0.23479464815999995</v>
      </c>
      <c r="AO52" s="204">
        <f>((AP22^2+AQ22^2)*$G$54/1000)/$C$7*$C$7</f>
        <v>2.2044092976000003</v>
      </c>
      <c r="AP52" s="205" t="s">
        <v>83</v>
      </c>
      <c r="AQ52" s="206">
        <f>((AP22^2+AQ22^2)*$J$54)/(100*$C$7)</f>
        <v>0.22044092976000002</v>
      </c>
    </row>
    <row r="53" spans="1:81" s="2" customFormat="1" ht="16.5" customHeight="1" x14ac:dyDescent="0.25">
      <c r="A53" s="56"/>
      <c r="B53" s="207" t="s">
        <v>86</v>
      </c>
      <c r="C53" s="208">
        <v>36</v>
      </c>
      <c r="D53" s="209"/>
      <c r="E53" s="210" t="s">
        <v>87</v>
      </c>
      <c r="F53" s="210"/>
      <c r="G53" s="380">
        <v>173</v>
      </c>
      <c r="H53" s="212"/>
      <c r="I53" s="213"/>
      <c r="J53" s="214"/>
      <c r="K53" s="92"/>
      <c r="L53" s="215"/>
      <c r="M53" s="93"/>
      <c r="N53" s="92"/>
      <c r="O53" s="215"/>
      <c r="P53" s="93"/>
      <c r="Q53" s="92"/>
      <c r="R53" s="215"/>
      <c r="S53" s="93"/>
      <c r="T53" s="92"/>
      <c r="U53" s="215"/>
      <c r="V53" s="93"/>
      <c r="W53" s="92"/>
      <c r="X53" s="215"/>
      <c r="Y53" s="93"/>
      <c r="Z53" s="92"/>
      <c r="AA53" s="215"/>
      <c r="AB53" s="93"/>
      <c r="AC53" s="92"/>
      <c r="AD53" s="215"/>
      <c r="AE53" s="93"/>
      <c r="AF53" s="92"/>
      <c r="AG53" s="215"/>
      <c r="AH53" s="93"/>
      <c r="AI53" s="92"/>
      <c r="AJ53" s="215"/>
      <c r="AK53" s="93"/>
      <c r="AL53" s="92"/>
      <c r="AM53" s="215"/>
      <c r="AN53" s="93"/>
      <c r="AO53" s="92"/>
      <c r="AP53" s="215"/>
      <c r="AQ53" s="93"/>
    </row>
    <row r="54" spans="1:81" s="2" customFormat="1" ht="16.5" customHeight="1" thickBot="1" x14ac:dyDescent="0.3">
      <c r="A54" s="56"/>
      <c r="B54" s="106"/>
      <c r="C54" s="109"/>
      <c r="D54" s="112"/>
      <c r="E54" s="216"/>
      <c r="F54" s="216" t="s">
        <v>88</v>
      </c>
      <c r="G54" s="829">
        <v>120</v>
      </c>
      <c r="H54" s="217" t="s">
        <v>263</v>
      </c>
      <c r="I54" s="218"/>
      <c r="J54" s="219">
        <v>30</v>
      </c>
      <c r="K54" s="97"/>
      <c r="L54" s="220"/>
      <c r="M54" s="98"/>
      <c r="N54" s="97"/>
      <c r="O54" s="220"/>
      <c r="P54" s="98"/>
      <c r="Q54" s="97"/>
      <c r="R54" s="220"/>
      <c r="S54" s="98"/>
      <c r="T54" s="97"/>
      <c r="U54" s="220"/>
      <c r="V54" s="98"/>
      <c r="W54" s="97"/>
      <c r="X54" s="220"/>
      <c r="Y54" s="98"/>
      <c r="Z54" s="97"/>
      <c r="AA54" s="220"/>
      <c r="AB54" s="98"/>
      <c r="AC54" s="97"/>
      <c r="AD54" s="220"/>
      <c r="AE54" s="98"/>
      <c r="AF54" s="97"/>
      <c r="AG54" s="220"/>
      <c r="AH54" s="98"/>
      <c r="AI54" s="97"/>
      <c r="AJ54" s="220"/>
      <c r="AK54" s="98"/>
      <c r="AL54" s="97"/>
      <c r="AM54" s="220"/>
      <c r="AN54" s="98"/>
      <c r="AO54" s="97"/>
      <c r="AP54" s="220"/>
      <c r="AQ54" s="98"/>
    </row>
    <row r="55" spans="1:81" s="2" customFormat="1" ht="16.5" customHeight="1" thickBot="1" x14ac:dyDescent="0.3">
      <c r="A55" s="85"/>
      <c r="B55" s="221" t="s">
        <v>90</v>
      </c>
      <c r="C55" s="222"/>
      <c r="D55" s="222"/>
      <c r="E55" s="222"/>
      <c r="F55" s="222"/>
      <c r="G55" s="223"/>
      <c r="H55" s="224">
        <f>I22+H51+H52</f>
        <v>2.9938530816000002</v>
      </c>
      <c r="I55" s="225" t="s">
        <v>83</v>
      </c>
      <c r="J55" s="226">
        <f>J22+J51+J52</f>
        <v>1.0779053081600001</v>
      </c>
      <c r="K55" s="224">
        <f>L22+K51+K52</f>
        <v>2.8275739056</v>
      </c>
      <c r="L55" s="225" t="s">
        <v>83</v>
      </c>
      <c r="M55" s="226">
        <f>M22+M51+M52</f>
        <v>1.06667739056</v>
      </c>
      <c r="N55" s="224">
        <f>O22+N51+N52</f>
        <v>2.9158984800000001</v>
      </c>
      <c r="O55" s="225" t="s">
        <v>83</v>
      </c>
      <c r="P55" s="226">
        <f>P22+P51+P52</f>
        <v>1.1134898479999999</v>
      </c>
      <c r="Q55" s="224">
        <f>R22+Q51+Q52</f>
        <v>3.3256853855999999</v>
      </c>
      <c r="R55" s="225" t="s">
        <v>83</v>
      </c>
      <c r="S55" s="226">
        <f>S22+S51+S52</f>
        <v>1.1537485385599999</v>
      </c>
      <c r="T55" s="224">
        <f>U22+T51+T52</f>
        <v>3.9335695488000004</v>
      </c>
      <c r="U55" s="225" t="s">
        <v>83</v>
      </c>
      <c r="V55" s="226">
        <f>V22+V51+V52</f>
        <v>1.1974369548800001</v>
      </c>
      <c r="W55" s="224">
        <f>X22+W51+W52</f>
        <v>4.8107756015999996</v>
      </c>
      <c r="X55" s="225" t="s">
        <v>83</v>
      </c>
      <c r="Y55" s="226">
        <f>Y22+Y51+Y52</f>
        <v>1.2784975601599999</v>
      </c>
      <c r="Z55" s="224">
        <f>AA22+Z51+Z52</f>
        <v>5.3005855679999989</v>
      </c>
      <c r="AA55" s="225" t="s">
        <v>83</v>
      </c>
      <c r="AB55" s="226">
        <f>AB22+AB51+AB52</f>
        <v>1.3517785568</v>
      </c>
      <c r="AC55" s="224">
        <f>AD22+AC51+AC52</f>
        <v>6.0072313392000005</v>
      </c>
      <c r="AD55" s="225" t="s">
        <v>83</v>
      </c>
      <c r="AE55" s="226">
        <f>AE22+AE51+AE52</f>
        <v>1.45466313392</v>
      </c>
      <c r="AF55" s="224">
        <f>AG22+AF51+AF52</f>
        <v>6.3580721903999988</v>
      </c>
      <c r="AG55" s="225" t="s">
        <v>83</v>
      </c>
      <c r="AH55" s="226">
        <f>AH22+AH51+AH52</f>
        <v>1.51206721904</v>
      </c>
      <c r="AI55" s="224">
        <f>AJ22+AI51+AI52</f>
        <v>6.5361657599999994</v>
      </c>
      <c r="AJ55" s="225" t="s">
        <v>83</v>
      </c>
      <c r="AK55" s="226">
        <f>AK22+AK51+AK52</f>
        <v>1.5538165760000002</v>
      </c>
      <c r="AL55" s="224">
        <f>AM22+AL51+AL52</f>
        <v>6.6517464815999983</v>
      </c>
      <c r="AM55" s="225" t="s">
        <v>83</v>
      </c>
      <c r="AN55" s="226">
        <f>AN22+AN51+AN52</f>
        <v>1.5705946481600002</v>
      </c>
      <c r="AO55" s="224">
        <f>AP22+AO51+AO52</f>
        <v>6.3732092976000008</v>
      </c>
      <c r="AP55" s="225" t="s">
        <v>83</v>
      </c>
      <c r="AQ55" s="226">
        <f>AQ22+AQ51+AQ52</f>
        <v>1.52924092976</v>
      </c>
    </row>
    <row r="56" spans="1:81" s="2" customFormat="1" ht="16.5" customHeight="1" x14ac:dyDescent="0.25">
      <c r="A56" s="45" t="s">
        <v>91</v>
      </c>
      <c r="B56" s="195" t="s">
        <v>81</v>
      </c>
      <c r="C56" s="196"/>
      <c r="D56" s="196" t="s">
        <v>82</v>
      </c>
      <c r="E56" s="196"/>
      <c r="F56" s="196"/>
      <c r="G56" s="196"/>
      <c r="H56" s="198">
        <f>$C$58/1000</f>
        <v>3.5999999999999997E-2</v>
      </c>
      <c r="I56" s="199" t="s">
        <v>83</v>
      </c>
      <c r="J56" s="200">
        <f>$G$58/1000</f>
        <v>0.17299999999999999</v>
      </c>
      <c r="K56" s="198">
        <f>$C$58/1000</f>
        <v>3.5999999999999997E-2</v>
      </c>
      <c r="L56" s="199" t="s">
        <v>83</v>
      </c>
      <c r="M56" s="200">
        <f>$G$58/1000</f>
        <v>0.17299999999999999</v>
      </c>
      <c r="N56" s="198">
        <f>$C$58/1000</f>
        <v>3.5999999999999997E-2</v>
      </c>
      <c r="O56" s="199" t="s">
        <v>83</v>
      </c>
      <c r="P56" s="200">
        <f>$G$58/1000</f>
        <v>0.17299999999999999</v>
      </c>
      <c r="Q56" s="198">
        <f>$C$58/1000</f>
        <v>3.5999999999999997E-2</v>
      </c>
      <c r="R56" s="199" t="s">
        <v>83</v>
      </c>
      <c r="S56" s="200">
        <f>$G$58/1000</f>
        <v>0.17299999999999999</v>
      </c>
      <c r="T56" s="198">
        <f>$C$58/1000</f>
        <v>3.5999999999999997E-2</v>
      </c>
      <c r="U56" s="199" t="s">
        <v>83</v>
      </c>
      <c r="V56" s="200">
        <f>$G$58/1000</f>
        <v>0.17299999999999999</v>
      </c>
      <c r="W56" s="198">
        <f>$C$58/1000</f>
        <v>3.5999999999999997E-2</v>
      </c>
      <c r="X56" s="199" t="s">
        <v>83</v>
      </c>
      <c r="Y56" s="200">
        <f>$G$58/1000</f>
        <v>0.17299999999999999</v>
      </c>
      <c r="Z56" s="198">
        <f>$C$58/1000</f>
        <v>3.5999999999999997E-2</v>
      </c>
      <c r="AA56" s="199" t="s">
        <v>83</v>
      </c>
      <c r="AB56" s="200">
        <f>$G$58/1000</f>
        <v>0.17299999999999999</v>
      </c>
      <c r="AC56" s="198">
        <f>$C$58/1000</f>
        <v>3.5999999999999997E-2</v>
      </c>
      <c r="AD56" s="199" t="s">
        <v>83</v>
      </c>
      <c r="AE56" s="200">
        <f>$G$58/1000</f>
        <v>0.17299999999999999</v>
      </c>
      <c r="AF56" s="198">
        <f>$C$58/1000</f>
        <v>3.5999999999999997E-2</v>
      </c>
      <c r="AG56" s="199" t="s">
        <v>83</v>
      </c>
      <c r="AH56" s="200">
        <f>$G$58/1000</f>
        <v>0.17299999999999999</v>
      </c>
      <c r="AI56" s="198">
        <f>$C$58/1000</f>
        <v>3.5999999999999997E-2</v>
      </c>
      <c r="AJ56" s="199" t="s">
        <v>83</v>
      </c>
      <c r="AK56" s="200">
        <f>$G$58/1000</f>
        <v>0.17299999999999999</v>
      </c>
      <c r="AL56" s="198">
        <f>$C$58/1000</f>
        <v>3.5999999999999997E-2</v>
      </c>
      <c r="AM56" s="199" t="s">
        <v>83</v>
      </c>
      <c r="AN56" s="200">
        <f>$G$58/1000</f>
        <v>0.17299999999999999</v>
      </c>
      <c r="AO56" s="198">
        <f>$C$58/1000</f>
        <v>3.5999999999999997E-2</v>
      </c>
      <c r="AP56" s="199" t="s">
        <v>83</v>
      </c>
      <c r="AQ56" s="200">
        <f>$G$58/1000</f>
        <v>0.17299999999999999</v>
      </c>
    </row>
    <row r="57" spans="1:81" s="2" customFormat="1" ht="16.5" customHeight="1" thickBot="1" x14ac:dyDescent="0.3">
      <c r="A57" s="56"/>
      <c r="B57" s="201" t="s">
        <v>84</v>
      </c>
      <c r="C57" s="202"/>
      <c r="D57" s="202" t="s">
        <v>85</v>
      </c>
      <c r="E57" s="202"/>
      <c r="F57" s="202"/>
      <c r="G57" s="227"/>
      <c r="H57" s="204">
        <f>((I23^2+J23^2)*$G$59/1000)/$C$7*$C$7</f>
        <v>0.12482385119999999</v>
      </c>
      <c r="I57" s="205" t="s">
        <v>83</v>
      </c>
      <c r="J57" s="206">
        <f>((I23^2+J23^2)*$J$59)/(100*$C$7)</f>
        <v>1.248238512E-2</v>
      </c>
      <c r="K57" s="204">
        <f>((L23^2+M23^2)*$G$59/1000)/$C$7*$C$7</f>
        <v>0.10714744800000001</v>
      </c>
      <c r="L57" s="205" t="s">
        <v>83</v>
      </c>
      <c r="M57" s="206">
        <f>((L23^2+M23^2)*$J$59)/(100*$C$7)</f>
        <v>1.07147448E-2</v>
      </c>
      <c r="N57" s="204">
        <f>((O23^2+P23^2)*$G$59/1000)/$C$7*$C$7</f>
        <v>0.11385969120000003</v>
      </c>
      <c r="O57" s="205" t="s">
        <v>83</v>
      </c>
      <c r="P57" s="206">
        <f>((O23^2+P23^2)*$J$59)/(100*$C$7)</f>
        <v>1.1385969120000002E-2</v>
      </c>
      <c r="Q57" s="204">
        <f>((R23^2+S23^2)*$G$59/1000)/$C$7*$C$7</f>
        <v>0.11517577920000001</v>
      </c>
      <c r="R57" s="205" t="s">
        <v>83</v>
      </c>
      <c r="S57" s="206">
        <f>((R23^2+S23^2)*$J$59)/(100*$C$7)</f>
        <v>1.1517577920000001E-2</v>
      </c>
      <c r="T57" s="204">
        <f>((U23^2+V23^2)*$G$59/1000)/$C$7*$C$7</f>
        <v>0.15755147999999997</v>
      </c>
      <c r="U57" s="205" t="s">
        <v>83</v>
      </c>
      <c r="V57" s="206">
        <f>((U23^2+V23^2)*$J$59)/(100*$C$7)</f>
        <v>1.5755147999999997E-2</v>
      </c>
      <c r="W57" s="204">
        <f>((X23^2+Y23^2)*$G$59/1000)/$C$7*$C$7</f>
        <v>0.21423074400000003</v>
      </c>
      <c r="X57" s="205" t="s">
        <v>83</v>
      </c>
      <c r="Y57" s="206">
        <f>((X23^2+Y23^2)*$J$59)/(100*$C$7)</f>
        <v>2.1423074400000006E-2</v>
      </c>
      <c r="Z57" s="204">
        <f>((AA23^2+AB23^2)*$G$59/1000)/$C$7*$C$7</f>
        <v>0.24001868159999992</v>
      </c>
      <c r="AA57" s="205" t="s">
        <v>83</v>
      </c>
      <c r="AB57" s="206">
        <f>((AA23^2+AB23^2)*$J$59)/(100*$C$7)</f>
        <v>2.4001868159999992E-2</v>
      </c>
      <c r="AC57" s="204">
        <f>((AD23^2+AE23^2)*$G$59/1000)/$C$7*$C$7</f>
        <v>0.28280378880000007</v>
      </c>
      <c r="AD57" s="205" t="s">
        <v>83</v>
      </c>
      <c r="AE57" s="206">
        <f>((AD23^2+AE23^2)*$J$59)/(100*$C$7)</f>
        <v>2.8280378880000005E-2</v>
      </c>
      <c r="AF57" s="204">
        <f>((AG23^2+AH23^2)*$G$59/1000)/$C$7*$C$7</f>
        <v>0.29053080000000003</v>
      </c>
      <c r="AG57" s="205" t="s">
        <v>83</v>
      </c>
      <c r="AH57" s="206">
        <f>((AG23^2+AH23^2)*$J$59)/(100*$C$7)</f>
        <v>2.9053080000000005E-2</v>
      </c>
      <c r="AI57" s="204">
        <f>((AJ23^2+AK23^2)*$G$59/1000)/$C$7*$C$7</f>
        <v>0.28702188000000006</v>
      </c>
      <c r="AJ57" s="205" t="s">
        <v>83</v>
      </c>
      <c r="AK57" s="206">
        <f>((AJ23^2+AK23^2)*$J$59)/(100*$C$7)</f>
        <v>2.8702188000000007E-2</v>
      </c>
      <c r="AL57" s="204">
        <f>((AM23^2+AN23^2)*$G$59/1000)/$C$7*$C$7</f>
        <v>0.28226335679999998</v>
      </c>
      <c r="AM57" s="205" t="s">
        <v>83</v>
      </c>
      <c r="AN57" s="206">
        <f>((AM23^2+AN23^2)*$J$59)/(100*$C$7)</f>
        <v>2.8226335679999999E-2</v>
      </c>
      <c r="AO57" s="204">
        <f>((AP23^2+AQ23^2)*$G$59/1000)/$C$7*$C$7</f>
        <v>0.27909619200000002</v>
      </c>
      <c r="AP57" s="205" t="s">
        <v>83</v>
      </c>
      <c r="AQ57" s="206">
        <f>((AP23^2+AQ23^2)*$J$59)/(100*$C$7)</f>
        <v>2.7909619200000003E-2</v>
      </c>
    </row>
    <row r="58" spans="1:81" s="2" customFormat="1" ht="16.5" customHeight="1" x14ac:dyDescent="0.25">
      <c r="A58" s="56"/>
      <c r="B58" s="207" t="s">
        <v>86</v>
      </c>
      <c r="C58" s="208">
        <v>36</v>
      </c>
      <c r="D58" s="209"/>
      <c r="E58" s="210" t="s">
        <v>87</v>
      </c>
      <c r="F58" s="210"/>
      <c r="G58" s="380">
        <v>173</v>
      </c>
      <c r="H58" s="212"/>
      <c r="I58" s="213"/>
      <c r="J58" s="230"/>
      <c r="K58" s="231"/>
      <c r="L58" s="232"/>
      <c r="M58" s="233"/>
      <c r="N58" s="231"/>
      <c r="O58" s="232"/>
      <c r="P58" s="233"/>
      <c r="Q58" s="231"/>
      <c r="R58" s="232"/>
      <c r="S58" s="233"/>
      <c r="T58" s="231"/>
      <c r="U58" s="232"/>
      <c r="V58" s="233"/>
      <c r="W58" s="231"/>
      <c r="X58" s="232"/>
      <c r="Y58" s="233"/>
      <c r="Z58" s="231"/>
      <c r="AA58" s="232"/>
      <c r="AB58" s="233"/>
      <c r="AC58" s="231"/>
      <c r="AD58" s="232"/>
      <c r="AE58" s="233"/>
      <c r="AF58" s="231"/>
      <c r="AG58" s="232"/>
      <c r="AH58" s="233"/>
      <c r="AI58" s="231"/>
      <c r="AJ58" s="232"/>
      <c r="AK58" s="233"/>
      <c r="AL58" s="231"/>
      <c r="AM58" s="232"/>
      <c r="AN58" s="233"/>
      <c r="AO58" s="231"/>
      <c r="AP58" s="232"/>
      <c r="AQ58" s="233"/>
    </row>
    <row r="59" spans="1:81" s="2" customFormat="1" ht="16.5" customHeight="1" thickBot="1" x14ac:dyDescent="0.3">
      <c r="A59" s="56"/>
      <c r="B59" s="234"/>
      <c r="C59" s="194"/>
      <c r="D59" s="3"/>
      <c r="E59" s="216"/>
      <c r="F59" s="216" t="s">
        <v>88</v>
      </c>
      <c r="G59" s="829">
        <v>120</v>
      </c>
      <c r="H59" s="217" t="s">
        <v>263</v>
      </c>
      <c r="I59" s="218"/>
      <c r="J59" s="219">
        <v>30</v>
      </c>
      <c r="K59" s="236"/>
      <c r="L59" s="237"/>
      <c r="M59" s="238"/>
      <c r="N59" s="236"/>
      <c r="O59" s="237"/>
      <c r="P59" s="238"/>
      <c r="Q59" s="236"/>
      <c r="R59" s="237"/>
      <c r="S59" s="238"/>
      <c r="T59" s="236"/>
      <c r="U59" s="237"/>
      <c r="V59" s="238"/>
      <c r="W59" s="236"/>
      <c r="X59" s="237"/>
      <c r="Y59" s="238"/>
      <c r="Z59" s="236"/>
      <c r="AA59" s="237"/>
      <c r="AB59" s="238"/>
      <c r="AC59" s="236"/>
      <c r="AD59" s="237"/>
      <c r="AE59" s="238"/>
      <c r="AF59" s="236"/>
      <c r="AG59" s="237"/>
      <c r="AH59" s="238"/>
      <c r="AI59" s="236"/>
      <c r="AJ59" s="237"/>
      <c r="AK59" s="238"/>
      <c r="AL59" s="236"/>
      <c r="AM59" s="237"/>
      <c r="AN59" s="238"/>
      <c r="AO59" s="236"/>
      <c r="AP59" s="237"/>
      <c r="AQ59" s="238"/>
    </row>
    <row r="60" spans="1:81" s="242" customFormat="1" ht="16.5" customHeight="1" thickBot="1" x14ac:dyDescent="0.3">
      <c r="A60" s="85"/>
      <c r="B60" s="221" t="s">
        <v>90</v>
      </c>
      <c r="C60" s="222"/>
      <c r="D60" s="222"/>
      <c r="E60" s="222"/>
      <c r="F60" s="222"/>
      <c r="G60" s="223"/>
      <c r="H60" s="239">
        <f>I23+H56+H57</f>
        <v>1.1184238512</v>
      </c>
      <c r="I60" s="240" t="s">
        <v>83</v>
      </c>
      <c r="J60" s="241">
        <f>J23+J56+J57</f>
        <v>0.53648238512000002</v>
      </c>
      <c r="K60" s="239">
        <f>L23+K56+K57</f>
        <v>1.0197474480000002</v>
      </c>
      <c r="L60" s="240" t="s">
        <v>83</v>
      </c>
      <c r="M60" s="241">
        <f>M23+M56+M57</f>
        <v>0.53651474480000005</v>
      </c>
      <c r="N60" s="239">
        <f>O23+N56+N57</f>
        <v>1.0498596912</v>
      </c>
      <c r="O60" s="240" t="s">
        <v>83</v>
      </c>
      <c r="P60" s="241">
        <f>P23+P56+P57</f>
        <v>0.55698596911999998</v>
      </c>
      <c r="Q60" s="239">
        <f>R23+Q56+Q57</f>
        <v>1.0601757792000002</v>
      </c>
      <c r="R60" s="240" t="s">
        <v>83</v>
      </c>
      <c r="S60" s="241">
        <f>S23+S56+S57</f>
        <v>0.54991757791999996</v>
      </c>
      <c r="T60" s="239">
        <f>U23+T56+T57</f>
        <v>1.2789514799999999</v>
      </c>
      <c r="U60" s="240" t="s">
        <v>83</v>
      </c>
      <c r="V60" s="241">
        <f>V23+V56+V57</f>
        <v>0.55595514800000001</v>
      </c>
      <c r="W60" s="239">
        <f>X23+W56+W57</f>
        <v>1.5354307440000001</v>
      </c>
      <c r="X60" s="240" t="s">
        <v>83</v>
      </c>
      <c r="Y60" s="241">
        <f>Y23+Y56+Y57</f>
        <v>0.55982307440000001</v>
      </c>
      <c r="Z60" s="239">
        <f>AA23+Z56+Z57</f>
        <v>1.6368186815999997</v>
      </c>
      <c r="AA60" s="240" t="s">
        <v>83</v>
      </c>
      <c r="AB60" s="241">
        <f>AB23+AB56+AB57</f>
        <v>0.58220186815999997</v>
      </c>
      <c r="AC60" s="239">
        <f>AD23+AC56+AC57</f>
        <v>1.8020037888000002</v>
      </c>
      <c r="AD60" s="240" t="s">
        <v>83</v>
      </c>
      <c r="AE60" s="241">
        <f>AE23+AE56+AE57</f>
        <v>0.59728037887999996</v>
      </c>
      <c r="AF60" s="239">
        <f>AG23+AF56+AF57</f>
        <v>1.8259308000000001</v>
      </c>
      <c r="AG60" s="240" t="s">
        <v>83</v>
      </c>
      <c r="AH60" s="241">
        <f>AH23+AH56+AH57</f>
        <v>0.61785307999999994</v>
      </c>
      <c r="AI60" s="239">
        <f>AJ23+AI56+AI57</f>
        <v>1.8080218800000001</v>
      </c>
      <c r="AJ60" s="240" t="s">
        <v>83</v>
      </c>
      <c r="AK60" s="241">
        <f>AK23+AK56+AK57</f>
        <v>0.633702188</v>
      </c>
      <c r="AL60" s="239">
        <f>AM23+AL56+AL57</f>
        <v>1.7924633567999999</v>
      </c>
      <c r="AM60" s="240" t="s">
        <v>83</v>
      </c>
      <c r="AN60" s="241">
        <f>AN23+AN56+AN57</f>
        <v>0.62422633567999997</v>
      </c>
      <c r="AO60" s="239">
        <f>AP23+AO56+AO57</f>
        <v>1.7838961920000003</v>
      </c>
      <c r="AP60" s="240" t="s">
        <v>83</v>
      </c>
      <c r="AQ60" s="241">
        <f>AQ23+AQ56+AQ57</f>
        <v>0.61130961920000004</v>
      </c>
      <c r="CC60" s="243"/>
    </row>
    <row r="61" spans="1:81" s="2" customFormat="1" ht="16.5" customHeight="1" x14ac:dyDescent="0.25">
      <c r="A61" s="118" t="s">
        <v>92</v>
      </c>
      <c r="B61" s="119"/>
      <c r="C61" s="119"/>
      <c r="D61" s="119"/>
      <c r="E61" s="119"/>
      <c r="F61" s="119"/>
      <c r="G61" s="244"/>
      <c r="H61" s="245"/>
      <c r="I61" s="246"/>
      <c r="J61" s="214"/>
      <c r="K61" s="245"/>
      <c r="L61" s="246"/>
      <c r="M61" s="214"/>
      <c r="N61" s="245"/>
      <c r="O61" s="246"/>
      <c r="P61" s="214"/>
      <c r="Q61" s="245"/>
      <c r="R61" s="246"/>
      <c r="S61" s="214"/>
      <c r="T61" s="245"/>
      <c r="U61" s="246"/>
      <c r="V61" s="214"/>
      <c r="W61" s="245"/>
      <c r="X61" s="246"/>
      <c r="Y61" s="214"/>
      <c r="Z61" s="245"/>
      <c r="AA61" s="246"/>
      <c r="AB61" s="214"/>
      <c r="AC61" s="245"/>
      <c r="AD61" s="246"/>
      <c r="AE61" s="214"/>
      <c r="AF61" s="245"/>
      <c r="AG61" s="246"/>
      <c r="AH61" s="214"/>
      <c r="AI61" s="245"/>
      <c r="AJ61" s="246"/>
      <c r="AK61" s="214"/>
      <c r="AL61" s="245"/>
      <c r="AM61" s="246"/>
      <c r="AN61" s="214"/>
      <c r="AO61" s="245"/>
      <c r="AP61" s="246"/>
      <c r="AQ61" s="214"/>
    </row>
    <row r="62" spans="1:81" s="2" customFormat="1" ht="16.5" customHeight="1" thickBot="1" x14ac:dyDescent="0.3">
      <c r="A62" s="247" t="s">
        <v>93</v>
      </c>
      <c r="B62" s="248"/>
      <c r="C62" s="249"/>
      <c r="D62" s="248"/>
      <c r="E62" s="112"/>
      <c r="F62" s="248" t="s">
        <v>94</v>
      </c>
      <c r="G62" s="111"/>
      <c r="H62" s="250">
        <f>SUM(H55,H60)</f>
        <v>4.1122769328000004</v>
      </c>
      <c r="I62" s="251" t="s">
        <v>83</v>
      </c>
      <c r="J62" s="252">
        <f>SUM(J55,J60)</f>
        <v>1.6143876932800001</v>
      </c>
      <c r="K62" s="250">
        <f>SUM(K55,K60)</f>
        <v>3.8473213535999999</v>
      </c>
      <c r="L62" s="251" t="s">
        <v>83</v>
      </c>
      <c r="M62" s="252">
        <f>SUM(M55,M60)</f>
        <v>1.60319213536</v>
      </c>
      <c r="N62" s="250">
        <f>SUM(N55,N60)</f>
        <v>3.9657581712000001</v>
      </c>
      <c r="O62" s="251" t="s">
        <v>83</v>
      </c>
      <c r="P62" s="252">
        <f>SUM(P55,P60)</f>
        <v>1.6704758171199998</v>
      </c>
      <c r="Q62" s="250">
        <f>SUM(Q55,Q60)</f>
        <v>4.3858611647999997</v>
      </c>
      <c r="R62" s="251" t="s">
        <v>83</v>
      </c>
      <c r="S62" s="252">
        <f>SUM(S55,S60)</f>
        <v>1.70366611648</v>
      </c>
      <c r="T62" s="250">
        <f>SUM(T55,T60)</f>
        <v>5.2125210288000003</v>
      </c>
      <c r="U62" s="251" t="s">
        <v>83</v>
      </c>
      <c r="V62" s="252">
        <f>SUM(V55,V60)</f>
        <v>1.7533921028800001</v>
      </c>
      <c r="W62" s="250">
        <f>SUM(W55,W60)</f>
        <v>6.3462063455999997</v>
      </c>
      <c r="X62" s="251" t="s">
        <v>83</v>
      </c>
      <c r="Y62" s="252">
        <f>SUM(Y55,Y60)</f>
        <v>1.8383206345600001</v>
      </c>
      <c r="Z62" s="250">
        <f>SUM(Z55,Z60)</f>
        <v>6.9374042495999984</v>
      </c>
      <c r="AA62" s="251" t="s">
        <v>83</v>
      </c>
      <c r="AB62" s="252">
        <f>SUM(AB55,AB60)</f>
        <v>1.9339804249600001</v>
      </c>
      <c r="AC62" s="250">
        <f>SUM(AC55,AC60)</f>
        <v>7.809235128000001</v>
      </c>
      <c r="AD62" s="251" t="s">
        <v>83</v>
      </c>
      <c r="AE62" s="252">
        <f>SUM(AE55,AE60)</f>
        <v>2.0519435127999999</v>
      </c>
      <c r="AF62" s="250">
        <f>SUM(AF55,AF60)</f>
        <v>8.1840029903999998</v>
      </c>
      <c r="AG62" s="251" t="s">
        <v>83</v>
      </c>
      <c r="AH62" s="252">
        <f>SUM(AH55,AH60)</f>
        <v>2.1299202990400001</v>
      </c>
      <c r="AI62" s="250">
        <f>SUM(AI55,AI60)</f>
        <v>8.3441876399999995</v>
      </c>
      <c r="AJ62" s="251" t="s">
        <v>83</v>
      </c>
      <c r="AK62" s="252">
        <f>SUM(AK55,AK60)</f>
        <v>2.187518764</v>
      </c>
      <c r="AL62" s="250">
        <f>SUM(AL55,AL60)</f>
        <v>8.4442098383999991</v>
      </c>
      <c r="AM62" s="251" t="s">
        <v>83</v>
      </c>
      <c r="AN62" s="252">
        <f>SUM(AN55,AN60)</f>
        <v>2.1948209838400001</v>
      </c>
      <c r="AO62" s="250">
        <f>SUM(AO55,AO60)</f>
        <v>8.157105489600001</v>
      </c>
      <c r="AP62" s="251" t="s">
        <v>83</v>
      </c>
      <c r="AQ62" s="252">
        <f>SUM(AQ55,AQ60)</f>
        <v>2.1405505489600003</v>
      </c>
    </row>
    <row r="63" spans="1:81" s="2" customFormat="1" ht="16.5" hidden="1" customHeight="1" x14ac:dyDescent="0.25">
      <c r="A63" s="253" t="s">
        <v>95</v>
      </c>
      <c r="B63" s="242"/>
      <c r="C63" s="242"/>
      <c r="D63" s="242"/>
      <c r="E63" s="242"/>
      <c r="F63" s="242"/>
      <c r="G63" s="242"/>
      <c r="H63" s="242"/>
      <c r="I63" s="254">
        <f>J62/H62</f>
        <v>0.39257757190510578</v>
      </c>
      <c r="J63" s="242"/>
      <c r="K63" s="242"/>
      <c r="L63" s="254">
        <f>M62/K62</f>
        <v>0.41670346405034964</v>
      </c>
      <c r="M63" s="242"/>
      <c r="N63" s="242"/>
      <c r="O63" s="254">
        <f>P62/N62</f>
        <v>0.42122483142095624</v>
      </c>
      <c r="P63" s="242"/>
      <c r="Q63" s="242"/>
      <c r="R63" s="254">
        <f>S62/Q62</f>
        <v>0.38844506300228249</v>
      </c>
      <c r="S63" s="242"/>
      <c r="T63" s="242"/>
      <c r="U63" s="254">
        <f>V62/T62</f>
        <v>0.3363808209486796</v>
      </c>
      <c r="V63" s="242"/>
      <c r="W63" s="242"/>
      <c r="X63" s="254">
        <f>Y62/W62</f>
        <v>0.28967237030270193</v>
      </c>
      <c r="Y63" s="242"/>
      <c r="Z63" s="242"/>
      <c r="AA63" s="254">
        <f>AB62/Z62</f>
        <v>0.27877580077181041</v>
      </c>
      <c r="AB63" s="242"/>
      <c r="AC63" s="242"/>
      <c r="AD63" s="254">
        <f>AE62/AC62</f>
        <v>0.2627585773980296</v>
      </c>
      <c r="AE63" s="242"/>
      <c r="AF63" s="242"/>
      <c r="AG63" s="254">
        <f>AH62/AF62</f>
        <v>0.26025409589151416</v>
      </c>
      <c r="AH63" s="242"/>
      <c r="AI63" s="242"/>
      <c r="AJ63" s="254">
        <f>AK62/AI62</f>
        <v>0.2621607828560289</v>
      </c>
      <c r="AK63" s="242"/>
      <c r="AL63" s="242"/>
      <c r="AM63" s="254">
        <f>AN62/AL62</f>
        <v>0.25992023242471585</v>
      </c>
      <c r="AN63" s="242"/>
      <c r="AO63" s="242"/>
      <c r="AP63" s="254">
        <f>AQ62/AO62</f>
        <v>0.26241545505193242</v>
      </c>
      <c r="AQ63" s="242"/>
    </row>
    <row r="64" spans="1:81" s="255" customFormat="1" ht="16.5" hidden="1" customHeight="1" x14ac:dyDescent="0.25">
      <c r="A64" s="253" t="s">
        <v>96</v>
      </c>
      <c r="C64" s="253"/>
      <c r="D64" s="253"/>
      <c r="E64" s="253"/>
      <c r="F64" s="253"/>
      <c r="T64" s="256"/>
      <c r="U64" s="257"/>
    </row>
    <row r="65" spans="1:83" s="258" customFormat="1" ht="30" customHeight="1" thickBot="1" x14ac:dyDescent="0.3">
      <c r="H65" s="830"/>
      <c r="I65" s="255"/>
      <c r="J65" s="255"/>
      <c r="K65" s="830"/>
      <c r="L65" s="255"/>
      <c r="M65" s="255"/>
      <c r="N65" s="830"/>
      <c r="O65" s="255"/>
      <c r="P65" s="255"/>
      <c r="Q65" s="830"/>
      <c r="R65" s="255"/>
      <c r="S65" s="255"/>
      <c r="T65" s="830"/>
      <c r="U65" s="255"/>
      <c r="V65" s="255"/>
      <c r="W65" s="830"/>
      <c r="X65" s="255"/>
      <c r="Y65" s="255"/>
      <c r="Z65" s="830"/>
      <c r="AA65" s="255"/>
      <c r="AB65" s="255"/>
      <c r="AC65" s="830"/>
      <c r="AD65" s="255"/>
      <c r="AE65" s="255"/>
      <c r="AF65" s="830"/>
      <c r="AG65" s="255"/>
      <c r="AH65" s="255"/>
      <c r="AI65" s="830"/>
      <c r="AJ65" s="255"/>
      <c r="AK65" s="255"/>
      <c r="AL65" s="830"/>
      <c r="AM65" s="255"/>
      <c r="AN65" s="255"/>
      <c r="AO65" s="830"/>
      <c r="AP65" s="255"/>
      <c r="AQ65" s="255"/>
      <c r="AS65" s="259"/>
      <c r="AV65" s="259"/>
      <c r="AY65" s="259"/>
      <c r="BB65" s="259"/>
      <c r="BE65" s="259"/>
      <c r="BH65" s="259"/>
      <c r="BK65" s="259"/>
      <c r="BN65" s="259"/>
      <c r="BQ65" s="259"/>
      <c r="BT65" s="259"/>
      <c r="BW65" s="259"/>
      <c r="BZ65" s="259"/>
    </row>
    <row r="66" spans="1:83" s="13" customFormat="1" ht="16.5" customHeight="1" thickBot="1" x14ac:dyDescent="0.3">
      <c r="A66" s="16" t="s">
        <v>2</v>
      </c>
      <c r="B66" s="17"/>
      <c r="C66" s="17"/>
      <c r="D66" s="17"/>
      <c r="E66" s="17"/>
      <c r="F66" s="17"/>
      <c r="G66" s="18"/>
      <c r="H66" s="19" t="s">
        <v>97</v>
      </c>
      <c r="I66" s="20"/>
      <c r="J66" s="21"/>
      <c r="K66" s="19" t="s">
        <v>98</v>
      </c>
      <c r="L66" s="20"/>
      <c r="M66" s="21"/>
      <c r="N66" s="19" t="s">
        <v>99</v>
      </c>
      <c r="O66" s="20"/>
      <c r="P66" s="21"/>
      <c r="Q66" s="19" t="s">
        <v>100</v>
      </c>
      <c r="R66" s="20"/>
      <c r="S66" s="21"/>
      <c r="T66" s="19" t="s">
        <v>101</v>
      </c>
      <c r="U66" s="20"/>
      <c r="V66" s="21"/>
      <c r="W66" s="19" t="s">
        <v>102</v>
      </c>
      <c r="X66" s="20"/>
      <c r="Y66" s="21"/>
      <c r="Z66" s="19" t="s">
        <v>103</v>
      </c>
      <c r="AA66" s="20"/>
      <c r="AB66" s="21"/>
      <c r="AC66" s="19" t="s">
        <v>104</v>
      </c>
      <c r="AD66" s="20"/>
      <c r="AE66" s="21"/>
      <c r="AF66" s="19" t="s">
        <v>105</v>
      </c>
      <c r="AG66" s="20"/>
      <c r="AH66" s="21"/>
      <c r="AI66" s="19" t="s">
        <v>106</v>
      </c>
      <c r="AJ66" s="20"/>
      <c r="AK66" s="21"/>
      <c r="AL66" s="19" t="s">
        <v>107</v>
      </c>
      <c r="AM66" s="20"/>
      <c r="AN66" s="21"/>
      <c r="AO66" s="19" t="s">
        <v>108</v>
      </c>
      <c r="AP66" s="20"/>
      <c r="AQ66" s="21"/>
      <c r="BV66" s="12"/>
      <c r="BW66" s="12"/>
      <c r="BX66" s="12"/>
      <c r="BY66" s="12"/>
      <c r="BZ66" s="12"/>
      <c r="CA66" s="12"/>
      <c r="CB66" s="12"/>
      <c r="CC66" s="12"/>
    </row>
    <row r="67" spans="1:83" s="13" customFormat="1" ht="16.5" customHeight="1" x14ac:dyDescent="0.25">
      <c r="A67" s="22" t="s">
        <v>15</v>
      </c>
      <c r="B67" s="23"/>
      <c r="C67" s="24" t="s">
        <v>16</v>
      </c>
      <c r="D67" s="25"/>
      <c r="E67" s="26"/>
      <c r="F67" s="26"/>
      <c r="G67" s="27"/>
      <c r="H67" s="28" t="s">
        <v>17</v>
      </c>
      <c r="I67" s="29" t="s">
        <v>18</v>
      </c>
      <c r="J67" s="30" t="s">
        <v>19</v>
      </c>
      <c r="K67" s="28" t="s">
        <v>17</v>
      </c>
      <c r="L67" s="29" t="s">
        <v>18</v>
      </c>
      <c r="M67" s="30" t="s">
        <v>19</v>
      </c>
      <c r="N67" s="28" t="s">
        <v>17</v>
      </c>
      <c r="O67" s="29" t="s">
        <v>18</v>
      </c>
      <c r="P67" s="30" t="s">
        <v>19</v>
      </c>
      <c r="Q67" s="28" t="s">
        <v>17</v>
      </c>
      <c r="R67" s="29" t="s">
        <v>18</v>
      </c>
      <c r="S67" s="30" t="s">
        <v>19</v>
      </c>
      <c r="T67" s="28" t="s">
        <v>17</v>
      </c>
      <c r="U67" s="29" t="s">
        <v>18</v>
      </c>
      <c r="V67" s="30" t="s">
        <v>19</v>
      </c>
      <c r="W67" s="28" t="s">
        <v>17</v>
      </c>
      <c r="X67" s="29" t="s">
        <v>18</v>
      </c>
      <c r="Y67" s="30" t="s">
        <v>19</v>
      </c>
      <c r="Z67" s="28" t="s">
        <v>17</v>
      </c>
      <c r="AA67" s="29" t="s">
        <v>18</v>
      </c>
      <c r="AB67" s="30" t="s">
        <v>19</v>
      </c>
      <c r="AC67" s="28" t="s">
        <v>17</v>
      </c>
      <c r="AD67" s="29" t="s">
        <v>18</v>
      </c>
      <c r="AE67" s="30" t="s">
        <v>19</v>
      </c>
      <c r="AF67" s="28" t="s">
        <v>17</v>
      </c>
      <c r="AG67" s="29" t="s">
        <v>18</v>
      </c>
      <c r="AH67" s="30" t="s">
        <v>19</v>
      </c>
      <c r="AI67" s="28" t="s">
        <v>17</v>
      </c>
      <c r="AJ67" s="29" t="s">
        <v>18</v>
      </c>
      <c r="AK67" s="30" t="s">
        <v>19</v>
      </c>
      <c r="AL67" s="28" t="s">
        <v>17</v>
      </c>
      <c r="AM67" s="29" t="s">
        <v>18</v>
      </c>
      <c r="AN67" s="30" t="s">
        <v>19</v>
      </c>
      <c r="AO67" s="28" t="s">
        <v>17</v>
      </c>
      <c r="AP67" s="29" t="s">
        <v>18</v>
      </c>
      <c r="AQ67" s="30" t="s">
        <v>19</v>
      </c>
      <c r="BV67" s="12"/>
      <c r="BW67" s="12"/>
      <c r="BX67" s="12"/>
      <c r="BY67" s="12"/>
      <c r="BZ67" s="12"/>
      <c r="CA67" s="12"/>
      <c r="CB67" s="12"/>
      <c r="CC67" s="12"/>
    </row>
    <row r="68" spans="1:83" s="13" customFormat="1" ht="16.5" customHeight="1" thickBot="1" x14ac:dyDescent="0.3">
      <c r="A68" s="31"/>
      <c r="B68" s="32"/>
      <c r="C68" s="33"/>
      <c r="D68" s="34"/>
      <c r="E68" s="35"/>
      <c r="F68" s="35"/>
      <c r="G68" s="36"/>
      <c r="H68" s="40" t="s">
        <v>20</v>
      </c>
      <c r="I68" s="41" t="s">
        <v>21</v>
      </c>
      <c r="J68" s="42" t="s">
        <v>22</v>
      </c>
      <c r="K68" s="40" t="s">
        <v>20</v>
      </c>
      <c r="L68" s="41" t="s">
        <v>21</v>
      </c>
      <c r="M68" s="42" t="s">
        <v>22</v>
      </c>
      <c r="N68" s="40" t="s">
        <v>20</v>
      </c>
      <c r="O68" s="41" t="s">
        <v>21</v>
      </c>
      <c r="P68" s="42" t="s">
        <v>22</v>
      </c>
      <c r="Q68" s="40" t="s">
        <v>20</v>
      </c>
      <c r="R68" s="41" t="s">
        <v>21</v>
      </c>
      <c r="S68" s="42" t="s">
        <v>22</v>
      </c>
      <c r="T68" s="40" t="s">
        <v>20</v>
      </c>
      <c r="U68" s="41" t="s">
        <v>21</v>
      </c>
      <c r="V68" s="42" t="s">
        <v>22</v>
      </c>
      <c r="W68" s="40" t="s">
        <v>20</v>
      </c>
      <c r="X68" s="41" t="s">
        <v>21</v>
      </c>
      <c r="Y68" s="42" t="s">
        <v>22</v>
      </c>
      <c r="Z68" s="40" t="s">
        <v>20</v>
      </c>
      <c r="AA68" s="41" t="s">
        <v>21</v>
      </c>
      <c r="AB68" s="42" t="s">
        <v>22</v>
      </c>
      <c r="AC68" s="40" t="s">
        <v>20</v>
      </c>
      <c r="AD68" s="41" t="s">
        <v>21</v>
      </c>
      <c r="AE68" s="42" t="s">
        <v>22</v>
      </c>
      <c r="AF68" s="40" t="s">
        <v>20</v>
      </c>
      <c r="AG68" s="41" t="s">
        <v>21</v>
      </c>
      <c r="AH68" s="42" t="s">
        <v>22</v>
      </c>
      <c r="AI68" s="40" t="s">
        <v>20</v>
      </c>
      <c r="AJ68" s="41" t="s">
        <v>21</v>
      </c>
      <c r="AK68" s="42" t="s">
        <v>22</v>
      </c>
      <c r="AL68" s="40" t="s">
        <v>20</v>
      </c>
      <c r="AM68" s="41" t="s">
        <v>21</v>
      </c>
      <c r="AN68" s="42" t="s">
        <v>22</v>
      </c>
      <c r="AO68" s="40" t="s">
        <v>20</v>
      </c>
      <c r="AP68" s="41" t="s">
        <v>21</v>
      </c>
      <c r="AQ68" s="42" t="s">
        <v>22</v>
      </c>
      <c r="BV68" s="12"/>
      <c r="BW68" s="12"/>
      <c r="BX68" s="12"/>
      <c r="BY68" s="12"/>
      <c r="BZ68" s="12"/>
      <c r="CA68" s="12"/>
      <c r="CB68" s="12"/>
      <c r="CC68" s="12"/>
    </row>
    <row r="69" spans="1:83" s="2" customFormat="1" ht="16.5" customHeight="1" x14ac:dyDescent="0.25">
      <c r="A69" s="43" t="s">
        <v>23</v>
      </c>
      <c r="B69" s="44"/>
      <c r="C69" s="45">
        <v>25</v>
      </c>
      <c r="D69" s="46" t="s">
        <v>24</v>
      </c>
      <c r="E69" s="47"/>
      <c r="F69" s="48" t="s">
        <v>25</v>
      </c>
      <c r="G69" s="75"/>
      <c r="H69" s="290">
        <f>SQRT(I69^2+J69^2)*1000/(1.73*H73)</f>
        <v>0</v>
      </c>
      <c r="I69" s="291">
        <v>0</v>
      </c>
      <c r="J69" s="292">
        <v>0</v>
      </c>
      <c r="K69" s="290">
        <f>SQRT(L69^2+M69^2)*1000/(1.73*K73)</f>
        <v>0</v>
      </c>
      <c r="L69" s="291">
        <v>0</v>
      </c>
      <c r="M69" s="292">
        <v>0</v>
      </c>
      <c r="N69" s="290">
        <f>SQRT(O69^2+P69^2)*1000/(1.73*N73)</f>
        <v>0</v>
      </c>
      <c r="O69" s="291">
        <v>0</v>
      </c>
      <c r="P69" s="292">
        <v>0</v>
      </c>
      <c r="Q69" s="290">
        <f>SQRT(R69^2+S69^2)*1000/(1.73*Q73)</f>
        <v>0</v>
      </c>
      <c r="R69" s="291">
        <v>0</v>
      </c>
      <c r="S69" s="292">
        <v>0</v>
      </c>
      <c r="T69" s="290">
        <f>SQRT(U69^2+V69^2)*1000/(1.73*T73)</f>
        <v>0</v>
      </c>
      <c r="U69" s="291">
        <v>0</v>
      </c>
      <c r="V69" s="292">
        <v>0</v>
      </c>
      <c r="W69" s="290">
        <f>SQRT(X69^2+Y69^2)*1000/(1.73*W73)</f>
        <v>0</v>
      </c>
      <c r="X69" s="291">
        <v>0</v>
      </c>
      <c r="Y69" s="292">
        <v>0</v>
      </c>
      <c r="Z69" s="290">
        <f>SQRT(AA69^2+AB69^2)*1000/(1.73*Z73)</f>
        <v>0</v>
      </c>
      <c r="AA69" s="291">
        <v>0</v>
      </c>
      <c r="AB69" s="292">
        <v>0</v>
      </c>
      <c r="AC69" s="290">
        <f>SQRT(AD69^2+AE69^2)*1000/(1.73*AC73)</f>
        <v>0</v>
      </c>
      <c r="AD69" s="291">
        <v>0</v>
      </c>
      <c r="AE69" s="292">
        <v>0</v>
      </c>
      <c r="AF69" s="290">
        <f>SQRT(AG69^2+AH69^2)*1000/(1.73*AF73)</f>
        <v>0</v>
      </c>
      <c r="AG69" s="291">
        <v>0</v>
      </c>
      <c r="AH69" s="292">
        <v>0</v>
      </c>
      <c r="AI69" s="290">
        <f>SQRT(AJ69^2+AK69^2)*1000/(1.73*AI73)</f>
        <v>0</v>
      </c>
      <c r="AJ69" s="291">
        <v>0</v>
      </c>
      <c r="AK69" s="292">
        <v>0</v>
      </c>
      <c r="AL69" s="290">
        <f>SQRT(AM69^2+AN69^2)*1000/(1.73*AL73)</f>
        <v>0</v>
      </c>
      <c r="AM69" s="291">
        <v>0</v>
      </c>
      <c r="AN69" s="292">
        <v>0</v>
      </c>
      <c r="AO69" s="290">
        <f>SQRT(AP69^2+AQ69^2)*1000/(1.73*AO73)</f>
        <v>0</v>
      </c>
      <c r="AP69" s="291">
        <v>0</v>
      </c>
      <c r="AQ69" s="292">
        <v>0</v>
      </c>
      <c r="AR69" s="53"/>
      <c r="AS69" s="53"/>
      <c r="CB69" s="53"/>
      <c r="CC69" s="53"/>
      <c r="CD69" s="53"/>
      <c r="CE69" s="53"/>
    </row>
    <row r="70" spans="1:83" ht="16.5" x14ac:dyDescent="0.25">
      <c r="A70" s="311"/>
      <c r="B70" s="55"/>
      <c r="C70" s="56"/>
      <c r="D70" s="312"/>
      <c r="E70" s="313"/>
      <c r="F70" s="314" t="s">
        <v>265</v>
      </c>
      <c r="G70" s="315"/>
      <c r="H70" s="316">
        <f>SQRT(I70^2+J70^2)*1000/(1.73*H74)</f>
        <v>253.96273495718802</v>
      </c>
      <c r="I70" s="317">
        <v>2.5973999999999999</v>
      </c>
      <c r="J70" s="318">
        <v>0.82079999999999997</v>
      </c>
      <c r="K70" s="316">
        <f>SQRT(L70^2+M70^2)*1000/(1.73*K74)</f>
        <v>247.67813946057433</v>
      </c>
      <c r="L70" s="317">
        <v>2.5271999999999997</v>
      </c>
      <c r="M70" s="318">
        <v>0.81899999999999995</v>
      </c>
      <c r="N70" s="316">
        <f>SQRT(O70^2+P70^2)*1000/(1.73*N74)</f>
        <v>248.31248645057155</v>
      </c>
      <c r="O70" s="317">
        <v>2.5326000000000004</v>
      </c>
      <c r="P70" s="318">
        <v>0.82440000000000002</v>
      </c>
      <c r="Q70" s="316">
        <f>SQRT(R70^2+S70^2)*1000/(1.73*Q74)</f>
        <v>253.57181773121931</v>
      </c>
      <c r="R70" s="317">
        <v>2.5883999999999996</v>
      </c>
      <c r="S70" s="318">
        <v>0.83520000000000005</v>
      </c>
      <c r="T70" s="316">
        <f>SQRT(U70^2+V70^2)*1000/(1.73*T74)</f>
        <v>255.11826009951227</v>
      </c>
      <c r="U70" s="317">
        <v>2.6064000000000003</v>
      </c>
      <c r="V70" s="318">
        <v>0.83340000000000003</v>
      </c>
      <c r="W70" s="316">
        <f>SQRT(X70^2+Y70^2)*1000/(1.73*W74)</f>
        <v>257.92831451396506</v>
      </c>
      <c r="X70" s="317">
        <v>2.6441999999999997</v>
      </c>
      <c r="Y70" s="318">
        <v>0.81359999999999999</v>
      </c>
      <c r="Z70" s="316">
        <f>SQRT(AA70^2+AB70^2)*1000/(1.73*Z74)</f>
        <v>256.38607970422828</v>
      </c>
      <c r="AA70" s="317">
        <v>2.6280000000000001</v>
      </c>
      <c r="AB70" s="318">
        <v>0.81</v>
      </c>
      <c r="AC70" s="316">
        <f>SQRT(AD70^2+AE70^2)*1000/(1.73*AC74)</f>
        <v>260.15804481394935</v>
      </c>
      <c r="AD70" s="317">
        <v>2.6819999999999999</v>
      </c>
      <c r="AE70" s="318">
        <v>0.77039999999999997</v>
      </c>
      <c r="AF70" s="316">
        <f>SQRT(AG70^2+AH70^2)*1000/(1.73*AF74)</f>
        <v>257.69148866123362</v>
      </c>
      <c r="AG70" s="317">
        <v>2.6586000000000003</v>
      </c>
      <c r="AH70" s="318">
        <v>0.75600000000000001</v>
      </c>
      <c r="AI70" s="316">
        <f>SQRT(AJ70^2+AK70^2)*1000/(1.73*AI74)</f>
        <v>244.53959425846477</v>
      </c>
      <c r="AJ70" s="317">
        <v>2.4858000000000002</v>
      </c>
      <c r="AK70" s="318">
        <v>0.83699999999999997</v>
      </c>
      <c r="AL70" s="316">
        <f>SQRT(AM70^2+AN70^2)*1000/(1.73*AL74)</f>
        <v>208.12631677495744</v>
      </c>
      <c r="AM70" s="317">
        <v>2.0844</v>
      </c>
      <c r="AN70" s="318">
        <v>0.79920000000000002</v>
      </c>
      <c r="AO70" s="316">
        <f>SQRT(AP70^2+AQ70^2)*1000/(1.73*AO74)</f>
        <v>182.54118123313725</v>
      </c>
      <c r="AP70" s="317">
        <v>1.8</v>
      </c>
      <c r="AQ70" s="318">
        <v>0.77039999999999997</v>
      </c>
      <c r="AR70" s="810"/>
      <c r="AS70" s="261"/>
      <c r="AT70" s="261"/>
      <c r="AU70" s="261"/>
      <c r="AV70" s="261"/>
      <c r="AW70" s="261"/>
      <c r="AX70" s="261"/>
      <c r="AY70" s="261"/>
      <c r="AZ70" s="261"/>
      <c r="BA70" s="261"/>
      <c r="BB70" s="261"/>
      <c r="BC70" s="261"/>
      <c r="BD70" s="261"/>
      <c r="BE70" s="261"/>
      <c r="BF70" s="261"/>
      <c r="BG70" s="261"/>
      <c r="BH70" s="261"/>
      <c r="BI70" s="261"/>
      <c r="BJ70" s="261"/>
      <c r="BK70" s="261"/>
      <c r="BL70" s="261"/>
      <c r="BM70" s="261"/>
      <c r="BN70" s="287"/>
      <c r="BO70" s="287"/>
      <c r="BP70" s="261"/>
      <c r="BQ70" s="261"/>
      <c r="BR70" s="261"/>
      <c r="BS70" s="261"/>
      <c r="BT70" s="261"/>
      <c r="BU70" s="261"/>
      <c r="BV70" s="261"/>
      <c r="BW70" s="261"/>
      <c r="BX70" s="261"/>
      <c r="BY70" s="261"/>
      <c r="BZ70" s="261"/>
      <c r="CA70" s="261"/>
      <c r="CB70" s="261"/>
      <c r="CC70" s="261"/>
      <c r="CD70" s="261"/>
      <c r="CE70" s="261"/>
    </row>
    <row r="71" spans="1:83" s="2" customFormat="1" ht="16.5" customHeight="1" thickBot="1" x14ac:dyDescent="0.3">
      <c r="A71" s="54"/>
      <c r="B71" s="55"/>
      <c r="C71" s="56"/>
      <c r="D71" s="57"/>
      <c r="E71" s="58"/>
      <c r="F71" s="59" t="s">
        <v>266</v>
      </c>
      <c r="G71" s="81"/>
      <c r="H71" s="61">
        <f>SQRT(I71^2+J71^2)*1000/(1.73*H74)</f>
        <v>128.81762712717347</v>
      </c>
      <c r="I71" s="811">
        <v>1.3482000000000001</v>
      </c>
      <c r="J71" s="812">
        <v>0.3024</v>
      </c>
      <c r="K71" s="61">
        <f>SQRT(L71^2+M71^2)*1000/(1.73*K74)</f>
        <v>126.57871859837756</v>
      </c>
      <c r="L71" s="811">
        <v>1.3248000000000002</v>
      </c>
      <c r="M71" s="812">
        <v>0.29699999999999999</v>
      </c>
      <c r="N71" s="61">
        <f>SQRT(O71^2+P71^2)*1000/(1.73*N74)</f>
        <v>126.41497195458599</v>
      </c>
      <c r="O71" s="811">
        <v>1.323</v>
      </c>
      <c r="P71" s="812">
        <v>0.29699999999999999</v>
      </c>
      <c r="Q71" s="61">
        <f>SQRT(R71^2+S71^2)*1000/(1.73*Q74)</f>
        <v>126.05076337967969</v>
      </c>
      <c r="R71" s="811">
        <v>1.3194000000000001</v>
      </c>
      <c r="S71" s="812">
        <v>0.29519999999999996</v>
      </c>
      <c r="T71" s="61">
        <f>SQRT(U71^2+V71^2)*1000/(1.73*T74)</f>
        <v>128.964566707084</v>
      </c>
      <c r="U71" s="811">
        <v>1.3518000000000001</v>
      </c>
      <c r="V71" s="812">
        <v>0.29339999999999999</v>
      </c>
      <c r="W71" s="61">
        <f>SQRT(X71^2+Y71^2)*1000/(1.73*W74)</f>
        <v>129.84368822176063</v>
      </c>
      <c r="X71" s="811">
        <v>1.3625999999999998</v>
      </c>
      <c r="Y71" s="812">
        <v>0.28799999999999998</v>
      </c>
      <c r="Z71" s="61">
        <f>SQRT(AA71^2+AB71^2)*1000/(1.73*Z74)</f>
        <v>125.56545245021742</v>
      </c>
      <c r="AA71" s="811">
        <v>1.3175999999999999</v>
      </c>
      <c r="AB71" s="812">
        <v>0.27900000000000003</v>
      </c>
      <c r="AC71" s="61">
        <f>SQRT(AD71^2+AE71^2)*1000/(1.73*AC74)</f>
        <v>125.16378933917856</v>
      </c>
      <c r="AD71" s="811">
        <v>1.3175999999999999</v>
      </c>
      <c r="AE71" s="812">
        <v>0.25739999999999996</v>
      </c>
      <c r="AF71" s="61">
        <f>SQRT(AG71^2+AH71^2)*1000/(1.73*AF74)</f>
        <v>121.15109208031542</v>
      </c>
      <c r="AG71" s="811">
        <v>1.2761999999999998</v>
      </c>
      <c r="AH71" s="812">
        <v>0.24480000000000002</v>
      </c>
      <c r="AI71" s="61">
        <f>SQRT(AJ71^2+AK71^2)*1000/(1.73*AI74)</f>
        <v>114.42588870045346</v>
      </c>
      <c r="AJ71" s="811">
        <v>1.1951999999999998</v>
      </c>
      <c r="AK71" s="812">
        <v>0.27900000000000003</v>
      </c>
      <c r="AL71" s="61">
        <f>SQRT(AM71^2+AN71^2)*1000/(1.73*AL74)</f>
        <v>99.637234585129363</v>
      </c>
      <c r="AM71" s="811">
        <v>1.0367999999999999</v>
      </c>
      <c r="AN71" s="812">
        <v>0.25919999999999999</v>
      </c>
      <c r="AO71" s="61">
        <f>SQRT(AP71^2+AQ71^2)*1000/(1.73*AO74)</f>
        <v>89.226009794567815</v>
      </c>
      <c r="AP71" s="811">
        <v>0.92520000000000002</v>
      </c>
      <c r="AQ71" s="812">
        <v>0.24480000000000002</v>
      </c>
      <c r="AR71" s="53"/>
      <c r="AS71" s="53"/>
      <c r="CB71" s="53"/>
      <c r="CC71" s="53"/>
      <c r="CD71" s="53"/>
      <c r="CE71" s="53"/>
    </row>
    <row r="72" spans="1:83" s="73" customFormat="1" ht="16.5" customHeight="1" thickBot="1" x14ac:dyDescent="0.3">
      <c r="A72" s="54"/>
      <c r="B72" s="55"/>
      <c r="C72" s="56"/>
      <c r="D72" s="64" t="s">
        <v>27</v>
      </c>
      <c r="E72" s="65"/>
      <c r="F72" s="319"/>
      <c r="G72" s="320"/>
      <c r="H72" s="813">
        <v>8</v>
      </c>
      <c r="I72" s="814"/>
      <c r="J72" s="815"/>
      <c r="K72" s="321">
        <v>8</v>
      </c>
      <c r="L72" s="322"/>
      <c r="M72" s="323"/>
      <c r="N72" s="321">
        <v>8</v>
      </c>
      <c r="O72" s="322"/>
      <c r="P72" s="323"/>
      <c r="Q72" s="321">
        <v>8</v>
      </c>
      <c r="R72" s="322"/>
      <c r="S72" s="323"/>
      <c r="T72" s="321">
        <v>8</v>
      </c>
      <c r="U72" s="322"/>
      <c r="V72" s="323"/>
      <c r="W72" s="321">
        <v>8</v>
      </c>
      <c r="X72" s="322"/>
      <c r="Y72" s="323"/>
      <c r="Z72" s="321">
        <v>8</v>
      </c>
      <c r="AA72" s="322"/>
      <c r="AB72" s="323"/>
      <c r="AC72" s="321">
        <v>8</v>
      </c>
      <c r="AD72" s="322"/>
      <c r="AE72" s="323"/>
      <c r="AF72" s="321">
        <v>8</v>
      </c>
      <c r="AG72" s="322"/>
      <c r="AH72" s="323"/>
      <c r="AI72" s="321">
        <v>8</v>
      </c>
      <c r="AJ72" s="322"/>
      <c r="AK72" s="323"/>
      <c r="AL72" s="321">
        <v>8</v>
      </c>
      <c r="AM72" s="322"/>
      <c r="AN72" s="323"/>
      <c r="AO72" s="321">
        <v>8</v>
      </c>
      <c r="AP72" s="322"/>
      <c r="AQ72" s="323"/>
    </row>
    <row r="73" spans="1:83" s="2" customFormat="1" ht="16.5" customHeight="1" x14ac:dyDescent="0.25">
      <c r="A73" s="54"/>
      <c r="B73" s="55"/>
      <c r="C73" s="56"/>
      <c r="D73" s="74" t="s">
        <v>28</v>
      </c>
      <c r="E73" s="91"/>
      <c r="F73" s="176" t="s">
        <v>25</v>
      </c>
      <c r="G73" s="324"/>
      <c r="H73" s="76">
        <v>120</v>
      </c>
      <c r="I73" s="77"/>
      <c r="J73" s="78"/>
      <c r="K73" s="76">
        <v>120</v>
      </c>
      <c r="L73" s="77"/>
      <c r="M73" s="78"/>
      <c r="N73" s="76">
        <v>120</v>
      </c>
      <c r="O73" s="77"/>
      <c r="P73" s="78"/>
      <c r="Q73" s="76">
        <v>120</v>
      </c>
      <c r="R73" s="77"/>
      <c r="S73" s="78"/>
      <c r="T73" s="76">
        <v>120</v>
      </c>
      <c r="U73" s="77"/>
      <c r="V73" s="78"/>
      <c r="W73" s="76">
        <v>120</v>
      </c>
      <c r="X73" s="77"/>
      <c r="Y73" s="78"/>
      <c r="Z73" s="76">
        <v>120</v>
      </c>
      <c r="AA73" s="77"/>
      <c r="AB73" s="78"/>
      <c r="AC73" s="76">
        <v>120</v>
      </c>
      <c r="AD73" s="77"/>
      <c r="AE73" s="78"/>
      <c r="AF73" s="76">
        <v>120</v>
      </c>
      <c r="AG73" s="77"/>
      <c r="AH73" s="78"/>
      <c r="AI73" s="76">
        <v>120</v>
      </c>
      <c r="AJ73" s="77"/>
      <c r="AK73" s="78"/>
      <c r="AL73" s="76">
        <v>120</v>
      </c>
      <c r="AM73" s="77"/>
      <c r="AN73" s="78"/>
      <c r="AO73" s="76">
        <v>120</v>
      </c>
      <c r="AP73" s="77"/>
      <c r="AQ73" s="78"/>
    </row>
    <row r="74" spans="1:83" s="2" customFormat="1" ht="16.5" customHeight="1" thickBot="1" x14ac:dyDescent="0.3">
      <c r="A74" s="54"/>
      <c r="B74" s="55"/>
      <c r="C74" s="56"/>
      <c r="D74" s="79"/>
      <c r="E74" s="96"/>
      <c r="F74" s="59" t="s">
        <v>203</v>
      </c>
      <c r="G74" s="81"/>
      <c r="H74" s="334">
        <v>6.2</v>
      </c>
      <c r="I74" s="335"/>
      <c r="J74" s="336"/>
      <c r="K74" s="334">
        <v>6.2</v>
      </c>
      <c r="L74" s="335"/>
      <c r="M74" s="336"/>
      <c r="N74" s="334">
        <v>6.2</v>
      </c>
      <c r="O74" s="335"/>
      <c r="P74" s="336"/>
      <c r="Q74" s="334">
        <v>6.2</v>
      </c>
      <c r="R74" s="335"/>
      <c r="S74" s="336"/>
      <c r="T74" s="334">
        <v>6.2</v>
      </c>
      <c r="U74" s="335"/>
      <c r="V74" s="336"/>
      <c r="W74" s="334">
        <v>6.2</v>
      </c>
      <c r="X74" s="335"/>
      <c r="Y74" s="336"/>
      <c r="Z74" s="334">
        <v>6.2</v>
      </c>
      <c r="AA74" s="335"/>
      <c r="AB74" s="336"/>
      <c r="AC74" s="334">
        <v>6.2</v>
      </c>
      <c r="AD74" s="335"/>
      <c r="AE74" s="336"/>
      <c r="AF74" s="334">
        <v>6.2</v>
      </c>
      <c r="AG74" s="335"/>
      <c r="AH74" s="336"/>
      <c r="AI74" s="334">
        <v>6.2</v>
      </c>
      <c r="AJ74" s="335"/>
      <c r="AK74" s="336"/>
      <c r="AL74" s="334">
        <v>6.2</v>
      </c>
      <c r="AM74" s="335"/>
      <c r="AN74" s="336"/>
      <c r="AO74" s="334">
        <v>6.2</v>
      </c>
      <c r="AP74" s="335"/>
      <c r="AQ74" s="336"/>
    </row>
    <row r="75" spans="1:83" s="73" customFormat="1" ht="16.5" customHeight="1" thickBot="1" x14ac:dyDescent="0.3">
      <c r="A75" s="79"/>
      <c r="B75" s="80"/>
      <c r="C75" s="85"/>
      <c r="D75" s="185" t="s">
        <v>29</v>
      </c>
      <c r="E75" s="186"/>
      <c r="F75" s="186"/>
      <c r="G75" s="333"/>
      <c r="H75" s="67" t="s">
        <v>30</v>
      </c>
      <c r="I75" s="68"/>
      <c r="J75" s="69"/>
      <c r="K75" s="67" t="s">
        <v>30</v>
      </c>
      <c r="L75" s="68"/>
      <c r="M75" s="69"/>
      <c r="N75" s="67" t="s">
        <v>30</v>
      </c>
      <c r="O75" s="68"/>
      <c r="P75" s="69"/>
      <c r="Q75" s="67" t="s">
        <v>30</v>
      </c>
      <c r="R75" s="68"/>
      <c r="S75" s="69"/>
      <c r="T75" s="67" t="s">
        <v>30</v>
      </c>
      <c r="U75" s="68"/>
      <c r="V75" s="69"/>
      <c r="W75" s="67" t="s">
        <v>30</v>
      </c>
      <c r="X75" s="68"/>
      <c r="Y75" s="69"/>
      <c r="Z75" s="67" t="s">
        <v>30</v>
      </c>
      <c r="AA75" s="68"/>
      <c r="AB75" s="69"/>
      <c r="AC75" s="67" t="s">
        <v>30</v>
      </c>
      <c r="AD75" s="68"/>
      <c r="AE75" s="69"/>
      <c r="AF75" s="67" t="s">
        <v>30</v>
      </c>
      <c r="AG75" s="68"/>
      <c r="AH75" s="69"/>
      <c r="AI75" s="67" t="s">
        <v>30</v>
      </c>
      <c r="AJ75" s="68"/>
      <c r="AK75" s="69"/>
      <c r="AL75" s="67" t="s">
        <v>30</v>
      </c>
      <c r="AM75" s="68"/>
      <c r="AN75" s="69"/>
      <c r="AO75" s="67" t="s">
        <v>30</v>
      </c>
      <c r="AP75" s="68"/>
      <c r="AQ75" s="69"/>
    </row>
    <row r="76" spans="1:83" s="2" customFormat="1" ht="16.5" customHeight="1" x14ac:dyDescent="0.25">
      <c r="A76" s="43" t="s">
        <v>91</v>
      </c>
      <c r="B76" s="44"/>
      <c r="C76" s="45">
        <v>25</v>
      </c>
      <c r="D76" s="46" t="s">
        <v>24</v>
      </c>
      <c r="E76" s="47"/>
      <c r="F76" s="48" t="s">
        <v>25</v>
      </c>
      <c r="G76" s="49"/>
      <c r="H76" s="290">
        <f>SQRT(I76^2+J76^2)*1000/(1.73*H80)</f>
        <v>0</v>
      </c>
      <c r="I76" s="291">
        <v>0</v>
      </c>
      <c r="J76" s="292">
        <v>0</v>
      </c>
      <c r="K76" s="290">
        <f>SQRT(L76^2+M76^2)*1000/(1.73*K80)</f>
        <v>0</v>
      </c>
      <c r="L76" s="291">
        <v>0</v>
      </c>
      <c r="M76" s="292">
        <v>0</v>
      </c>
      <c r="N76" s="290">
        <f>SQRT(O76^2+P76^2)*1000/(1.73*N80)</f>
        <v>0</v>
      </c>
      <c r="O76" s="291">
        <v>0</v>
      </c>
      <c r="P76" s="292">
        <v>0</v>
      </c>
      <c r="Q76" s="290">
        <f>SQRT(R76^2+S76^2)*1000/(1.73*Q80)</f>
        <v>0</v>
      </c>
      <c r="R76" s="291">
        <v>0</v>
      </c>
      <c r="S76" s="292">
        <v>0</v>
      </c>
      <c r="T76" s="290">
        <f>SQRT(U76^2+V76^2)*1000/(1.73*T80)</f>
        <v>0</v>
      </c>
      <c r="U76" s="291">
        <v>0</v>
      </c>
      <c r="V76" s="292">
        <v>0</v>
      </c>
      <c r="W76" s="290">
        <f>SQRT(X76^2+Y76^2)*1000/(1.73*W80)</f>
        <v>0</v>
      </c>
      <c r="X76" s="291">
        <v>0</v>
      </c>
      <c r="Y76" s="292">
        <v>0</v>
      </c>
      <c r="Z76" s="290">
        <f>SQRT(AA76^2+AB76^2)*1000/(1.73*Z80)</f>
        <v>0</v>
      </c>
      <c r="AA76" s="291">
        <v>0</v>
      </c>
      <c r="AB76" s="292">
        <v>0</v>
      </c>
      <c r="AC76" s="290">
        <f>SQRT(AD76^2+AE76^2)*1000/(1.73*AC80)</f>
        <v>0</v>
      </c>
      <c r="AD76" s="291">
        <v>0</v>
      </c>
      <c r="AE76" s="292">
        <v>0</v>
      </c>
      <c r="AF76" s="290">
        <f>SQRT(AG76^2+AH76^2)*1000/(1.73*AF80)</f>
        <v>0</v>
      </c>
      <c r="AG76" s="291">
        <v>0</v>
      </c>
      <c r="AH76" s="292">
        <v>0</v>
      </c>
      <c r="AI76" s="290">
        <f>SQRT(AJ76^2+AK76^2)*1000/(1.73*AI80)</f>
        <v>0</v>
      </c>
      <c r="AJ76" s="291">
        <v>0</v>
      </c>
      <c r="AK76" s="292">
        <v>0</v>
      </c>
      <c r="AL76" s="290">
        <f>SQRT(AM76^2+AN76^2)*1000/(1.73*AL80)</f>
        <v>0</v>
      </c>
      <c r="AM76" s="291">
        <v>0</v>
      </c>
      <c r="AN76" s="292">
        <v>0</v>
      </c>
      <c r="AO76" s="290">
        <f>SQRT(AP76^2+AQ76^2)*1000/(1.73*AO80)</f>
        <v>0</v>
      </c>
      <c r="AP76" s="291">
        <v>0</v>
      </c>
      <c r="AQ76" s="292">
        <v>0</v>
      </c>
      <c r="AR76" s="53"/>
      <c r="CB76" s="53"/>
      <c r="CC76" s="53"/>
    </row>
    <row r="77" spans="1:83" ht="16.5" x14ac:dyDescent="0.25">
      <c r="A77" s="311"/>
      <c r="B77" s="55"/>
      <c r="C77" s="56"/>
      <c r="D77" s="312"/>
      <c r="E77" s="313"/>
      <c r="F77" s="314" t="s">
        <v>267</v>
      </c>
      <c r="G77" s="816"/>
      <c r="H77" s="817">
        <f>SQRT(I77^2+J77^2)*1000/(1.73*H81)</f>
        <v>14.058577987703282</v>
      </c>
      <c r="I77" s="831">
        <v>0.13860000000000003</v>
      </c>
      <c r="J77" s="832">
        <v>5.9400000000000008E-2</v>
      </c>
      <c r="K77" s="817">
        <f>SQRT(L77^2+M77^2)*1000/(1.73*K81)</f>
        <v>14.241681565056432</v>
      </c>
      <c r="L77" s="831">
        <v>0.14219999999999999</v>
      </c>
      <c r="M77" s="832">
        <v>5.5799999999999995E-2</v>
      </c>
      <c r="N77" s="817">
        <f>SQRT(O77^2+P77^2)*1000/(1.73*N81)</f>
        <v>13.309447736720877</v>
      </c>
      <c r="O77" s="831">
        <v>0.13140000000000002</v>
      </c>
      <c r="P77" s="832">
        <v>5.5799999999999995E-2</v>
      </c>
      <c r="Q77" s="817">
        <f>SQRT(R77^2+S77^2)*1000/(1.73*Q81)</f>
        <v>11.940143796031393</v>
      </c>
      <c r="R77" s="831">
        <v>0.1188</v>
      </c>
      <c r="S77" s="832">
        <v>4.4999999999999998E-2</v>
      </c>
      <c r="T77" s="817">
        <f>SQRT(U77^2+V77^2)*1000/(1.73*T81)</f>
        <v>12.934942088598786</v>
      </c>
      <c r="U77" s="831">
        <v>0.12780000000000002</v>
      </c>
      <c r="V77" s="832">
        <v>5.3999999999999999E-2</v>
      </c>
      <c r="W77" s="817">
        <f>SQRT(X77^2+Y77^2)*1000/(1.73*W81)</f>
        <v>14.72201452881982</v>
      </c>
      <c r="X77" s="831">
        <v>0.14399999999999999</v>
      </c>
      <c r="Y77" s="832">
        <v>6.4799999999999996E-2</v>
      </c>
      <c r="Z77" s="817">
        <f>SQRT(AA77^2+AB77^2)*1000/(1.73*Z81)</f>
        <v>14.303835990023515</v>
      </c>
      <c r="AA77" s="831">
        <v>0.14219999999999999</v>
      </c>
      <c r="AB77" s="832">
        <v>5.7599999999999998E-2</v>
      </c>
      <c r="AC77" s="817">
        <f>SQRT(AD77^2+AE77^2)*1000/(1.73*AC81)</f>
        <v>13.120848180833629</v>
      </c>
      <c r="AD77" s="831">
        <v>0.13139999999999999</v>
      </c>
      <c r="AE77" s="832">
        <v>5.04E-2</v>
      </c>
      <c r="AF77" s="817">
        <f>SQRT(AG77^2+AH77^2)*1000/(1.73*AF81)</f>
        <v>13.120848180833629</v>
      </c>
      <c r="AG77" s="831">
        <v>0.13139999999999999</v>
      </c>
      <c r="AH77" s="832">
        <v>5.04E-2</v>
      </c>
      <c r="AI77" s="817">
        <f>SQRT(AJ77^2+AK77^2)*1000/(1.73*AI81)</f>
        <v>15.336630532039939</v>
      </c>
      <c r="AJ77" s="831">
        <v>0.1512</v>
      </c>
      <c r="AK77" s="832">
        <v>6.4799999999999996E-2</v>
      </c>
      <c r="AL77" s="817">
        <f>SQRT(AM77^2+AN77^2)*1000/(1.73*AL81)</f>
        <v>14.212979443010022</v>
      </c>
      <c r="AM77" s="831">
        <v>0.14039999999999997</v>
      </c>
      <c r="AN77" s="832">
        <v>5.9400000000000008E-2</v>
      </c>
      <c r="AO77" s="817">
        <f>SQRT(AP77^2+AQ77^2)*1000/(1.73*AO81)</f>
        <v>12.987090563155895</v>
      </c>
      <c r="AP77" s="831">
        <v>0.126</v>
      </c>
      <c r="AQ77" s="832">
        <v>5.9400000000000008E-2</v>
      </c>
      <c r="AR77" s="810"/>
      <c r="AS77" s="261"/>
      <c r="AT77" s="261"/>
      <c r="AU77" s="261"/>
      <c r="AV77" s="261"/>
      <c r="AW77" s="261"/>
      <c r="AX77" s="287"/>
      <c r="AY77" s="287"/>
      <c r="AZ77" s="261">
        <v>0</v>
      </c>
      <c r="BA77" s="261"/>
      <c r="BB77" s="287"/>
      <c r="BC77" s="287"/>
      <c r="BD77" s="261"/>
      <c r="BE77" s="261"/>
      <c r="BF77" s="261"/>
      <c r="BG77" s="261"/>
      <c r="BH77" s="261"/>
      <c r="BI77" s="261"/>
      <c r="BJ77" s="261"/>
      <c r="BK77" s="261"/>
      <c r="BL77" s="261"/>
      <c r="BM77" s="261"/>
      <c r="BN77" s="261"/>
      <c r="BO77" s="261"/>
      <c r="BP77" s="261"/>
      <c r="BQ77" s="261"/>
      <c r="BR77" s="261"/>
      <c r="BS77" s="261"/>
      <c r="BT77" s="261"/>
      <c r="BU77" s="261"/>
      <c r="BV77" s="261"/>
      <c r="BW77" s="261"/>
      <c r="BX77" s="261"/>
      <c r="BY77" s="261"/>
      <c r="BZ77" s="261"/>
      <c r="CA77" s="261"/>
      <c r="CB77" s="261"/>
      <c r="CC77" s="261"/>
      <c r="CD77" s="261"/>
      <c r="CE77" s="261"/>
    </row>
    <row r="78" spans="1:83" ht="17.25" thickBot="1" x14ac:dyDescent="0.3">
      <c r="A78" s="311"/>
      <c r="B78" s="55"/>
      <c r="C78" s="56"/>
      <c r="D78" s="57"/>
      <c r="E78" s="58"/>
      <c r="F78" s="59" t="s">
        <v>268</v>
      </c>
      <c r="G78" s="81"/>
      <c r="H78" s="61">
        <f>SQRT(I78^2+J78^2)*1000/(1.73*H81)</f>
        <v>125.77117709209369</v>
      </c>
      <c r="I78" s="811">
        <v>1.2995999999999999</v>
      </c>
      <c r="J78" s="820">
        <v>0.36180000000000001</v>
      </c>
      <c r="K78" s="61">
        <f>SQRT(L78^2+M78^2)*1000/(1.73*K81)</f>
        <v>126.30119294612679</v>
      </c>
      <c r="L78" s="811">
        <v>1.3049999999999999</v>
      </c>
      <c r="M78" s="820">
        <v>0.36360000000000003</v>
      </c>
      <c r="N78" s="61">
        <f>SQRT(O78^2+P78^2)*1000/(1.73*N81)</f>
        <v>123.55536203934776</v>
      </c>
      <c r="O78" s="811">
        <v>1.2744000000000002</v>
      </c>
      <c r="P78" s="820">
        <v>0.36360000000000003</v>
      </c>
      <c r="Q78" s="61">
        <f>SQRT(R78^2+S78^2)*1000/(1.73*Q81)</f>
        <v>127.72697259729723</v>
      </c>
      <c r="R78" s="811">
        <v>1.3104</v>
      </c>
      <c r="S78" s="820">
        <v>0.36</v>
      </c>
      <c r="T78" s="61">
        <f>SQRT(U78^2+V78^2)*1000/(1.73*T81)</f>
        <v>132.54158996339868</v>
      </c>
      <c r="U78" s="811">
        <v>1.3734000000000002</v>
      </c>
      <c r="V78" s="820">
        <v>0.36719999999999997</v>
      </c>
      <c r="W78" s="61">
        <f>SQRT(X78^2+Y78^2)*1000/(1.73*W81)</f>
        <v>139.19993459994996</v>
      </c>
      <c r="X78" s="811">
        <v>1.4472</v>
      </c>
      <c r="Y78" s="820">
        <v>0.36719999999999997</v>
      </c>
      <c r="Z78" s="61">
        <f>SQRT(AA78^2+AB78^2)*1000/(1.73*Z81)</f>
        <v>140.66438417572107</v>
      </c>
      <c r="AA78" s="811">
        <v>1.4634</v>
      </c>
      <c r="AB78" s="820">
        <v>0.36720000000000003</v>
      </c>
      <c r="AC78" s="61">
        <f>SQRT(AD78^2+AE78^2)*1000/(1.73*AC81)</f>
        <v>142.71510004726767</v>
      </c>
      <c r="AD78" s="811">
        <v>1.4904000000000002</v>
      </c>
      <c r="AE78" s="820">
        <v>0.34920000000000001</v>
      </c>
      <c r="AF78" s="61">
        <f>SQRT(AG78^2+AH78^2)*1000/(1.73*AF81)</f>
        <v>139.69120156133457</v>
      </c>
      <c r="AG78" s="811">
        <v>1.4561999999999999</v>
      </c>
      <c r="AH78" s="820">
        <v>0.3528</v>
      </c>
      <c r="AI78" s="61">
        <f>SQRT(AJ78^2+AK78^2)*1000/(1.73*AI81)</f>
        <v>138.84441588601103</v>
      </c>
      <c r="AJ78" s="811">
        <v>1.4202000000000001</v>
      </c>
      <c r="AK78" s="820">
        <v>0.44819999999999999</v>
      </c>
      <c r="AL78" s="61">
        <f>SQRT(AM78^2+AN78^2)*1000/(1.73*AL81)</f>
        <v>116.9382556000314</v>
      </c>
      <c r="AM78" s="811">
        <v>1.1807999999999998</v>
      </c>
      <c r="AN78" s="820">
        <v>0.42299999999999999</v>
      </c>
      <c r="AO78" s="61">
        <f>SQRT(AP78^2+AQ78^2)*1000/(1.73*AO81)</f>
        <v>104.8314760143282</v>
      </c>
      <c r="AP78" s="811">
        <v>1.044</v>
      </c>
      <c r="AQ78" s="820">
        <v>0.41760000000000003</v>
      </c>
      <c r="AR78" s="810"/>
      <c r="AS78" s="261"/>
      <c r="AT78" s="261"/>
      <c r="AU78" s="261"/>
      <c r="AV78" s="261"/>
      <c r="AW78" s="261"/>
      <c r="AX78" s="287"/>
      <c r="AY78" s="287"/>
      <c r="AZ78" s="261">
        <v>0</v>
      </c>
      <c r="BA78" s="261"/>
      <c r="BB78" s="287"/>
      <c r="BC78" s="287"/>
      <c r="BD78" s="261"/>
      <c r="BE78" s="261"/>
      <c r="BF78" s="261"/>
      <c r="BG78" s="261"/>
      <c r="BH78" s="261"/>
      <c r="BI78" s="261"/>
      <c r="BJ78" s="261"/>
      <c r="BK78" s="261"/>
      <c r="BL78" s="261"/>
      <c r="BM78" s="261"/>
      <c r="BN78" s="261"/>
      <c r="BO78" s="261"/>
      <c r="BP78" s="261"/>
      <c r="BQ78" s="261"/>
      <c r="BR78" s="261"/>
      <c r="BS78" s="261"/>
      <c r="BT78" s="261"/>
      <c r="BU78" s="261"/>
      <c r="BV78" s="261"/>
      <c r="BW78" s="261"/>
      <c r="BX78" s="261"/>
      <c r="BY78" s="261"/>
      <c r="BZ78" s="261"/>
      <c r="CA78" s="261"/>
      <c r="CB78" s="261"/>
      <c r="CC78" s="261"/>
      <c r="CD78" s="261"/>
      <c r="CE78" s="261"/>
    </row>
    <row r="79" spans="1:83" s="73" customFormat="1" ht="16.5" customHeight="1" thickBot="1" x14ac:dyDescent="0.3">
      <c r="A79" s="54"/>
      <c r="B79" s="55"/>
      <c r="C79" s="56"/>
      <c r="D79" s="64" t="s">
        <v>27</v>
      </c>
      <c r="E79" s="65"/>
      <c r="F79" s="65"/>
      <c r="G79" s="66"/>
      <c r="H79" s="321">
        <v>7</v>
      </c>
      <c r="I79" s="322"/>
      <c r="J79" s="323"/>
      <c r="K79" s="321">
        <v>7</v>
      </c>
      <c r="L79" s="322"/>
      <c r="M79" s="323"/>
      <c r="N79" s="321">
        <v>7</v>
      </c>
      <c r="O79" s="322"/>
      <c r="P79" s="323"/>
      <c r="Q79" s="321">
        <v>7</v>
      </c>
      <c r="R79" s="322"/>
      <c r="S79" s="323"/>
      <c r="T79" s="321">
        <v>7</v>
      </c>
      <c r="U79" s="322"/>
      <c r="V79" s="323"/>
      <c r="W79" s="321">
        <v>7</v>
      </c>
      <c r="X79" s="322"/>
      <c r="Y79" s="323"/>
      <c r="Z79" s="321">
        <v>7</v>
      </c>
      <c r="AA79" s="322"/>
      <c r="AB79" s="323"/>
      <c r="AC79" s="321">
        <v>7</v>
      </c>
      <c r="AD79" s="322"/>
      <c r="AE79" s="323"/>
      <c r="AF79" s="321">
        <v>7</v>
      </c>
      <c r="AG79" s="322"/>
      <c r="AH79" s="323"/>
      <c r="AI79" s="321">
        <v>6</v>
      </c>
      <c r="AJ79" s="322"/>
      <c r="AK79" s="323"/>
      <c r="AL79" s="321">
        <v>7</v>
      </c>
      <c r="AM79" s="322"/>
      <c r="AN79" s="323"/>
      <c r="AO79" s="321">
        <v>7</v>
      </c>
      <c r="AP79" s="322"/>
      <c r="AQ79" s="323"/>
    </row>
    <row r="80" spans="1:83" s="2" customFormat="1" ht="16.5" customHeight="1" x14ac:dyDescent="0.25">
      <c r="A80" s="54"/>
      <c r="B80" s="55"/>
      <c r="C80" s="56"/>
      <c r="D80" s="74" t="s">
        <v>28</v>
      </c>
      <c r="E80" s="91"/>
      <c r="F80" s="48" t="s">
        <v>25</v>
      </c>
      <c r="G80" s="75"/>
      <c r="H80" s="76">
        <v>120</v>
      </c>
      <c r="I80" s="77"/>
      <c r="J80" s="78"/>
      <c r="K80" s="76">
        <v>120</v>
      </c>
      <c r="L80" s="77"/>
      <c r="M80" s="78"/>
      <c r="N80" s="76">
        <v>120</v>
      </c>
      <c r="O80" s="77"/>
      <c r="P80" s="78"/>
      <c r="Q80" s="76">
        <v>120</v>
      </c>
      <c r="R80" s="77"/>
      <c r="S80" s="78"/>
      <c r="T80" s="76">
        <v>120</v>
      </c>
      <c r="U80" s="77"/>
      <c r="V80" s="78"/>
      <c r="W80" s="76">
        <v>120</v>
      </c>
      <c r="X80" s="77"/>
      <c r="Y80" s="78"/>
      <c r="Z80" s="76">
        <v>120</v>
      </c>
      <c r="AA80" s="77"/>
      <c r="AB80" s="78"/>
      <c r="AC80" s="76">
        <v>120</v>
      </c>
      <c r="AD80" s="77"/>
      <c r="AE80" s="78"/>
      <c r="AF80" s="76">
        <v>120</v>
      </c>
      <c r="AG80" s="77"/>
      <c r="AH80" s="78"/>
      <c r="AI80" s="76">
        <v>120</v>
      </c>
      <c r="AJ80" s="77"/>
      <c r="AK80" s="78"/>
      <c r="AL80" s="76">
        <v>120</v>
      </c>
      <c r="AM80" s="77"/>
      <c r="AN80" s="78"/>
      <c r="AO80" s="76">
        <v>120</v>
      </c>
      <c r="AP80" s="77"/>
      <c r="AQ80" s="78"/>
    </row>
    <row r="81" spans="1:43" s="2" customFormat="1" ht="16.5" customHeight="1" thickBot="1" x14ac:dyDescent="0.3">
      <c r="A81" s="54"/>
      <c r="B81" s="55"/>
      <c r="C81" s="56"/>
      <c r="D81" s="79"/>
      <c r="E81" s="96"/>
      <c r="F81" s="59" t="s">
        <v>268</v>
      </c>
      <c r="G81" s="81"/>
      <c r="H81" s="334">
        <v>6.2</v>
      </c>
      <c r="I81" s="335"/>
      <c r="J81" s="336"/>
      <c r="K81" s="334">
        <v>6.2</v>
      </c>
      <c r="L81" s="335"/>
      <c r="M81" s="336"/>
      <c r="N81" s="334">
        <v>6.2</v>
      </c>
      <c r="O81" s="335"/>
      <c r="P81" s="336"/>
      <c r="Q81" s="334">
        <v>6.15</v>
      </c>
      <c r="R81" s="335"/>
      <c r="S81" s="336"/>
      <c r="T81" s="334">
        <v>6.2</v>
      </c>
      <c r="U81" s="335"/>
      <c r="V81" s="336"/>
      <c r="W81" s="334">
        <v>6.2</v>
      </c>
      <c r="X81" s="335"/>
      <c r="Y81" s="336"/>
      <c r="Z81" s="334">
        <v>6.2</v>
      </c>
      <c r="AA81" s="335"/>
      <c r="AB81" s="336"/>
      <c r="AC81" s="334">
        <v>6.2</v>
      </c>
      <c r="AD81" s="335"/>
      <c r="AE81" s="336"/>
      <c r="AF81" s="334">
        <v>6.2</v>
      </c>
      <c r="AG81" s="335"/>
      <c r="AH81" s="336"/>
      <c r="AI81" s="334">
        <v>6.2</v>
      </c>
      <c r="AJ81" s="335"/>
      <c r="AK81" s="336"/>
      <c r="AL81" s="334">
        <v>6.2</v>
      </c>
      <c r="AM81" s="335"/>
      <c r="AN81" s="336"/>
      <c r="AO81" s="334">
        <v>6.2</v>
      </c>
      <c r="AP81" s="335"/>
      <c r="AQ81" s="336"/>
    </row>
    <row r="82" spans="1:43" s="73" customFormat="1" ht="16.5" customHeight="1" thickBot="1" x14ac:dyDescent="0.3">
      <c r="A82" s="79"/>
      <c r="B82" s="80"/>
      <c r="C82" s="85"/>
      <c r="D82" s="64" t="s">
        <v>29</v>
      </c>
      <c r="E82" s="65"/>
      <c r="F82" s="65"/>
      <c r="G82" s="66"/>
      <c r="H82" s="70" t="s">
        <v>30</v>
      </c>
      <c r="I82" s="71"/>
      <c r="J82" s="72"/>
      <c r="K82" s="70" t="s">
        <v>30</v>
      </c>
      <c r="L82" s="71"/>
      <c r="M82" s="72"/>
      <c r="N82" s="70" t="s">
        <v>30</v>
      </c>
      <c r="O82" s="71"/>
      <c r="P82" s="72"/>
      <c r="Q82" s="70" t="s">
        <v>30</v>
      </c>
      <c r="R82" s="71"/>
      <c r="S82" s="72"/>
      <c r="T82" s="70" t="s">
        <v>30</v>
      </c>
      <c r="U82" s="71"/>
      <c r="V82" s="72"/>
      <c r="W82" s="70" t="s">
        <v>30</v>
      </c>
      <c r="X82" s="71"/>
      <c r="Y82" s="72"/>
      <c r="Z82" s="70" t="s">
        <v>30</v>
      </c>
      <c r="AA82" s="71"/>
      <c r="AB82" s="72"/>
      <c r="AC82" s="70" t="s">
        <v>30</v>
      </c>
      <c r="AD82" s="71"/>
      <c r="AE82" s="72"/>
      <c r="AF82" s="70" t="s">
        <v>30</v>
      </c>
      <c r="AG82" s="71"/>
      <c r="AH82" s="72"/>
      <c r="AI82" s="70" t="s">
        <v>30</v>
      </c>
      <c r="AJ82" s="71"/>
      <c r="AK82" s="72"/>
      <c r="AL82" s="70" t="s">
        <v>30</v>
      </c>
      <c r="AM82" s="71"/>
      <c r="AN82" s="72"/>
      <c r="AO82" s="70" t="s">
        <v>30</v>
      </c>
      <c r="AP82" s="71"/>
      <c r="AQ82" s="72"/>
    </row>
    <row r="83" spans="1:43" s="2" customFormat="1" ht="16.5" customHeight="1" x14ac:dyDescent="0.25">
      <c r="A83" s="74" t="s">
        <v>32</v>
      </c>
      <c r="B83" s="91"/>
      <c r="C83" s="44"/>
      <c r="D83" s="92"/>
      <c r="E83" s="93"/>
      <c r="F83" s="176" t="s">
        <v>25</v>
      </c>
      <c r="G83" s="324"/>
      <c r="H83" s="290">
        <f t="shared" ref="H83:AQ83" si="8">H76+H69</f>
        <v>0</v>
      </c>
      <c r="I83" s="291">
        <f t="shared" si="8"/>
        <v>0</v>
      </c>
      <c r="J83" s="292">
        <f t="shared" si="8"/>
        <v>0</v>
      </c>
      <c r="K83" s="821">
        <f t="shared" si="8"/>
        <v>0</v>
      </c>
      <c r="L83" s="291">
        <f t="shared" si="8"/>
        <v>0</v>
      </c>
      <c r="M83" s="292">
        <f t="shared" si="8"/>
        <v>0</v>
      </c>
      <c r="N83" s="290">
        <f t="shared" si="8"/>
        <v>0</v>
      </c>
      <c r="O83" s="291">
        <f t="shared" si="8"/>
        <v>0</v>
      </c>
      <c r="P83" s="292">
        <f t="shared" si="8"/>
        <v>0</v>
      </c>
      <c r="Q83" s="290">
        <f t="shared" si="8"/>
        <v>0</v>
      </c>
      <c r="R83" s="291">
        <f t="shared" si="8"/>
        <v>0</v>
      </c>
      <c r="S83" s="292">
        <f t="shared" si="8"/>
        <v>0</v>
      </c>
      <c r="T83" s="290">
        <f t="shared" si="8"/>
        <v>0</v>
      </c>
      <c r="U83" s="291">
        <f t="shared" si="8"/>
        <v>0</v>
      </c>
      <c r="V83" s="292">
        <f t="shared" si="8"/>
        <v>0</v>
      </c>
      <c r="W83" s="290">
        <f t="shared" si="8"/>
        <v>0</v>
      </c>
      <c r="X83" s="291">
        <f t="shared" si="8"/>
        <v>0</v>
      </c>
      <c r="Y83" s="292">
        <f t="shared" si="8"/>
        <v>0</v>
      </c>
      <c r="Z83" s="290">
        <f t="shared" si="8"/>
        <v>0</v>
      </c>
      <c r="AA83" s="291">
        <f t="shared" si="8"/>
        <v>0</v>
      </c>
      <c r="AB83" s="292">
        <f t="shared" si="8"/>
        <v>0</v>
      </c>
      <c r="AC83" s="290">
        <f t="shared" si="8"/>
        <v>0</v>
      </c>
      <c r="AD83" s="291">
        <f t="shared" si="8"/>
        <v>0</v>
      </c>
      <c r="AE83" s="292">
        <f t="shared" si="8"/>
        <v>0</v>
      </c>
      <c r="AF83" s="290">
        <f t="shared" si="8"/>
        <v>0</v>
      </c>
      <c r="AG83" s="291">
        <f t="shared" si="8"/>
        <v>0</v>
      </c>
      <c r="AH83" s="292">
        <f t="shared" si="8"/>
        <v>0</v>
      </c>
      <c r="AI83" s="290">
        <f t="shared" si="8"/>
        <v>0</v>
      </c>
      <c r="AJ83" s="291">
        <f t="shared" si="8"/>
        <v>0</v>
      </c>
      <c r="AK83" s="292">
        <f t="shared" si="8"/>
        <v>0</v>
      </c>
      <c r="AL83" s="290">
        <f t="shared" si="8"/>
        <v>0</v>
      </c>
      <c r="AM83" s="291">
        <f t="shared" si="8"/>
        <v>0</v>
      </c>
      <c r="AN83" s="292">
        <f t="shared" si="8"/>
        <v>0</v>
      </c>
      <c r="AO83" s="290">
        <f t="shared" si="8"/>
        <v>0</v>
      </c>
      <c r="AP83" s="291">
        <f t="shared" si="8"/>
        <v>0</v>
      </c>
      <c r="AQ83" s="292">
        <f t="shared" si="8"/>
        <v>0</v>
      </c>
    </row>
    <row r="84" spans="1:43" s="2" customFormat="1" ht="16.5" customHeight="1" x14ac:dyDescent="0.25">
      <c r="A84" s="54"/>
      <c r="B84" s="325"/>
      <c r="C84" s="55"/>
      <c r="D84" s="337"/>
      <c r="E84" s="338"/>
      <c r="F84" s="314" t="s">
        <v>269</v>
      </c>
      <c r="G84" s="315"/>
      <c r="H84" s="817">
        <f>H70+H71</f>
        <v>382.78036208436151</v>
      </c>
      <c r="I84" s="818">
        <f>I70+I71</f>
        <v>3.9455999999999998</v>
      </c>
      <c r="J84" s="819">
        <f t="shared" ref="J84:AQ84" si="9">J70+J71</f>
        <v>1.1232</v>
      </c>
      <c r="K84" s="817">
        <f t="shared" si="9"/>
        <v>374.25685805895188</v>
      </c>
      <c r="L84" s="818">
        <f t="shared" si="9"/>
        <v>3.8519999999999999</v>
      </c>
      <c r="M84" s="819">
        <f t="shared" si="9"/>
        <v>1.1159999999999999</v>
      </c>
      <c r="N84" s="817">
        <f t="shared" si="9"/>
        <v>374.72745840515756</v>
      </c>
      <c r="O84" s="818">
        <f t="shared" si="9"/>
        <v>3.8556000000000004</v>
      </c>
      <c r="P84" s="819">
        <f t="shared" si="9"/>
        <v>1.1214</v>
      </c>
      <c r="Q84" s="817">
        <f t="shared" si="9"/>
        <v>379.62258111089898</v>
      </c>
      <c r="R84" s="818">
        <f t="shared" si="9"/>
        <v>3.9077999999999999</v>
      </c>
      <c r="S84" s="819">
        <f t="shared" si="9"/>
        <v>1.1304000000000001</v>
      </c>
      <c r="T84" s="817">
        <f t="shared" si="9"/>
        <v>384.08282680659624</v>
      </c>
      <c r="U84" s="818">
        <f t="shared" si="9"/>
        <v>3.9582000000000006</v>
      </c>
      <c r="V84" s="819">
        <f t="shared" si="9"/>
        <v>1.1268</v>
      </c>
      <c r="W84" s="817">
        <f t="shared" si="9"/>
        <v>387.77200273572566</v>
      </c>
      <c r="X84" s="818">
        <f t="shared" si="9"/>
        <v>4.0067999999999993</v>
      </c>
      <c r="Y84" s="819">
        <f t="shared" si="9"/>
        <v>1.1015999999999999</v>
      </c>
      <c r="Z84" s="817">
        <f t="shared" si="9"/>
        <v>381.95153215444572</v>
      </c>
      <c r="AA84" s="818">
        <f t="shared" si="9"/>
        <v>3.9455999999999998</v>
      </c>
      <c r="AB84" s="819">
        <f t="shared" si="9"/>
        <v>1.089</v>
      </c>
      <c r="AC84" s="817">
        <f t="shared" si="9"/>
        <v>385.3218341531279</v>
      </c>
      <c r="AD84" s="818">
        <f t="shared" si="9"/>
        <v>3.9996</v>
      </c>
      <c r="AE84" s="819">
        <f t="shared" si="9"/>
        <v>1.0278</v>
      </c>
      <c r="AF84" s="817">
        <f t="shared" si="9"/>
        <v>378.84258074154906</v>
      </c>
      <c r="AG84" s="818">
        <f t="shared" si="9"/>
        <v>3.9348000000000001</v>
      </c>
      <c r="AH84" s="819">
        <f t="shared" si="9"/>
        <v>1.0007999999999999</v>
      </c>
      <c r="AI84" s="817">
        <f t="shared" si="9"/>
        <v>358.96548295891824</v>
      </c>
      <c r="AJ84" s="818">
        <f t="shared" si="9"/>
        <v>3.681</v>
      </c>
      <c r="AK84" s="819">
        <f t="shared" si="9"/>
        <v>1.1160000000000001</v>
      </c>
      <c r="AL84" s="817">
        <f t="shared" si="9"/>
        <v>307.76355136008681</v>
      </c>
      <c r="AM84" s="818">
        <f t="shared" si="9"/>
        <v>3.1212</v>
      </c>
      <c r="AN84" s="819">
        <f t="shared" si="9"/>
        <v>1.0584</v>
      </c>
      <c r="AO84" s="817">
        <f t="shared" si="9"/>
        <v>271.76719102770505</v>
      </c>
      <c r="AP84" s="818">
        <f t="shared" si="9"/>
        <v>2.7252000000000001</v>
      </c>
      <c r="AQ84" s="819">
        <f t="shared" si="9"/>
        <v>1.0152000000000001</v>
      </c>
    </row>
    <row r="85" spans="1:43" s="2" customFormat="1" ht="16.5" customHeight="1" thickBot="1" x14ac:dyDescent="0.3">
      <c r="A85" s="79"/>
      <c r="B85" s="96"/>
      <c r="C85" s="80"/>
      <c r="D85" s="97"/>
      <c r="E85" s="98"/>
      <c r="F85" s="59" t="s">
        <v>270</v>
      </c>
      <c r="G85" s="81"/>
      <c r="H85" s="61">
        <f>H77+H78</f>
        <v>139.82975507979697</v>
      </c>
      <c r="I85" s="811">
        <f>I77+I78</f>
        <v>1.4381999999999999</v>
      </c>
      <c r="J85" s="820">
        <f>J77+J78</f>
        <v>0.42120000000000002</v>
      </c>
      <c r="K85" s="61">
        <f t="shared" ref="K85:AQ85" si="10">K77+K78</f>
        <v>140.54287451118321</v>
      </c>
      <c r="L85" s="811">
        <f t="shared" si="10"/>
        <v>1.4472</v>
      </c>
      <c r="M85" s="820">
        <f t="shared" si="10"/>
        <v>0.41940000000000005</v>
      </c>
      <c r="N85" s="61">
        <f t="shared" si="10"/>
        <v>136.86480977606863</v>
      </c>
      <c r="O85" s="811">
        <f t="shared" si="10"/>
        <v>1.4058000000000002</v>
      </c>
      <c r="P85" s="820">
        <f t="shared" si="10"/>
        <v>0.41940000000000005</v>
      </c>
      <c r="Q85" s="61">
        <f t="shared" si="10"/>
        <v>139.66711639332863</v>
      </c>
      <c r="R85" s="811">
        <f t="shared" si="10"/>
        <v>1.4292</v>
      </c>
      <c r="S85" s="820">
        <f t="shared" si="10"/>
        <v>0.40499999999999997</v>
      </c>
      <c r="T85" s="61">
        <f t="shared" si="10"/>
        <v>145.47653205199745</v>
      </c>
      <c r="U85" s="811">
        <f t="shared" si="10"/>
        <v>1.5012000000000003</v>
      </c>
      <c r="V85" s="820">
        <f t="shared" si="10"/>
        <v>0.42119999999999996</v>
      </c>
      <c r="W85" s="61">
        <f t="shared" si="10"/>
        <v>153.92194912876977</v>
      </c>
      <c r="X85" s="811">
        <f t="shared" si="10"/>
        <v>1.5911999999999999</v>
      </c>
      <c r="Y85" s="820">
        <f t="shared" si="10"/>
        <v>0.43199999999999994</v>
      </c>
      <c r="Z85" s="61">
        <f t="shared" si="10"/>
        <v>154.96822016574458</v>
      </c>
      <c r="AA85" s="811">
        <f t="shared" si="10"/>
        <v>1.6055999999999999</v>
      </c>
      <c r="AB85" s="820">
        <f t="shared" si="10"/>
        <v>0.42480000000000001</v>
      </c>
      <c r="AC85" s="61">
        <f t="shared" si="10"/>
        <v>155.8359482281013</v>
      </c>
      <c r="AD85" s="811">
        <f t="shared" si="10"/>
        <v>1.6218000000000001</v>
      </c>
      <c r="AE85" s="820">
        <f t="shared" si="10"/>
        <v>0.39960000000000001</v>
      </c>
      <c r="AF85" s="61">
        <f t="shared" si="10"/>
        <v>152.8120497421682</v>
      </c>
      <c r="AG85" s="811">
        <f t="shared" si="10"/>
        <v>1.5875999999999999</v>
      </c>
      <c r="AH85" s="820">
        <f t="shared" si="10"/>
        <v>0.4032</v>
      </c>
      <c r="AI85" s="61">
        <f t="shared" si="10"/>
        <v>154.18104641805098</v>
      </c>
      <c r="AJ85" s="811">
        <f t="shared" si="10"/>
        <v>1.5714000000000001</v>
      </c>
      <c r="AK85" s="820">
        <f t="shared" si="10"/>
        <v>0.51300000000000001</v>
      </c>
      <c r="AL85" s="61">
        <f t="shared" si="10"/>
        <v>131.15123504304142</v>
      </c>
      <c r="AM85" s="811">
        <f t="shared" si="10"/>
        <v>1.3211999999999997</v>
      </c>
      <c r="AN85" s="820">
        <f t="shared" si="10"/>
        <v>0.4824</v>
      </c>
      <c r="AO85" s="61">
        <f t="shared" si="10"/>
        <v>117.81856657748409</v>
      </c>
      <c r="AP85" s="811">
        <f t="shared" si="10"/>
        <v>1.17</v>
      </c>
      <c r="AQ85" s="820">
        <f t="shared" si="10"/>
        <v>0.47700000000000004</v>
      </c>
    </row>
    <row r="86" spans="1:43" s="2" customFormat="1" ht="16.5" customHeight="1" x14ac:dyDescent="0.25">
      <c r="A86" s="101"/>
      <c r="B86" s="822"/>
      <c r="C86" s="103"/>
      <c r="D86" s="101"/>
      <c r="E86" s="808"/>
      <c r="F86" s="808"/>
      <c r="G86" s="761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105"/>
    </row>
    <row r="87" spans="1:43" s="2" customFormat="1" ht="16.5" customHeight="1" x14ac:dyDescent="0.25">
      <c r="A87" s="234"/>
      <c r="B87" s="833"/>
      <c r="C87" s="342"/>
      <c r="D87" s="234"/>
      <c r="E87" s="762"/>
      <c r="F87" s="762"/>
      <c r="G87" s="105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105"/>
    </row>
    <row r="88" spans="1:43" s="2" customFormat="1" ht="16.5" customHeight="1" thickBot="1" x14ac:dyDescent="0.3">
      <c r="A88" s="106"/>
      <c r="B88" s="107"/>
      <c r="C88" s="108"/>
      <c r="D88" s="106"/>
      <c r="E88" s="110"/>
      <c r="F88" s="110"/>
      <c r="G88" s="111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12"/>
      <c r="AG88" s="112"/>
      <c r="AH88" s="112"/>
      <c r="AI88" s="112"/>
      <c r="AJ88" s="112"/>
      <c r="AK88" s="112"/>
      <c r="AL88" s="112"/>
      <c r="AM88" s="112"/>
      <c r="AN88" s="112"/>
      <c r="AO88" s="112"/>
      <c r="AP88" s="112"/>
      <c r="AQ88" s="111"/>
    </row>
    <row r="89" spans="1:43" s="2" customFormat="1" ht="16.5" customHeight="1" thickBot="1" x14ac:dyDescent="0.3">
      <c r="A89" s="7"/>
      <c r="B89" s="345"/>
      <c r="C89" s="345"/>
      <c r="D89" s="346"/>
      <c r="E89" s="116"/>
      <c r="F89" s="346"/>
      <c r="G89" s="346"/>
      <c r="H89" s="347"/>
      <c r="I89" s="348"/>
      <c r="J89" s="348"/>
      <c r="K89" s="347"/>
      <c r="L89" s="348"/>
      <c r="M89" s="348"/>
      <c r="N89" s="347"/>
      <c r="O89" s="348"/>
      <c r="P89" s="348"/>
      <c r="Q89" s="347"/>
      <c r="R89" s="348"/>
      <c r="S89" s="348"/>
      <c r="T89" s="347"/>
      <c r="U89" s="348"/>
      <c r="V89" s="348"/>
      <c r="W89" s="347"/>
      <c r="X89" s="348"/>
      <c r="Y89" s="348"/>
      <c r="Z89" s="347"/>
      <c r="AA89" s="348"/>
      <c r="AB89" s="348"/>
      <c r="AC89" s="347"/>
      <c r="AD89" s="348"/>
      <c r="AE89" s="348"/>
      <c r="AF89" s="347"/>
      <c r="AG89" s="348"/>
      <c r="AH89" s="348"/>
      <c r="AI89" s="347"/>
      <c r="AJ89" s="348"/>
      <c r="AK89" s="348"/>
      <c r="AL89" s="347"/>
      <c r="AM89" s="348"/>
      <c r="AN89" s="348"/>
      <c r="AO89" s="347"/>
      <c r="AP89" s="348"/>
      <c r="AQ89" s="348"/>
    </row>
    <row r="90" spans="1:43" s="2" customFormat="1" ht="16.5" customHeight="1" x14ac:dyDescent="0.25">
      <c r="A90" s="118" t="s">
        <v>37</v>
      </c>
      <c r="B90" s="119"/>
      <c r="C90" s="119"/>
      <c r="D90" s="76" t="s">
        <v>38</v>
      </c>
      <c r="E90" s="77"/>
      <c r="F90" s="77" t="s">
        <v>39</v>
      </c>
      <c r="G90" s="78"/>
      <c r="H90" s="120" t="s">
        <v>97</v>
      </c>
      <c r="I90" s="121"/>
      <c r="J90" s="122"/>
      <c r="K90" s="120" t="s">
        <v>98</v>
      </c>
      <c r="L90" s="121"/>
      <c r="M90" s="122"/>
      <c r="N90" s="120" t="s">
        <v>99</v>
      </c>
      <c r="O90" s="121"/>
      <c r="P90" s="122"/>
      <c r="Q90" s="120" t="s">
        <v>100</v>
      </c>
      <c r="R90" s="121"/>
      <c r="S90" s="122"/>
      <c r="T90" s="120" t="s">
        <v>101</v>
      </c>
      <c r="U90" s="121"/>
      <c r="V90" s="122"/>
      <c r="W90" s="120" t="s">
        <v>102</v>
      </c>
      <c r="X90" s="121"/>
      <c r="Y90" s="122"/>
      <c r="Z90" s="120" t="s">
        <v>103</v>
      </c>
      <c r="AA90" s="121"/>
      <c r="AB90" s="122"/>
      <c r="AC90" s="120" t="s">
        <v>104</v>
      </c>
      <c r="AD90" s="121"/>
      <c r="AE90" s="122"/>
      <c r="AF90" s="120" t="s">
        <v>105</v>
      </c>
      <c r="AG90" s="121"/>
      <c r="AH90" s="122"/>
      <c r="AI90" s="120" t="s">
        <v>106</v>
      </c>
      <c r="AJ90" s="121"/>
      <c r="AK90" s="122"/>
      <c r="AL90" s="120" t="s">
        <v>107</v>
      </c>
      <c r="AM90" s="121"/>
      <c r="AN90" s="122"/>
      <c r="AO90" s="120" t="s">
        <v>108</v>
      </c>
      <c r="AP90" s="121"/>
      <c r="AQ90" s="122"/>
    </row>
    <row r="91" spans="1:43" s="2" customFormat="1" ht="16.5" customHeight="1" thickBot="1" x14ac:dyDescent="0.3">
      <c r="A91" s="123" t="s">
        <v>228</v>
      </c>
      <c r="B91" s="124"/>
      <c r="C91" s="124"/>
      <c r="D91" s="125" t="s">
        <v>41</v>
      </c>
      <c r="E91" s="126" t="s">
        <v>42</v>
      </c>
      <c r="F91" s="127" t="s">
        <v>41</v>
      </c>
      <c r="G91" s="128" t="s">
        <v>42</v>
      </c>
      <c r="H91" s="132"/>
      <c r="I91" s="133"/>
      <c r="J91" s="134"/>
      <c r="K91" s="132"/>
      <c r="L91" s="133"/>
      <c r="M91" s="134"/>
      <c r="N91" s="132"/>
      <c r="O91" s="133"/>
      <c r="P91" s="134"/>
      <c r="Q91" s="132"/>
      <c r="R91" s="133"/>
      <c r="S91" s="134"/>
      <c r="T91" s="132"/>
      <c r="U91" s="133"/>
      <c r="V91" s="134"/>
      <c r="W91" s="132"/>
      <c r="X91" s="133"/>
      <c r="Y91" s="134"/>
      <c r="Z91" s="132"/>
      <c r="AA91" s="133"/>
      <c r="AB91" s="134"/>
      <c r="AC91" s="132"/>
      <c r="AD91" s="133"/>
      <c r="AE91" s="134"/>
      <c r="AF91" s="132"/>
      <c r="AG91" s="133"/>
      <c r="AH91" s="134"/>
      <c r="AI91" s="132"/>
      <c r="AJ91" s="133"/>
      <c r="AK91" s="134"/>
      <c r="AL91" s="132"/>
      <c r="AM91" s="133"/>
      <c r="AN91" s="134"/>
      <c r="AO91" s="132"/>
      <c r="AP91" s="133"/>
      <c r="AQ91" s="134"/>
    </row>
    <row r="92" spans="1:43" s="2" customFormat="1" ht="16.5" customHeight="1" x14ac:dyDescent="0.25">
      <c r="A92" s="135" t="s">
        <v>271</v>
      </c>
      <c r="B92" s="136" t="s">
        <v>272</v>
      </c>
      <c r="C92" s="137"/>
      <c r="D92" s="138"/>
      <c r="E92" s="139"/>
      <c r="F92" s="140"/>
      <c r="G92" s="141"/>
      <c r="H92" s="159">
        <f>SQRT(I92^2+J92^2)*1000/(H74)</f>
        <v>221.15526773145018</v>
      </c>
      <c r="I92" s="353">
        <v>1.3238399999999999</v>
      </c>
      <c r="J92" s="354">
        <v>0.35711999999999999</v>
      </c>
      <c r="K92" s="159">
        <f>SQRT(L92^2+M92^2)*1000/(K74)</f>
        <v>214.0256629268068</v>
      </c>
      <c r="L92" s="353">
        <v>1.2792000000000001</v>
      </c>
      <c r="M92" s="354">
        <v>0.3528</v>
      </c>
      <c r="N92" s="159">
        <f>SQRT(O92^2+P92^2)*1000/(N74)</f>
        <v>214.34908460929054</v>
      </c>
      <c r="O92" s="353">
        <v>1.2796800000000002</v>
      </c>
      <c r="P92" s="354">
        <v>0.35855999999999999</v>
      </c>
      <c r="Q92" s="159">
        <f>SQRT(R92^2+S92^2)*1000/(Q74)</f>
        <v>219.41952291065451</v>
      </c>
      <c r="R92" s="353">
        <v>1.3089600000000001</v>
      </c>
      <c r="S92" s="354">
        <v>0.37056</v>
      </c>
      <c r="T92" s="159">
        <f>SQRT(U92^2+V92^2)*1000/(T74)</f>
        <v>222.48422034798364</v>
      </c>
      <c r="U92" s="353">
        <v>1.3281599999999998</v>
      </c>
      <c r="V92" s="354">
        <v>0.37248000000000003</v>
      </c>
      <c r="W92" s="159">
        <f>SQRT(X92^2+Y92^2)*1000/(W74)</f>
        <v>224.71343499400612</v>
      </c>
      <c r="X92" s="353">
        <v>1.34304</v>
      </c>
      <c r="Y92" s="354">
        <v>0.37056</v>
      </c>
      <c r="Z92" s="159">
        <f>SQRT(AA92^2+AB92^2)*1000/(Z74)</f>
        <v>229.75236761922366</v>
      </c>
      <c r="AA92" s="353">
        <v>1.3756799999999998</v>
      </c>
      <c r="AB92" s="354">
        <v>0.36960000000000004</v>
      </c>
      <c r="AC92" s="159">
        <f>SQRT(AD92^2+AE92^2)*1000/(AC74)</f>
        <v>234.99356822513255</v>
      </c>
      <c r="AD92" s="353">
        <v>1.4136</v>
      </c>
      <c r="AE92" s="354">
        <v>0.3528</v>
      </c>
      <c r="AF92" s="159">
        <f>SQRT(AG92^2+AH92^2)*1000/(AF74)</f>
        <v>234.22900504722088</v>
      </c>
      <c r="AG92" s="353">
        <v>1.4112</v>
      </c>
      <c r="AH92" s="354">
        <v>0.34272000000000002</v>
      </c>
      <c r="AI92" s="159">
        <f>SQRT(AJ92^2+AK92^2)*1000/(AI74)</f>
        <v>209.77383867465383</v>
      </c>
      <c r="AJ92" s="353">
        <v>1.2499200000000001</v>
      </c>
      <c r="AK92" s="354">
        <v>0.35952000000000001</v>
      </c>
      <c r="AL92" s="159">
        <f>SQRT(AM92^2+AN92^2)*1000/(AL74)</f>
        <v>175.46418295629539</v>
      </c>
      <c r="AM92" s="353">
        <v>1.0329600000000001</v>
      </c>
      <c r="AN92" s="354">
        <v>0.34127999999999997</v>
      </c>
      <c r="AO92" s="159">
        <f>SQRT(AP92^2+AQ92^2)*1000/(AO74)</f>
        <v>148.40537110474381</v>
      </c>
      <c r="AP92" s="353">
        <v>0.86207999999999996</v>
      </c>
      <c r="AQ92" s="354">
        <v>0.3216</v>
      </c>
    </row>
    <row r="93" spans="1:43" s="2" customFormat="1" ht="16.5" customHeight="1" x14ac:dyDescent="0.25">
      <c r="A93" s="145" t="s">
        <v>273</v>
      </c>
      <c r="B93" s="146" t="s">
        <v>274</v>
      </c>
      <c r="C93" s="147"/>
      <c r="D93" s="148"/>
      <c r="E93" s="149"/>
      <c r="F93" s="150"/>
      <c r="G93" s="151"/>
      <c r="H93" s="155">
        <f>SQRT(I93^2+J93^2)*1000/(1.73*H74)</f>
        <v>0</v>
      </c>
      <c r="I93" s="156">
        <v>0</v>
      </c>
      <c r="J93" s="157">
        <v>0</v>
      </c>
      <c r="K93" s="155">
        <f>SQRT(L93^2+M93^2)*1000/(1.73*K74)</f>
        <v>0</v>
      </c>
      <c r="L93" s="156">
        <v>0</v>
      </c>
      <c r="M93" s="157">
        <v>0</v>
      </c>
      <c r="N93" s="155">
        <f>SQRT(O93^2+P93^2)*1000/(1.73*N74)</f>
        <v>0</v>
      </c>
      <c r="O93" s="156">
        <v>0</v>
      </c>
      <c r="P93" s="157">
        <v>0</v>
      </c>
      <c r="Q93" s="155">
        <f>SQRT(R93^2+S93^2)*1000/(1.73*Q74)</f>
        <v>0</v>
      </c>
      <c r="R93" s="156">
        <v>0</v>
      </c>
      <c r="S93" s="157">
        <v>0</v>
      </c>
      <c r="T93" s="155">
        <f>SQRT(U93^2+V93^2)*1000/(1.73*T74)</f>
        <v>0</v>
      </c>
      <c r="U93" s="156">
        <v>0</v>
      </c>
      <c r="V93" s="157">
        <v>0</v>
      </c>
      <c r="W93" s="155">
        <f>SQRT(X93^2+Y93^2)*1000/(1.73*W74)</f>
        <v>0</v>
      </c>
      <c r="X93" s="156">
        <v>0</v>
      </c>
      <c r="Y93" s="157">
        <v>0</v>
      </c>
      <c r="Z93" s="155">
        <f>SQRT(AA93^2+AB93^2)*1000/(1.73*Z74)</f>
        <v>0</v>
      </c>
      <c r="AA93" s="156">
        <v>0</v>
      </c>
      <c r="AB93" s="157">
        <v>0</v>
      </c>
      <c r="AC93" s="155">
        <f>SQRT(AD93^2+AE93^2)*1000/(1.73*AC74)</f>
        <v>0</v>
      </c>
      <c r="AD93" s="156">
        <v>0</v>
      </c>
      <c r="AE93" s="157">
        <v>0</v>
      </c>
      <c r="AF93" s="155">
        <f>SQRT(AG93^2+AH93^2)*1000/(1.73*AF74)</f>
        <v>0</v>
      </c>
      <c r="AG93" s="156">
        <v>0</v>
      </c>
      <c r="AH93" s="157">
        <v>0</v>
      </c>
      <c r="AI93" s="155">
        <f>SQRT(AJ93^2+AK93^2)*1000/(1.73*AI74)</f>
        <v>0</v>
      </c>
      <c r="AJ93" s="156">
        <v>0</v>
      </c>
      <c r="AK93" s="157">
        <v>0</v>
      </c>
      <c r="AL93" s="155">
        <f>SQRT(AM93^2+AN93^2)*1000/(1.73*AL74)</f>
        <v>0</v>
      </c>
      <c r="AM93" s="156">
        <v>0</v>
      </c>
      <c r="AN93" s="157">
        <v>0</v>
      </c>
      <c r="AO93" s="155">
        <f>SQRT(AP93^2+AQ93^2)*1000/(1.73*AO74)</f>
        <v>0</v>
      </c>
      <c r="AP93" s="156">
        <v>0</v>
      </c>
      <c r="AQ93" s="157">
        <v>0</v>
      </c>
    </row>
    <row r="94" spans="1:43" s="2" customFormat="1" ht="16.5" customHeight="1" x14ac:dyDescent="0.25">
      <c r="A94" s="145" t="s">
        <v>275</v>
      </c>
      <c r="B94" s="146" t="s">
        <v>276</v>
      </c>
      <c r="C94" s="147"/>
      <c r="D94" s="148"/>
      <c r="E94" s="149"/>
      <c r="F94" s="150"/>
      <c r="G94" s="151"/>
      <c r="H94" s="159">
        <f>SQRT(I94^2+J94^2)*1000/(1.73*H74)</f>
        <v>126.46312723230625</v>
      </c>
      <c r="I94" s="353">
        <v>1.2736799999999999</v>
      </c>
      <c r="J94" s="354">
        <v>0.46655999999999997</v>
      </c>
      <c r="K94" s="159">
        <f>SQRT(L94^2+M94^2)*1000/(1.73*K74)</f>
        <v>124.18103215653888</v>
      </c>
      <c r="L94" s="353">
        <v>1.2470399999999999</v>
      </c>
      <c r="M94" s="354">
        <v>0.46800000000000003</v>
      </c>
      <c r="N94" s="159">
        <f>SQRT(O94^2+P94^2)*1000/(1.73*N74)</f>
        <v>124.62106796523464</v>
      </c>
      <c r="O94" s="353">
        <v>1.2520799999999999</v>
      </c>
      <c r="P94" s="354">
        <v>0.46800000000000003</v>
      </c>
      <c r="Q94" s="159">
        <f>SQRT(R94^2+S94^2)*1000/(1.73*Q74)</f>
        <v>126.97361257828146</v>
      </c>
      <c r="R94" s="353">
        <v>1.2787200000000001</v>
      </c>
      <c r="S94" s="354">
        <v>0.46872000000000003</v>
      </c>
      <c r="T94" s="159">
        <f>SQRT(U94^2+V94^2)*1000/(1.73*T74)</f>
        <v>126.85291531032962</v>
      </c>
      <c r="U94" s="353">
        <v>1.2794400000000001</v>
      </c>
      <c r="V94" s="354">
        <v>0.46296000000000004</v>
      </c>
      <c r="W94" s="159">
        <f>SQRT(X94^2+Y94^2)*1000/(1.73*W74)</f>
        <v>128.23903851669516</v>
      </c>
      <c r="X94" s="353">
        <v>1.30104</v>
      </c>
      <c r="Y94" s="354">
        <v>0.44639999999999996</v>
      </c>
      <c r="Z94" s="159">
        <f>SQRT(AA94^2+AB94^2)*1000/(1.73*Z74)</f>
        <v>124.09357123739673</v>
      </c>
      <c r="AA94" s="353">
        <v>1.2549600000000001</v>
      </c>
      <c r="AB94" s="354">
        <v>0.44351999999999997</v>
      </c>
      <c r="AC94" s="159">
        <f>SQRT(AD94^2+AE94^2)*1000/(1.73*AC74)</f>
        <v>124.68926035999864</v>
      </c>
      <c r="AD94" s="353">
        <v>1.26936</v>
      </c>
      <c r="AE94" s="354">
        <v>0.42120000000000002</v>
      </c>
      <c r="AF94" s="159">
        <f>SQRT(AG94^2+AH94^2)*1000/(1.73*AF74)</f>
        <v>123.05479112398686</v>
      </c>
      <c r="AG94" s="353">
        <v>1.2528000000000001</v>
      </c>
      <c r="AH94" s="354">
        <v>0.41543999999999998</v>
      </c>
      <c r="AI94" s="159">
        <f>SQRT(AJ94^2+AK94^2)*1000/(1.73*AI74)</f>
        <v>123.98464441692481</v>
      </c>
      <c r="AJ94" s="353">
        <v>1.2398400000000001</v>
      </c>
      <c r="AK94" s="354">
        <v>0.48096</v>
      </c>
      <c r="AL94" s="159">
        <f>SQRT(AM94^2+AN94^2)*1000/(1.73*AL74)</f>
        <v>107.36877381651627</v>
      </c>
      <c r="AM94" s="353">
        <v>1.0548</v>
      </c>
      <c r="AN94" s="354">
        <v>0.46223999999999998</v>
      </c>
      <c r="AO94" s="159">
        <f>SQRT(AP94^2+AQ94^2)*1000/(1.73*AO74)</f>
        <v>97.215668610083966</v>
      </c>
      <c r="AP94" s="353">
        <v>0.93959999999999988</v>
      </c>
      <c r="AQ94" s="354">
        <v>0.45216000000000001</v>
      </c>
    </row>
    <row r="95" spans="1:43" s="2" customFormat="1" ht="16.5" customHeight="1" x14ac:dyDescent="0.25">
      <c r="A95" s="145" t="s">
        <v>277</v>
      </c>
      <c r="B95" s="146" t="s">
        <v>278</v>
      </c>
      <c r="C95" s="147"/>
      <c r="D95" s="148"/>
      <c r="E95" s="149"/>
      <c r="F95" s="150"/>
      <c r="G95" s="151"/>
      <c r="H95" s="159">
        <f>SQRT(I95^2+J95^2)*1000/(1.73*H74)</f>
        <v>23.828764089998362</v>
      </c>
      <c r="I95" s="353">
        <v>0.23147999999999999</v>
      </c>
      <c r="J95" s="354">
        <v>0.10836</v>
      </c>
      <c r="K95" s="159">
        <f>SQRT(L95^2+M95^2)*1000/(1.73*K74)</f>
        <v>23.601852917997086</v>
      </c>
      <c r="L95" s="353">
        <v>0.22895999999999997</v>
      </c>
      <c r="M95" s="354">
        <v>0.108</v>
      </c>
      <c r="N95" s="159">
        <f>SQRT(O95^2+P95^2)*1000/(1.73*N74)</f>
        <v>22.771755771515735</v>
      </c>
      <c r="O95" s="353">
        <v>0.22247999999999998</v>
      </c>
      <c r="P95" s="354">
        <v>0.1008</v>
      </c>
      <c r="Q95" s="159">
        <f>SQRT(R95^2+S95^2)*1000/(1.73*Q74)</f>
        <v>23.632212968445682</v>
      </c>
      <c r="R95" s="353">
        <v>0.22932</v>
      </c>
      <c r="S95" s="354">
        <v>0.108</v>
      </c>
      <c r="T95" s="159">
        <f>SQRT(U95^2+V95^2)*1000/(1.73*T74)</f>
        <v>24.332816803061974</v>
      </c>
      <c r="U95" s="353">
        <v>0.23760000000000001</v>
      </c>
      <c r="V95" s="354">
        <v>0.108</v>
      </c>
      <c r="W95" s="159">
        <f>SQRT(X95^2+Y95^2)*1000/(1.73*W74)</f>
        <v>25.759415001411046</v>
      </c>
      <c r="X95" s="353">
        <v>0.25416</v>
      </c>
      <c r="Y95" s="354">
        <v>0.10836</v>
      </c>
      <c r="Z95" s="159">
        <f>SQRT(AA95^2+AB95^2)*1000/(1.73*Z74)</f>
        <v>25.438460508759192</v>
      </c>
      <c r="AA95" s="353">
        <v>0.25163999999999997</v>
      </c>
      <c r="AB95" s="354">
        <v>0.10547999999999999</v>
      </c>
      <c r="AC95" s="159">
        <f>SQRT(AD95^2+AE95^2)*1000/(1.73*AC74)</f>
        <v>25.697350968585805</v>
      </c>
      <c r="AD95" s="353">
        <v>0.25524000000000002</v>
      </c>
      <c r="AE95" s="354">
        <v>0.10404000000000001</v>
      </c>
      <c r="AF95" s="159">
        <f>SQRT(AG95^2+AH95^2)*1000/(1.73*AF74)</f>
        <v>24.457609881573287</v>
      </c>
      <c r="AG95" s="353">
        <v>0.24263999999999999</v>
      </c>
      <c r="AH95" s="354">
        <v>9.9720000000000003E-2</v>
      </c>
      <c r="AI95" s="159">
        <f>SQRT(AJ95^2+AK95^2)*1000/(1.73*AI74)</f>
        <v>23.273797985771708</v>
      </c>
      <c r="AJ95" s="353">
        <v>0.22932</v>
      </c>
      <c r="AK95" s="354">
        <v>9.8640000000000005E-2</v>
      </c>
      <c r="AL95" s="159">
        <f>SQRT(AM95^2+AN95^2)*1000/(1.73*AL74)</f>
        <v>21.23135669703068</v>
      </c>
      <c r="AM95" s="353">
        <v>0.20627999999999999</v>
      </c>
      <c r="AN95" s="354">
        <v>9.648000000000001E-2</v>
      </c>
      <c r="AO95" s="159">
        <f>SQRT(AP95^2+AQ95^2)*1000/(1.73*AO74)</f>
        <v>18.963296530283547</v>
      </c>
      <c r="AP95" s="353">
        <v>0.17963999999999999</v>
      </c>
      <c r="AQ95" s="354">
        <v>9.5400000000000013E-2</v>
      </c>
    </row>
    <row r="96" spans="1:43" s="2" customFormat="1" ht="16.5" customHeight="1" x14ac:dyDescent="0.25">
      <c r="A96" s="145" t="s">
        <v>279</v>
      </c>
      <c r="B96" s="146" t="s">
        <v>280</v>
      </c>
      <c r="C96" s="147"/>
      <c r="D96" s="148"/>
      <c r="E96" s="149"/>
      <c r="F96" s="150"/>
      <c r="G96" s="151"/>
      <c r="H96" s="159">
        <f>SQRT(I96^2+J96^2)*1000/(1.73*H74)</f>
        <v>105.93550753048504</v>
      </c>
      <c r="I96" s="353">
        <v>1.1188800000000001</v>
      </c>
      <c r="J96" s="354">
        <v>0.19800000000000001</v>
      </c>
      <c r="K96" s="159">
        <f>SQRT(L96^2+M96^2)*1000/(1.73*K74)</f>
        <v>103.79297548111577</v>
      </c>
      <c r="L96" s="353">
        <v>1.09656</v>
      </c>
      <c r="M96" s="354">
        <v>0.19224000000000002</v>
      </c>
      <c r="N96" s="159">
        <f>SQRT(O96^2+P96^2)*1000/(1.73*N74)</f>
        <v>104.3433626435487</v>
      </c>
      <c r="O96" s="353">
        <v>1.1008800000000001</v>
      </c>
      <c r="P96" s="354">
        <v>0.2016</v>
      </c>
      <c r="Q96" s="159">
        <f>SQRT(R96^2+S96^2)*1000/(1.73*Q74)</f>
        <v>103.17473237959808</v>
      </c>
      <c r="R96" s="353">
        <v>1.0900799999999999</v>
      </c>
      <c r="S96" s="354">
        <v>0.19080000000000003</v>
      </c>
      <c r="T96" s="159">
        <f>SQRT(U96^2+V96^2)*1000/(1.73*T74)</f>
        <v>105.48975851691596</v>
      </c>
      <c r="U96" s="353">
        <v>1.1152800000000003</v>
      </c>
      <c r="V96" s="354">
        <v>0.19080000000000003</v>
      </c>
      <c r="W96" s="159">
        <f>SQRT(X96^2+Y96^2)*1000/(1.73*W74)</f>
        <v>104.93701087137629</v>
      </c>
      <c r="X96" s="353">
        <v>1.1102399999999997</v>
      </c>
      <c r="Y96" s="354">
        <v>0.18503999999999998</v>
      </c>
      <c r="Z96" s="159">
        <f>SQRT(AA96^2+AB96^2)*1000/(1.73*Z74)</f>
        <v>100.80981859199085</v>
      </c>
      <c r="AA96" s="353">
        <v>1.0663199999999999</v>
      </c>
      <c r="AB96" s="354">
        <v>0.17927999999999999</v>
      </c>
      <c r="AC96" s="159">
        <f>SQRT(AD96^2+AE96^2)*1000/(1.73*AC74)</f>
        <v>100.24971837392694</v>
      </c>
      <c r="AD96" s="353">
        <v>1.0634400000000002</v>
      </c>
      <c r="AE96" s="354">
        <v>0.15912000000000001</v>
      </c>
      <c r="AF96" s="159">
        <f>SQRT(AG96^2+AH96^2)*1000/(1.73*AF74)</f>
        <v>97.542260885423474</v>
      </c>
      <c r="AG96" s="353">
        <v>1.0353600000000001</v>
      </c>
      <c r="AH96" s="354">
        <v>0.15048</v>
      </c>
      <c r="AI96" s="159">
        <f>SQRT(AJ96^2+AK96^2)*1000/(1.73*AI74)</f>
        <v>91.720914200587757</v>
      </c>
      <c r="AJ96" s="353">
        <v>0.96623999999999999</v>
      </c>
      <c r="AK96" s="354">
        <v>0.18504000000000001</v>
      </c>
      <c r="AL96" s="159">
        <f>SQRT(AM96^2+AN96^2)*1000/(1.73*AL74)</f>
        <v>79.172184914495659</v>
      </c>
      <c r="AM96" s="353">
        <v>0.83231999999999995</v>
      </c>
      <c r="AN96" s="354">
        <v>0.16847999999999999</v>
      </c>
      <c r="AO96" s="159">
        <f>SQRT(AP96^2+AQ96^2)*1000/(1.73*AO74)</f>
        <v>71.115818226435664</v>
      </c>
      <c r="AP96" s="353">
        <v>0.74736000000000002</v>
      </c>
      <c r="AQ96" s="354">
        <v>0.15264</v>
      </c>
    </row>
    <row r="97" spans="1:43" s="2" customFormat="1" ht="16.5" customHeight="1" x14ac:dyDescent="0.25">
      <c r="A97" s="145" t="s">
        <v>281</v>
      </c>
      <c r="B97" s="146" t="s">
        <v>282</v>
      </c>
      <c r="C97" s="147"/>
      <c r="D97" s="148"/>
      <c r="E97" s="149"/>
      <c r="F97" s="150"/>
      <c r="G97" s="151"/>
      <c r="H97" s="155">
        <f>SQRT(I97^2+J97^2)*1000/(1.73*H74)</f>
        <v>0</v>
      </c>
      <c r="I97" s="156">
        <v>0</v>
      </c>
      <c r="J97" s="157">
        <v>0</v>
      </c>
      <c r="K97" s="155">
        <f>SQRT(L97^2+M97^2)*1000/(1.73*K74)</f>
        <v>0</v>
      </c>
      <c r="L97" s="156">
        <v>0</v>
      </c>
      <c r="M97" s="157">
        <v>0</v>
      </c>
      <c r="N97" s="155">
        <f>SQRT(O97^2+P97^2)*1000/(1.73*N74)</f>
        <v>0</v>
      </c>
      <c r="O97" s="156">
        <v>0</v>
      </c>
      <c r="P97" s="157">
        <v>0</v>
      </c>
      <c r="Q97" s="155">
        <f>SQRT(R97^2+S97^2)*1000/(1.73*Q74)</f>
        <v>0</v>
      </c>
      <c r="R97" s="156">
        <v>0</v>
      </c>
      <c r="S97" s="157">
        <v>0</v>
      </c>
      <c r="T97" s="155">
        <f>SQRT(U97^2+V97^2)*1000/(1.73*T74)</f>
        <v>0</v>
      </c>
      <c r="U97" s="156">
        <v>0</v>
      </c>
      <c r="V97" s="157">
        <v>0</v>
      </c>
      <c r="W97" s="155">
        <f>SQRT(X97^2+Y97^2)*1000/(1.73*W74)</f>
        <v>0</v>
      </c>
      <c r="X97" s="156">
        <v>0</v>
      </c>
      <c r="Y97" s="157">
        <v>0</v>
      </c>
      <c r="Z97" s="155">
        <f>SQRT(AA97^2+AB97^2)*1000/(1.73*Z74)</f>
        <v>0</v>
      </c>
      <c r="AA97" s="156">
        <v>0</v>
      </c>
      <c r="AB97" s="157">
        <v>0</v>
      </c>
      <c r="AC97" s="155">
        <f>SQRT(AD97^2+AE97^2)*1000/(1.73*AC74)</f>
        <v>0</v>
      </c>
      <c r="AD97" s="156">
        <v>0</v>
      </c>
      <c r="AE97" s="157">
        <v>0</v>
      </c>
      <c r="AF97" s="155">
        <f>SQRT(AG97^2+AH97^2)*1000/(1.73*AF74)</f>
        <v>0</v>
      </c>
      <c r="AG97" s="156">
        <v>0</v>
      </c>
      <c r="AH97" s="157">
        <v>0</v>
      </c>
      <c r="AI97" s="155">
        <f>SQRT(AJ97^2+AK97^2)*1000/(1.73*AI74)</f>
        <v>0</v>
      </c>
      <c r="AJ97" s="156">
        <v>0</v>
      </c>
      <c r="AK97" s="157">
        <v>0</v>
      </c>
      <c r="AL97" s="155">
        <f>SQRT(AM97^2+AN97^2)*1000/(1.73*AL74)</f>
        <v>0</v>
      </c>
      <c r="AM97" s="156">
        <v>0</v>
      </c>
      <c r="AN97" s="157">
        <v>0</v>
      </c>
      <c r="AO97" s="155">
        <f>SQRT(AP97^2+AQ97^2)*1000/(1.73*AO74)</f>
        <v>0</v>
      </c>
      <c r="AP97" s="156">
        <v>0</v>
      </c>
      <c r="AQ97" s="157">
        <v>0</v>
      </c>
    </row>
    <row r="98" spans="1:43" s="2" customFormat="1" ht="16.5" customHeight="1" x14ac:dyDescent="0.25">
      <c r="A98" s="145" t="s">
        <v>283</v>
      </c>
      <c r="B98" s="146" t="s">
        <v>284</v>
      </c>
      <c r="C98" s="147"/>
      <c r="D98" s="148"/>
      <c r="E98" s="149"/>
      <c r="F98" s="150"/>
      <c r="G98" s="151"/>
      <c r="H98" s="155">
        <f>SQRT(I98^2+J98^2)*1000/(1.73*H81)</f>
        <v>0</v>
      </c>
      <c r="I98" s="156">
        <v>0</v>
      </c>
      <c r="J98" s="157">
        <v>0</v>
      </c>
      <c r="K98" s="155">
        <f>SQRT(L98^2+M98^2)*1000/(1.73*K81)</f>
        <v>0</v>
      </c>
      <c r="L98" s="156">
        <v>0</v>
      </c>
      <c r="M98" s="157">
        <v>0</v>
      </c>
      <c r="N98" s="155">
        <f>SQRT(O98^2+P98^2)*1000/(1.73*N81)</f>
        <v>0</v>
      </c>
      <c r="O98" s="156">
        <v>0</v>
      </c>
      <c r="P98" s="157">
        <v>0</v>
      </c>
      <c r="Q98" s="155">
        <f>SQRT(R98^2+S98^2)*1000/(1.73*Q81)</f>
        <v>0</v>
      </c>
      <c r="R98" s="156">
        <v>0</v>
      </c>
      <c r="S98" s="157">
        <v>0</v>
      </c>
      <c r="T98" s="155">
        <f>SQRT(U98^2+V98^2)*1000/(1.73*T81)</f>
        <v>0</v>
      </c>
      <c r="U98" s="156">
        <v>0</v>
      </c>
      <c r="V98" s="157">
        <v>0</v>
      </c>
      <c r="W98" s="155">
        <f>SQRT(X98^2+Y98^2)*1000/(1.73*W81)</f>
        <v>0</v>
      </c>
      <c r="X98" s="156">
        <v>0</v>
      </c>
      <c r="Y98" s="157">
        <v>0</v>
      </c>
      <c r="Z98" s="155">
        <f>SQRT(AA98^2+AB98^2)*1000/(1.73*Z81)</f>
        <v>0</v>
      </c>
      <c r="AA98" s="156">
        <v>0</v>
      </c>
      <c r="AB98" s="157">
        <v>0</v>
      </c>
      <c r="AC98" s="155">
        <f>SQRT(AD98^2+AE98^2)*1000/(1.73*AC81)</f>
        <v>0</v>
      </c>
      <c r="AD98" s="156">
        <v>0</v>
      </c>
      <c r="AE98" s="157">
        <v>0</v>
      </c>
      <c r="AF98" s="155">
        <f>SQRT(AG98^2+AH98^2)*1000/(1.73*AF81)</f>
        <v>0</v>
      </c>
      <c r="AG98" s="156">
        <v>0</v>
      </c>
      <c r="AH98" s="157">
        <v>0</v>
      </c>
      <c r="AI98" s="155">
        <f>SQRT(AJ98^2+AK98^2)*1000/(1.73*AI81)</f>
        <v>0</v>
      </c>
      <c r="AJ98" s="156">
        <v>0</v>
      </c>
      <c r="AK98" s="157">
        <v>0</v>
      </c>
      <c r="AL98" s="155">
        <f>SQRT(AM98^2+AN98^2)*1000/(1.73*AL81)</f>
        <v>0</v>
      </c>
      <c r="AM98" s="156">
        <v>0</v>
      </c>
      <c r="AN98" s="157">
        <v>0</v>
      </c>
      <c r="AO98" s="155">
        <f>SQRT(AP98^2+AQ98^2)*1000/(1.73*AO81)</f>
        <v>0</v>
      </c>
      <c r="AP98" s="156">
        <v>0</v>
      </c>
      <c r="AQ98" s="157">
        <v>0</v>
      </c>
    </row>
    <row r="99" spans="1:43" s="2" customFormat="1" ht="16.5" customHeight="1" x14ac:dyDescent="0.25">
      <c r="A99" s="145" t="s">
        <v>285</v>
      </c>
      <c r="B99" s="146" t="s">
        <v>286</v>
      </c>
      <c r="C99" s="147"/>
      <c r="D99" s="148"/>
      <c r="E99" s="149"/>
      <c r="F99" s="150"/>
      <c r="G99" s="151"/>
      <c r="H99" s="155">
        <f>SQRT(I99^2+J99^2)*1000/(1.73*H81)</f>
        <v>0</v>
      </c>
      <c r="I99" s="156">
        <v>0</v>
      </c>
      <c r="J99" s="157">
        <v>0</v>
      </c>
      <c r="K99" s="155">
        <f>SQRT(L99^2+M99^2)*1000/(1.73*K81)</f>
        <v>0</v>
      </c>
      <c r="L99" s="156">
        <v>0</v>
      </c>
      <c r="M99" s="157">
        <v>0</v>
      </c>
      <c r="N99" s="155">
        <f>SQRT(O99^2+P99^2)*1000/(1.73*N81)</f>
        <v>0</v>
      </c>
      <c r="O99" s="156">
        <v>0</v>
      </c>
      <c r="P99" s="157">
        <v>0</v>
      </c>
      <c r="Q99" s="155">
        <f>SQRT(R99^2+S99^2)*1000/(1.73*Q81)</f>
        <v>0</v>
      </c>
      <c r="R99" s="156">
        <v>0</v>
      </c>
      <c r="S99" s="157">
        <v>0</v>
      </c>
      <c r="T99" s="155">
        <f>SQRT(U99^2+V99^2)*1000/(1.73*T81)</f>
        <v>0</v>
      </c>
      <c r="U99" s="156">
        <v>0</v>
      </c>
      <c r="V99" s="157">
        <v>0</v>
      </c>
      <c r="W99" s="155">
        <f>SQRT(X99^2+Y99^2)*1000/(1.73*W81)</f>
        <v>0</v>
      </c>
      <c r="X99" s="156">
        <v>0</v>
      </c>
      <c r="Y99" s="157">
        <v>0</v>
      </c>
      <c r="Z99" s="155">
        <f>SQRT(AA99^2+AB99^2)*1000/(1.73*Z81)</f>
        <v>0</v>
      </c>
      <c r="AA99" s="156">
        <v>0</v>
      </c>
      <c r="AB99" s="157">
        <v>0</v>
      </c>
      <c r="AC99" s="155">
        <f>SQRT(AD99^2+AE99^2)*1000/(1.73*AC81)</f>
        <v>0</v>
      </c>
      <c r="AD99" s="156">
        <v>0</v>
      </c>
      <c r="AE99" s="157">
        <v>0</v>
      </c>
      <c r="AF99" s="155">
        <f>SQRT(AG99^2+AH99^2)*1000/(1.73*AF81)</f>
        <v>0</v>
      </c>
      <c r="AG99" s="156">
        <v>0</v>
      </c>
      <c r="AH99" s="157">
        <v>0</v>
      </c>
      <c r="AI99" s="155">
        <f>SQRT(AJ99^2+AK99^2)*1000/(1.73*AI81)</f>
        <v>0</v>
      </c>
      <c r="AJ99" s="156">
        <v>0</v>
      </c>
      <c r="AK99" s="157">
        <v>0</v>
      </c>
      <c r="AL99" s="155">
        <f>SQRT(AM99^2+AN99^2)*1000/(1.73*AL81)</f>
        <v>0</v>
      </c>
      <c r="AM99" s="156">
        <v>0</v>
      </c>
      <c r="AN99" s="157">
        <v>0</v>
      </c>
      <c r="AO99" s="155">
        <f>SQRT(AP99^2+AQ99^2)*1000/(1.73*AO81)</f>
        <v>0</v>
      </c>
      <c r="AP99" s="156">
        <v>0</v>
      </c>
      <c r="AQ99" s="157">
        <v>0</v>
      </c>
    </row>
    <row r="100" spans="1:43" s="2" customFormat="1" ht="16.5" customHeight="1" x14ac:dyDescent="0.25">
      <c r="A100" s="145" t="s">
        <v>287</v>
      </c>
      <c r="B100" s="146" t="s">
        <v>288</v>
      </c>
      <c r="C100" s="147"/>
      <c r="D100" s="148"/>
      <c r="E100" s="149"/>
      <c r="F100" s="150"/>
      <c r="G100" s="151"/>
      <c r="H100" s="159">
        <f>SQRT(I100^2+J100^2)*1000/(1.73*H81)</f>
        <v>14.098545454211186</v>
      </c>
      <c r="I100" s="353">
        <v>0.1386</v>
      </c>
      <c r="J100" s="354">
        <v>6.0480000000000006E-2</v>
      </c>
      <c r="K100" s="159">
        <f>SQRT(L100^2+M100^2)*1000/(1.73*K81)</f>
        <v>14.217932218517708</v>
      </c>
      <c r="L100" s="353">
        <v>0.14076</v>
      </c>
      <c r="M100" s="354">
        <v>5.8680000000000003E-2</v>
      </c>
      <c r="N100" s="159">
        <f>SQRT(O100^2+P100^2)*1000/(1.73*N81)</f>
        <v>13.468214159043526</v>
      </c>
      <c r="O100" s="353">
        <v>0.13247999999999999</v>
      </c>
      <c r="P100" s="354">
        <v>5.7599999999999991E-2</v>
      </c>
      <c r="Q100" s="159">
        <f>SQRT(R100^2+S100^2)*1000/(1.73*Q81)</f>
        <v>11.901150606351118</v>
      </c>
      <c r="R100" s="353">
        <v>0.11808</v>
      </c>
      <c r="S100" s="354">
        <v>4.5719999999999997E-2</v>
      </c>
      <c r="T100" s="159">
        <f>SQRT(U100^2+V100^2)*1000/(1.73*T81)</f>
        <v>13.028183504025467</v>
      </c>
      <c r="U100" s="353">
        <v>0.12780000000000002</v>
      </c>
      <c r="V100" s="354">
        <v>5.6519999999999994E-2</v>
      </c>
      <c r="W100" s="159">
        <f>SQRT(X100^2+Y100^2)*1000/(1.73*W81)</f>
        <v>14.766404417542457</v>
      </c>
      <c r="X100" s="353">
        <v>0.14436000000000002</v>
      </c>
      <c r="Y100" s="354">
        <v>6.5159999999999996E-2</v>
      </c>
      <c r="Z100" s="159">
        <f>SQRT(AA100^2+AB100^2)*1000/(1.73*Z81)</f>
        <v>14.450824706860537</v>
      </c>
      <c r="AA100" s="353">
        <v>0.14255999999999999</v>
      </c>
      <c r="AB100" s="354">
        <v>6.0839999999999998E-2</v>
      </c>
      <c r="AC100" s="159">
        <f>SQRT(AD100^2+AE100^2)*1000/(1.73*AC81)</f>
        <v>13.070310819137559</v>
      </c>
      <c r="AD100" s="353">
        <v>0.13068000000000002</v>
      </c>
      <c r="AE100" s="354">
        <v>5.076E-2</v>
      </c>
      <c r="AF100" s="159">
        <f>SQRT(AG100^2+AH100^2)*1000/(1.73*AF81)</f>
        <v>13.175681047876591</v>
      </c>
      <c r="AG100" s="353">
        <v>0.13103999999999999</v>
      </c>
      <c r="AH100" s="354">
        <v>5.2920000000000002E-2</v>
      </c>
      <c r="AI100" s="159">
        <f>SQRT(AJ100^2+AK100^2)*1000/(1.73*AI81)</f>
        <v>15.403509020713438</v>
      </c>
      <c r="AJ100" s="353">
        <v>0.1512</v>
      </c>
      <c r="AK100" s="354">
        <v>6.6599999999999993E-2</v>
      </c>
      <c r="AL100" s="159">
        <f>SQRT(AM100^2+AN100^2)*1000/(1.73*AL81)</f>
        <v>14.323393181613605</v>
      </c>
      <c r="AM100" s="353">
        <v>0.14076</v>
      </c>
      <c r="AN100" s="354">
        <v>6.1560000000000004E-2</v>
      </c>
      <c r="AO100" s="159">
        <f>SQRT(AP100^2+AQ100^2)*1000/(1.73*AO81)</f>
        <v>12.99918510936787</v>
      </c>
      <c r="AP100" s="353">
        <v>0.12528</v>
      </c>
      <c r="AQ100" s="354">
        <v>6.1200000000000004E-2</v>
      </c>
    </row>
    <row r="101" spans="1:43" s="2" customFormat="1" ht="16.5" customHeight="1" x14ac:dyDescent="0.25">
      <c r="A101" s="145" t="s">
        <v>289</v>
      </c>
      <c r="B101" s="146" t="s">
        <v>290</v>
      </c>
      <c r="C101" s="147"/>
      <c r="D101" s="148"/>
      <c r="E101" s="149"/>
      <c r="F101" s="150"/>
      <c r="G101" s="151"/>
      <c r="H101" s="155">
        <f>SQRT(I101^2+J101^2)*1000/(1.73*H81)</f>
        <v>0</v>
      </c>
      <c r="I101" s="156">
        <v>0</v>
      </c>
      <c r="J101" s="157">
        <v>0</v>
      </c>
      <c r="K101" s="155">
        <f>SQRT(L101^2+M101^2)*1000/(1.73*K81)</f>
        <v>0</v>
      </c>
      <c r="L101" s="156">
        <v>0</v>
      </c>
      <c r="M101" s="157">
        <v>0</v>
      </c>
      <c r="N101" s="155">
        <f>SQRT(O101^2+P101^2)*1000/(1.73*N81)</f>
        <v>0</v>
      </c>
      <c r="O101" s="156">
        <v>0</v>
      </c>
      <c r="P101" s="157">
        <v>0</v>
      </c>
      <c r="Q101" s="155">
        <f>SQRT(R101^2+S101^2)*1000/(1.73*Q81)</f>
        <v>0</v>
      </c>
      <c r="R101" s="156">
        <v>0</v>
      </c>
      <c r="S101" s="157">
        <v>0</v>
      </c>
      <c r="T101" s="155">
        <f>SQRT(U101^2+V101^2)*1000/(1.73*T81)</f>
        <v>0</v>
      </c>
      <c r="U101" s="156">
        <v>0</v>
      </c>
      <c r="V101" s="157">
        <v>0</v>
      </c>
      <c r="W101" s="155">
        <f>SQRT(X101^2+Y101^2)*1000/(1.73*W81)</f>
        <v>0</v>
      </c>
      <c r="X101" s="156">
        <v>0</v>
      </c>
      <c r="Y101" s="157">
        <v>0</v>
      </c>
      <c r="Z101" s="155">
        <f>SQRT(AA101^2+AB101^2)*1000/(1.73*Z81)</f>
        <v>0</v>
      </c>
      <c r="AA101" s="156">
        <v>0</v>
      </c>
      <c r="AB101" s="157">
        <v>0</v>
      </c>
      <c r="AC101" s="155">
        <f>SQRT(AD101^2+AE101^2)*1000/(1.73*AC81)</f>
        <v>0</v>
      </c>
      <c r="AD101" s="156">
        <v>0</v>
      </c>
      <c r="AE101" s="157">
        <v>0</v>
      </c>
      <c r="AF101" s="155">
        <f>SQRT(AG101^2+AH101^2)*1000/(1.73*AF81)</f>
        <v>0</v>
      </c>
      <c r="AG101" s="156">
        <v>0</v>
      </c>
      <c r="AH101" s="157">
        <v>0</v>
      </c>
      <c r="AI101" s="155">
        <f>SQRT(AJ101^2+AK101^2)*1000/(1.73*AI81)</f>
        <v>0</v>
      </c>
      <c r="AJ101" s="156">
        <v>0</v>
      </c>
      <c r="AK101" s="157">
        <v>0</v>
      </c>
      <c r="AL101" s="155">
        <f>SQRT(AM101^2+AN101^2)*1000/(1.73*AL81)</f>
        <v>0</v>
      </c>
      <c r="AM101" s="156">
        <v>0</v>
      </c>
      <c r="AN101" s="157">
        <v>0</v>
      </c>
      <c r="AO101" s="155">
        <f>SQRT(AP101^2+AQ101^2)*1000/(1.73*AO81)</f>
        <v>0</v>
      </c>
      <c r="AP101" s="156">
        <v>0</v>
      </c>
      <c r="AQ101" s="157">
        <v>0</v>
      </c>
    </row>
    <row r="102" spans="1:43" s="2" customFormat="1" ht="16.5" customHeight="1" x14ac:dyDescent="0.25">
      <c r="A102" s="145" t="s">
        <v>291</v>
      </c>
      <c r="B102" s="146" t="s">
        <v>292</v>
      </c>
      <c r="C102" s="147"/>
      <c r="D102" s="148"/>
      <c r="E102" s="149"/>
      <c r="F102" s="150"/>
      <c r="G102" s="151"/>
      <c r="H102" s="159">
        <f>SQRT(I102^2+J102^2)*1000/(1.73*H81)</f>
        <v>111.08947780587773</v>
      </c>
      <c r="I102" s="353">
        <v>1.1515199999999999</v>
      </c>
      <c r="J102" s="354">
        <v>0.30624000000000001</v>
      </c>
      <c r="K102" s="159">
        <f>SQRT(L102^2+M102^2)*1000/(1.73*K81)</f>
        <v>111.77270779211045</v>
      </c>
      <c r="L102" s="353">
        <v>1.15872</v>
      </c>
      <c r="M102" s="354">
        <v>0.30768000000000001</v>
      </c>
      <c r="N102" s="159">
        <f>SQRT(O102^2+P102^2)*1000/(1.73*N81)</f>
        <v>109.28583824732182</v>
      </c>
      <c r="O102" s="353">
        <v>1.1313600000000001</v>
      </c>
      <c r="P102" s="354">
        <v>0.30672000000000005</v>
      </c>
      <c r="Q102" s="159">
        <f>SQRT(R102^2+S102^2)*1000/(1.73*Q81)</f>
        <v>113.16634107980867</v>
      </c>
      <c r="R102" s="353">
        <v>1.16544</v>
      </c>
      <c r="S102" s="354">
        <v>0.3024</v>
      </c>
      <c r="T102" s="159">
        <f>SQRT(U102^2+V102^2)*1000/(1.73*T81)</f>
        <v>117.88327734470741</v>
      </c>
      <c r="U102" s="353">
        <v>1.2254400000000001</v>
      </c>
      <c r="V102" s="354">
        <v>0.31151999999999996</v>
      </c>
      <c r="W102" s="159">
        <f>SQRT(X102^2+Y102^2)*1000/(1.73*W81)</f>
        <v>124.2608992703688</v>
      </c>
      <c r="X102" s="353">
        <v>1.2964800000000001</v>
      </c>
      <c r="Y102" s="354">
        <v>0.30912000000000001</v>
      </c>
      <c r="Z102" s="159">
        <f>SQRT(AA102^2+AB102^2)*1000/(1.73*Z81)</f>
        <v>125.72095925920222</v>
      </c>
      <c r="AA102" s="353">
        <v>1.3128</v>
      </c>
      <c r="AB102" s="354">
        <v>0.30815999999999999</v>
      </c>
      <c r="AC102" s="159">
        <f>SQRT(AD102^2+AE102^2)*1000/(1.73*AC81)</f>
        <v>127.75159042345821</v>
      </c>
      <c r="AD102" s="353">
        <v>1.3387199999999999</v>
      </c>
      <c r="AE102" s="354">
        <v>0.29231999999999997</v>
      </c>
      <c r="AF102" s="159">
        <f>SQRT(AG102^2+AH102^2)*1000/(1.73*AF81)</f>
        <v>124.93634589538202</v>
      </c>
      <c r="AG102" s="353">
        <v>1.30704</v>
      </c>
      <c r="AH102" s="354">
        <v>0.29568</v>
      </c>
      <c r="AI102" s="159">
        <f>SQRT(AJ102^2+AK102^2)*1000/(1.73*AI81)</f>
        <v>123.02768901850128</v>
      </c>
      <c r="AJ102" s="353">
        <v>1.26336</v>
      </c>
      <c r="AK102" s="354">
        <v>0.38112000000000001</v>
      </c>
      <c r="AL102" s="159">
        <f>SQRT(AM102^2+AN102^2)*1000/(1.73*AL81)</f>
        <v>102.60484993176557</v>
      </c>
      <c r="AM102" s="353">
        <v>1.04016</v>
      </c>
      <c r="AN102" s="354">
        <v>0.35952000000000001</v>
      </c>
      <c r="AO102" s="159">
        <f>SQRT(AP102^2+AQ102^2)*1000/(1.73*AO81)</f>
        <v>92.018651491243858</v>
      </c>
      <c r="AP102" s="353">
        <v>0.92159999999999997</v>
      </c>
      <c r="AQ102" s="354">
        <v>0.35327999999999998</v>
      </c>
    </row>
    <row r="103" spans="1:43" s="2" customFormat="1" ht="16.5" customHeight="1" x14ac:dyDescent="0.25">
      <c r="A103" s="145" t="s">
        <v>293</v>
      </c>
      <c r="B103" s="146" t="s">
        <v>294</v>
      </c>
      <c r="C103" s="147"/>
      <c r="D103" s="148"/>
      <c r="E103" s="149"/>
      <c r="F103" s="150"/>
      <c r="G103" s="151"/>
      <c r="H103" s="159">
        <f>SQRT(I103^2+J103^2)*1000/(1.73*H81)</f>
        <v>10.671535689298315</v>
      </c>
      <c r="I103" s="353">
        <v>0.11159999999999999</v>
      </c>
      <c r="J103" s="354">
        <v>2.5439999999999997E-2</v>
      </c>
      <c r="K103" s="159">
        <f>SQRT(L103^2+M103^2)*1000/(1.73*K81)</f>
        <v>10.490690809080812</v>
      </c>
      <c r="L103" s="353">
        <v>0.10944</v>
      </c>
      <c r="M103" s="354">
        <v>2.6159999999999999E-2</v>
      </c>
      <c r="N103" s="159">
        <f>SQRT(O103^2+P103^2)*1000/(1.73*N81)</f>
        <v>10.131992596064315</v>
      </c>
      <c r="O103" s="353">
        <v>0.10536</v>
      </c>
      <c r="P103" s="354">
        <v>2.664E-2</v>
      </c>
      <c r="Q103" s="159">
        <f>SQRT(R103^2+S103^2)*1000/(1.73*Q81)</f>
        <v>10.318523732386543</v>
      </c>
      <c r="R103" s="353">
        <v>0.10632</v>
      </c>
      <c r="S103" s="354">
        <v>2.7359999999999999E-2</v>
      </c>
      <c r="T103" s="159">
        <f>SQRT(U103^2+V103^2)*1000/(1.73*T81)</f>
        <v>10.712718750418253</v>
      </c>
      <c r="U103" s="353">
        <v>0.11136</v>
      </c>
      <c r="V103" s="354">
        <v>2.8320000000000001E-2</v>
      </c>
      <c r="W103" s="159">
        <f>SQRT(X103^2+Y103^2)*1000/(1.73*W81)</f>
        <v>10.50649962125379</v>
      </c>
      <c r="X103" s="353">
        <v>0.10944</v>
      </c>
      <c r="Y103" s="354">
        <v>2.6880000000000001E-2</v>
      </c>
      <c r="Z103" s="159">
        <f>SQRT(AA103^2+AB103^2)*1000/(1.73*Z81)</f>
        <v>10.696957281167649</v>
      </c>
      <c r="AA103" s="353">
        <v>0.11159999999999999</v>
      </c>
      <c r="AB103" s="354">
        <v>2.664E-2</v>
      </c>
      <c r="AC103" s="159">
        <f>SQRT(AD103^2+AE103^2)*1000/(1.73*AC81)</f>
        <v>10.797581498255031</v>
      </c>
      <c r="AD103" s="353">
        <v>0.11303999999999999</v>
      </c>
      <c r="AE103" s="354">
        <v>2.5200000000000004E-2</v>
      </c>
      <c r="AF103" s="159">
        <f>SQRT(AG103^2+AH103^2)*1000/(1.73*AF81)</f>
        <v>10.62790856390513</v>
      </c>
      <c r="AG103" s="353">
        <v>0.11112000000000001</v>
      </c>
      <c r="AH103" s="354">
        <v>2.5439999999999997E-2</v>
      </c>
      <c r="AI103" s="159">
        <f>SQRT(AJ103^2+AK103^2)*1000/(1.73*AI81)</f>
        <v>11.218023605412148</v>
      </c>
      <c r="AJ103" s="353">
        <v>0.1164</v>
      </c>
      <c r="AK103" s="354">
        <v>3.0479999999999997E-2</v>
      </c>
      <c r="AL103" s="159">
        <f>SQRT(AM103^2+AN103^2)*1000/(1.73*AL81)</f>
        <v>9.6584850970412024</v>
      </c>
      <c r="AM103" s="353">
        <v>9.8400000000000001E-2</v>
      </c>
      <c r="AN103" s="354">
        <v>3.2399999999999998E-2</v>
      </c>
      <c r="AO103" s="159">
        <f>SQRT(AP103^2+AQ103^2)*1000/(1.73*AO81)</f>
        <v>8.3601902035141844</v>
      </c>
      <c r="AP103" s="353">
        <v>8.3520000000000011E-2</v>
      </c>
      <c r="AQ103" s="354">
        <v>3.2640000000000002E-2</v>
      </c>
    </row>
    <row r="104" spans="1:43" s="2" customFormat="1" ht="16.5" customHeight="1" x14ac:dyDescent="0.25">
      <c r="A104" s="145"/>
      <c r="B104" s="146" t="s">
        <v>75</v>
      </c>
      <c r="C104" s="147"/>
      <c r="D104" s="148"/>
      <c r="E104" s="149"/>
      <c r="F104" s="150"/>
      <c r="G104" s="151"/>
      <c r="H104" s="155">
        <f>SQRT(I104^2+J104^2)*1000/(1.73*0.4)</f>
        <v>0</v>
      </c>
      <c r="I104" s="156">
        <v>0</v>
      </c>
      <c r="J104" s="157">
        <v>0</v>
      </c>
      <c r="K104" s="155">
        <f>SQRT(L104^2+M104^2)*1000/(1.73*0.4)</f>
        <v>0</v>
      </c>
      <c r="L104" s="156">
        <v>0</v>
      </c>
      <c r="M104" s="157">
        <v>0</v>
      </c>
      <c r="N104" s="155">
        <f>SQRT(O104^2+P104^2)*1000/(1.73*0.4)</f>
        <v>0</v>
      </c>
      <c r="O104" s="156">
        <v>0</v>
      </c>
      <c r="P104" s="157">
        <v>0</v>
      </c>
      <c r="Q104" s="155">
        <f>SQRT(R104^2+S104^2)*1000/(1.73*0.4)</f>
        <v>0</v>
      </c>
      <c r="R104" s="156">
        <v>0</v>
      </c>
      <c r="S104" s="157">
        <v>0</v>
      </c>
      <c r="T104" s="155">
        <f>SQRT(U104^2+V104^2)*1000/(1.73*0.4)</f>
        <v>0</v>
      </c>
      <c r="U104" s="156">
        <v>0</v>
      </c>
      <c r="V104" s="157">
        <v>0</v>
      </c>
      <c r="W104" s="155">
        <f>SQRT(X104^2+Y104^2)*1000/(1.73*0.4)</f>
        <v>0</v>
      </c>
      <c r="X104" s="156">
        <v>0</v>
      </c>
      <c r="Y104" s="157">
        <v>0</v>
      </c>
      <c r="Z104" s="155">
        <f>SQRT(AA104^2+AB104^2)*1000/(1.73*0.4)</f>
        <v>0</v>
      </c>
      <c r="AA104" s="156">
        <v>0</v>
      </c>
      <c r="AB104" s="157">
        <v>0</v>
      </c>
      <c r="AC104" s="155">
        <f>SQRT(AD104^2+AE104^2)*1000/(1.73*0.4)</f>
        <v>0</v>
      </c>
      <c r="AD104" s="156">
        <v>0</v>
      </c>
      <c r="AE104" s="157">
        <v>0</v>
      </c>
      <c r="AF104" s="155">
        <f>SQRT(AG104^2+AH104^2)*1000/(1.73*0.4)</f>
        <v>0</v>
      </c>
      <c r="AG104" s="156">
        <v>0</v>
      </c>
      <c r="AH104" s="157">
        <v>0</v>
      </c>
      <c r="AI104" s="155">
        <f>SQRT(AJ104^2+AK104^2)*1000/(1.73*0.4)</f>
        <v>0</v>
      </c>
      <c r="AJ104" s="156">
        <v>0</v>
      </c>
      <c r="AK104" s="157">
        <v>0</v>
      </c>
      <c r="AL104" s="155">
        <f>SQRT(AM104^2+AN104^2)*1000/(1.73*0.4)</f>
        <v>0</v>
      </c>
      <c r="AM104" s="156">
        <v>0</v>
      </c>
      <c r="AN104" s="157">
        <v>0</v>
      </c>
      <c r="AO104" s="155">
        <f>SQRT(AP104^2+AQ104^2)*1000/(1.73*0.4)</f>
        <v>0</v>
      </c>
      <c r="AP104" s="156">
        <v>0</v>
      </c>
      <c r="AQ104" s="157">
        <v>0</v>
      </c>
    </row>
    <row r="105" spans="1:43" s="2" customFormat="1" ht="16.5" customHeight="1" thickBot="1" x14ac:dyDescent="0.3">
      <c r="A105" s="145"/>
      <c r="B105" s="146" t="s">
        <v>76</v>
      </c>
      <c r="C105" s="147"/>
      <c r="D105" s="148"/>
      <c r="E105" s="149"/>
      <c r="F105" s="150"/>
      <c r="G105" s="151"/>
      <c r="H105" s="824">
        <f>SQRT(I105^2+J105^2)*1000/(1.73*0.4)</f>
        <v>0</v>
      </c>
      <c r="I105" s="379">
        <v>0</v>
      </c>
      <c r="J105" s="825">
        <v>0</v>
      </c>
      <c r="K105" s="824">
        <f>SQRT(L105^2+M105^2)*1000/(1.73*0.4)</f>
        <v>0</v>
      </c>
      <c r="L105" s="379">
        <v>0</v>
      </c>
      <c r="M105" s="825">
        <v>0</v>
      </c>
      <c r="N105" s="824">
        <f>SQRT(O105^2+P105^2)*1000/(1.73*0.4)</f>
        <v>0</v>
      </c>
      <c r="O105" s="379">
        <v>0</v>
      </c>
      <c r="P105" s="825">
        <v>0</v>
      </c>
      <c r="Q105" s="824">
        <f>SQRT(R105^2+S105^2)*1000/(1.73*0.4)</f>
        <v>0</v>
      </c>
      <c r="R105" s="379">
        <v>0</v>
      </c>
      <c r="S105" s="825">
        <v>0</v>
      </c>
      <c r="T105" s="824">
        <f>SQRT(U105^2+V105^2)*1000/(1.73*0.4)</f>
        <v>0</v>
      </c>
      <c r="U105" s="379">
        <v>0</v>
      </c>
      <c r="V105" s="825">
        <v>0</v>
      </c>
      <c r="W105" s="824">
        <f>SQRT(X105^2+Y105^2)*1000/(1.73*0.4)</f>
        <v>0</v>
      </c>
      <c r="X105" s="379">
        <v>0</v>
      </c>
      <c r="Y105" s="825">
        <v>0</v>
      </c>
      <c r="Z105" s="824">
        <f>SQRT(AA105^2+AB105^2)*1000/(1.73*0.4)</f>
        <v>0</v>
      </c>
      <c r="AA105" s="379">
        <v>0</v>
      </c>
      <c r="AB105" s="825">
        <v>0</v>
      </c>
      <c r="AC105" s="824">
        <f>SQRT(AD105^2+AE105^2)*1000/(1.73*0.4)</f>
        <v>0</v>
      </c>
      <c r="AD105" s="379">
        <v>0</v>
      </c>
      <c r="AE105" s="825">
        <v>0</v>
      </c>
      <c r="AF105" s="824">
        <f>SQRT(AG105^2+AH105^2)*1000/(1.73*0.4)</f>
        <v>0</v>
      </c>
      <c r="AG105" s="379">
        <v>0</v>
      </c>
      <c r="AH105" s="825">
        <v>0</v>
      </c>
      <c r="AI105" s="824">
        <f>SQRT(AJ105^2+AK105^2)*1000/(1.73*0.4)</f>
        <v>0</v>
      </c>
      <c r="AJ105" s="379">
        <v>0</v>
      </c>
      <c r="AK105" s="825">
        <v>0</v>
      </c>
      <c r="AL105" s="824">
        <f>SQRT(AM105^2+AN105^2)*1000/(1.73*0.4)</f>
        <v>0</v>
      </c>
      <c r="AM105" s="379">
        <v>0</v>
      </c>
      <c r="AN105" s="825">
        <v>0</v>
      </c>
      <c r="AO105" s="824">
        <f>SQRT(AP105^2+AQ105^2)*1000/(1.73*0.4)</f>
        <v>0</v>
      </c>
      <c r="AP105" s="379">
        <v>0</v>
      </c>
      <c r="AQ105" s="825">
        <v>0</v>
      </c>
    </row>
    <row r="106" spans="1:43" s="2" customFormat="1" ht="16.5" customHeight="1" x14ac:dyDescent="0.25">
      <c r="A106" s="176" t="s">
        <v>77</v>
      </c>
      <c r="B106" s="177"/>
      <c r="C106" s="177"/>
      <c r="D106" s="177"/>
      <c r="E106" s="177"/>
      <c r="F106" s="177"/>
      <c r="G106" s="324"/>
      <c r="H106" s="142">
        <f>H92+H93+H94</f>
        <v>347.61839496375643</v>
      </c>
      <c r="I106" s="143">
        <f>I92+I93+I94</f>
        <v>2.5975199999999998</v>
      </c>
      <c r="J106" s="144">
        <f t="shared" ref="J106:AQ106" si="11">J92+J93+J94</f>
        <v>0.82367999999999997</v>
      </c>
      <c r="K106" s="142">
        <f t="shared" si="11"/>
        <v>338.20669508334566</v>
      </c>
      <c r="L106" s="143">
        <f t="shared" si="11"/>
        <v>2.52624</v>
      </c>
      <c r="M106" s="144">
        <f t="shared" si="11"/>
        <v>0.82079999999999997</v>
      </c>
      <c r="N106" s="142">
        <f t="shared" si="11"/>
        <v>338.97015257452517</v>
      </c>
      <c r="O106" s="143">
        <f t="shared" si="11"/>
        <v>2.5317600000000002</v>
      </c>
      <c r="P106" s="144">
        <f t="shared" si="11"/>
        <v>0.82655999999999996</v>
      </c>
      <c r="Q106" s="142">
        <f t="shared" si="11"/>
        <v>346.39313548893597</v>
      </c>
      <c r="R106" s="143">
        <f t="shared" si="11"/>
        <v>2.5876800000000002</v>
      </c>
      <c r="S106" s="144">
        <f t="shared" si="11"/>
        <v>0.83928000000000003</v>
      </c>
      <c r="T106" s="142">
        <f t="shared" si="11"/>
        <v>349.33713565831329</v>
      </c>
      <c r="U106" s="143">
        <f t="shared" si="11"/>
        <v>2.6075999999999997</v>
      </c>
      <c r="V106" s="144">
        <f t="shared" si="11"/>
        <v>0.83544000000000007</v>
      </c>
      <c r="W106" s="142">
        <f t="shared" si="11"/>
        <v>352.95247351070128</v>
      </c>
      <c r="X106" s="143">
        <f t="shared" si="11"/>
        <v>2.6440799999999998</v>
      </c>
      <c r="Y106" s="144">
        <f t="shared" si="11"/>
        <v>0.81695999999999991</v>
      </c>
      <c r="Z106" s="142">
        <f t="shared" si="11"/>
        <v>353.84593885662036</v>
      </c>
      <c r="AA106" s="143">
        <f t="shared" si="11"/>
        <v>2.6306399999999996</v>
      </c>
      <c r="AB106" s="144">
        <f t="shared" si="11"/>
        <v>0.81312000000000006</v>
      </c>
      <c r="AC106" s="142">
        <f t="shared" si="11"/>
        <v>359.68282858513118</v>
      </c>
      <c r="AD106" s="143">
        <f t="shared" si="11"/>
        <v>2.68296</v>
      </c>
      <c r="AE106" s="144">
        <f t="shared" si="11"/>
        <v>0.77400000000000002</v>
      </c>
      <c r="AF106" s="142">
        <f t="shared" si="11"/>
        <v>357.28379617120777</v>
      </c>
      <c r="AG106" s="143">
        <f t="shared" si="11"/>
        <v>2.6640000000000001</v>
      </c>
      <c r="AH106" s="144">
        <f t="shared" si="11"/>
        <v>0.75815999999999995</v>
      </c>
      <c r="AI106" s="142">
        <f t="shared" si="11"/>
        <v>333.75848309157863</v>
      </c>
      <c r="AJ106" s="143">
        <f t="shared" si="11"/>
        <v>2.4897600000000004</v>
      </c>
      <c r="AK106" s="144">
        <f t="shared" si="11"/>
        <v>0.84048</v>
      </c>
      <c r="AL106" s="142">
        <f t="shared" si="11"/>
        <v>282.83295677281166</v>
      </c>
      <c r="AM106" s="143">
        <f t="shared" si="11"/>
        <v>2.0877600000000003</v>
      </c>
      <c r="AN106" s="144">
        <f t="shared" si="11"/>
        <v>0.80352000000000001</v>
      </c>
      <c r="AO106" s="142">
        <f t="shared" si="11"/>
        <v>245.62103971482776</v>
      </c>
      <c r="AP106" s="143">
        <f t="shared" si="11"/>
        <v>1.8016799999999997</v>
      </c>
      <c r="AQ106" s="144">
        <f t="shared" si="11"/>
        <v>0.77376</v>
      </c>
    </row>
    <row r="107" spans="1:43" s="2" customFormat="1" ht="16.5" customHeight="1" x14ac:dyDescent="0.25">
      <c r="A107" s="326" t="s">
        <v>78</v>
      </c>
      <c r="B107" s="826"/>
      <c r="C107" s="826"/>
      <c r="D107" s="826"/>
      <c r="E107" s="826"/>
      <c r="F107" s="826"/>
      <c r="G107" s="327"/>
      <c r="H107" s="152">
        <f>H100+H99+H98</f>
        <v>14.098545454211186</v>
      </c>
      <c r="I107" s="153">
        <f>I100+I99+I98</f>
        <v>0.1386</v>
      </c>
      <c r="J107" s="154">
        <f>J100+J99+J98</f>
        <v>6.0480000000000006E-2</v>
      </c>
      <c r="K107" s="152">
        <f t="shared" ref="K107:AQ107" si="12">K100+K99+K98</f>
        <v>14.217932218517708</v>
      </c>
      <c r="L107" s="153">
        <f t="shared" si="12"/>
        <v>0.14076</v>
      </c>
      <c r="M107" s="154">
        <f t="shared" si="12"/>
        <v>5.8680000000000003E-2</v>
      </c>
      <c r="N107" s="152">
        <f t="shared" si="12"/>
        <v>13.468214159043526</v>
      </c>
      <c r="O107" s="153">
        <f t="shared" si="12"/>
        <v>0.13247999999999999</v>
      </c>
      <c r="P107" s="154">
        <f t="shared" si="12"/>
        <v>5.7599999999999991E-2</v>
      </c>
      <c r="Q107" s="152">
        <f t="shared" si="12"/>
        <v>11.901150606351118</v>
      </c>
      <c r="R107" s="153">
        <f t="shared" si="12"/>
        <v>0.11808</v>
      </c>
      <c r="S107" s="154">
        <f t="shared" si="12"/>
        <v>4.5719999999999997E-2</v>
      </c>
      <c r="T107" s="152">
        <f t="shared" si="12"/>
        <v>13.028183504025467</v>
      </c>
      <c r="U107" s="153">
        <f t="shared" si="12"/>
        <v>0.12780000000000002</v>
      </c>
      <c r="V107" s="154">
        <f t="shared" si="12"/>
        <v>5.6519999999999994E-2</v>
      </c>
      <c r="W107" s="152">
        <f t="shared" si="12"/>
        <v>14.766404417542457</v>
      </c>
      <c r="X107" s="153">
        <f t="shared" si="12"/>
        <v>0.14436000000000002</v>
      </c>
      <c r="Y107" s="154">
        <f t="shared" si="12"/>
        <v>6.5159999999999996E-2</v>
      </c>
      <c r="Z107" s="152">
        <f t="shared" si="12"/>
        <v>14.450824706860537</v>
      </c>
      <c r="AA107" s="153">
        <f t="shared" si="12"/>
        <v>0.14255999999999999</v>
      </c>
      <c r="AB107" s="154">
        <f t="shared" si="12"/>
        <v>6.0839999999999998E-2</v>
      </c>
      <c r="AC107" s="152">
        <f t="shared" si="12"/>
        <v>13.070310819137559</v>
      </c>
      <c r="AD107" s="153">
        <f t="shared" si="12"/>
        <v>0.13068000000000002</v>
      </c>
      <c r="AE107" s="154">
        <f t="shared" si="12"/>
        <v>5.076E-2</v>
      </c>
      <c r="AF107" s="152">
        <f t="shared" si="12"/>
        <v>13.175681047876591</v>
      </c>
      <c r="AG107" s="153">
        <f t="shared" si="12"/>
        <v>0.13103999999999999</v>
      </c>
      <c r="AH107" s="154">
        <f t="shared" si="12"/>
        <v>5.2920000000000002E-2</v>
      </c>
      <c r="AI107" s="152">
        <f t="shared" si="12"/>
        <v>15.403509020713438</v>
      </c>
      <c r="AJ107" s="153">
        <f t="shared" si="12"/>
        <v>0.1512</v>
      </c>
      <c r="AK107" s="154">
        <f t="shared" si="12"/>
        <v>6.6599999999999993E-2</v>
      </c>
      <c r="AL107" s="152">
        <f t="shared" si="12"/>
        <v>14.323393181613605</v>
      </c>
      <c r="AM107" s="153">
        <f t="shared" si="12"/>
        <v>0.14076</v>
      </c>
      <c r="AN107" s="154">
        <f t="shared" si="12"/>
        <v>6.1560000000000004E-2</v>
      </c>
      <c r="AO107" s="152">
        <f t="shared" si="12"/>
        <v>12.99918510936787</v>
      </c>
      <c r="AP107" s="153">
        <f t="shared" si="12"/>
        <v>0.12528</v>
      </c>
      <c r="AQ107" s="154">
        <f t="shared" si="12"/>
        <v>6.1200000000000004E-2</v>
      </c>
    </row>
    <row r="108" spans="1:43" s="2" customFormat="1" ht="16.5" customHeight="1" x14ac:dyDescent="0.25">
      <c r="A108" s="326" t="s">
        <v>295</v>
      </c>
      <c r="B108" s="826"/>
      <c r="C108" s="826"/>
      <c r="D108" s="826"/>
      <c r="E108" s="826"/>
      <c r="F108" s="826"/>
      <c r="G108" s="327"/>
      <c r="H108" s="152">
        <f>H95+H96+H97</f>
        <v>129.76427162048341</v>
      </c>
      <c r="I108" s="153">
        <f>I95+I96+I97</f>
        <v>1.35036</v>
      </c>
      <c r="J108" s="154">
        <f>J95+J96+J97</f>
        <v>0.30636000000000002</v>
      </c>
      <c r="K108" s="152">
        <f t="shared" ref="K108:AQ108" si="13">K95+K96+K97</f>
        <v>127.39482839911287</v>
      </c>
      <c r="L108" s="153">
        <f t="shared" si="13"/>
        <v>1.32552</v>
      </c>
      <c r="M108" s="154">
        <f t="shared" si="13"/>
        <v>0.30024000000000001</v>
      </c>
      <c r="N108" s="152">
        <f t="shared" si="13"/>
        <v>127.11511841506444</v>
      </c>
      <c r="O108" s="153">
        <f t="shared" si="13"/>
        <v>1.3233600000000001</v>
      </c>
      <c r="P108" s="154">
        <f t="shared" si="13"/>
        <v>0.3024</v>
      </c>
      <c r="Q108" s="152">
        <f t="shared" si="13"/>
        <v>126.80694534804377</v>
      </c>
      <c r="R108" s="153">
        <f t="shared" si="13"/>
        <v>1.3193999999999999</v>
      </c>
      <c r="S108" s="154">
        <f t="shared" si="13"/>
        <v>0.29880000000000001</v>
      </c>
      <c r="T108" s="152">
        <f t="shared" si="13"/>
        <v>129.82257531997794</v>
      </c>
      <c r="U108" s="153">
        <f t="shared" si="13"/>
        <v>1.3528800000000003</v>
      </c>
      <c r="V108" s="154">
        <f t="shared" si="13"/>
        <v>0.29880000000000001</v>
      </c>
      <c r="W108" s="152">
        <f t="shared" si="13"/>
        <v>130.69642587278733</v>
      </c>
      <c r="X108" s="153">
        <f t="shared" si="13"/>
        <v>1.3643999999999996</v>
      </c>
      <c r="Y108" s="154">
        <f t="shared" si="13"/>
        <v>0.29339999999999999</v>
      </c>
      <c r="Z108" s="152">
        <f t="shared" si="13"/>
        <v>126.24827910075004</v>
      </c>
      <c r="AA108" s="153">
        <f t="shared" si="13"/>
        <v>1.3179599999999998</v>
      </c>
      <c r="AB108" s="154">
        <f t="shared" si="13"/>
        <v>0.28476000000000001</v>
      </c>
      <c r="AC108" s="152">
        <f t="shared" si="13"/>
        <v>125.94706934251275</v>
      </c>
      <c r="AD108" s="153">
        <f t="shared" si="13"/>
        <v>1.3186800000000001</v>
      </c>
      <c r="AE108" s="154">
        <f t="shared" si="13"/>
        <v>0.26316000000000001</v>
      </c>
      <c r="AF108" s="152">
        <f t="shared" si="13"/>
        <v>121.99987076699676</v>
      </c>
      <c r="AG108" s="153">
        <f t="shared" si="13"/>
        <v>1.278</v>
      </c>
      <c r="AH108" s="154">
        <f t="shared" si="13"/>
        <v>0.25019999999999998</v>
      </c>
      <c r="AI108" s="152">
        <f t="shared" si="13"/>
        <v>114.99471218635946</v>
      </c>
      <c r="AJ108" s="153">
        <f t="shared" si="13"/>
        <v>1.19556</v>
      </c>
      <c r="AK108" s="154">
        <f t="shared" si="13"/>
        <v>0.28368000000000004</v>
      </c>
      <c r="AL108" s="152">
        <f t="shared" si="13"/>
        <v>100.40354161152634</v>
      </c>
      <c r="AM108" s="153">
        <f t="shared" si="13"/>
        <v>1.0386</v>
      </c>
      <c r="AN108" s="154">
        <f t="shared" si="13"/>
        <v>0.26495999999999997</v>
      </c>
      <c r="AO108" s="152">
        <f t="shared" si="13"/>
        <v>90.079114756719207</v>
      </c>
      <c r="AP108" s="153">
        <f t="shared" si="13"/>
        <v>0.92700000000000005</v>
      </c>
      <c r="AQ108" s="154">
        <f t="shared" si="13"/>
        <v>0.24804000000000001</v>
      </c>
    </row>
    <row r="109" spans="1:43" s="2" customFormat="1" ht="16.5" customHeight="1" thickBot="1" x14ac:dyDescent="0.3">
      <c r="A109" s="179" t="s">
        <v>296</v>
      </c>
      <c r="B109" s="180"/>
      <c r="C109" s="180"/>
      <c r="D109" s="180"/>
      <c r="E109" s="180"/>
      <c r="F109" s="180"/>
      <c r="G109" s="360"/>
      <c r="H109" s="182">
        <f>H103+H102+H101</f>
        <v>121.76101349517604</v>
      </c>
      <c r="I109" s="183">
        <f>I103+I102+I101</f>
        <v>1.2631199999999998</v>
      </c>
      <c r="J109" s="184">
        <f>J103+J102+J101</f>
        <v>0.33168000000000003</v>
      </c>
      <c r="K109" s="182">
        <f t="shared" ref="K109:AQ109" si="14">K103+K102+K101</f>
        <v>122.26339860119127</v>
      </c>
      <c r="L109" s="183">
        <f t="shared" si="14"/>
        <v>1.26816</v>
      </c>
      <c r="M109" s="184">
        <f t="shared" si="14"/>
        <v>0.33384000000000003</v>
      </c>
      <c r="N109" s="182">
        <f t="shared" si="14"/>
        <v>119.41783084338613</v>
      </c>
      <c r="O109" s="183">
        <f t="shared" si="14"/>
        <v>1.23672</v>
      </c>
      <c r="P109" s="184">
        <f t="shared" si="14"/>
        <v>0.33336000000000005</v>
      </c>
      <c r="Q109" s="182">
        <f t="shared" si="14"/>
        <v>123.48486481219521</v>
      </c>
      <c r="R109" s="183">
        <f t="shared" si="14"/>
        <v>1.27176</v>
      </c>
      <c r="S109" s="184">
        <f t="shared" si="14"/>
        <v>0.32976</v>
      </c>
      <c r="T109" s="182">
        <f t="shared" si="14"/>
        <v>128.59599609512566</v>
      </c>
      <c r="U109" s="183">
        <f t="shared" si="14"/>
        <v>1.3368</v>
      </c>
      <c r="V109" s="184">
        <f t="shared" si="14"/>
        <v>0.33983999999999998</v>
      </c>
      <c r="W109" s="182">
        <f t="shared" si="14"/>
        <v>134.76739889162258</v>
      </c>
      <c r="X109" s="183">
        <f t="shared" si="14"/>
        <v>1.4059200000000001</v>
      </c>
      <c r="Y109" s="184">
        <f t="shared" si="14"/>
        <v>0.33600000000000002</v>
      </c>
      <c r="Z109" s="182">
        <f t="shared" si="14"/>
        <v>136.41791654036987</v>
      </c>
      <c r="AA109" s="183">
        <f t="shared" si="14"/>
        <v>1.4243999999999999</v>
      </c>
      <c r="AB109" s="184">
        <f t="shared" si="14"/>
        <v>0.33479999999999999</v>
      </c>
      <c r="AC109" s="182">
        <f t="shared" si="14"/>
        <v>138.54917192171325</v>
      </c>
      <c r="AD109" s="183">
        <f t="shared" si="14"/>
        <v>1.4517599999999999</v>
      </c>
      <c r="AE109" s="184">
        <f t="shared" si="14"/>
        <v>0.31751999999999997</v>
      </c>
      <c r="AF109" s="182">
        <f t="shared" si="14"/>
        <v>135.56425445928716</v>
      </c>
      <c r="AG109" s="183">
        <f t="shared" si="14"/>
        <v>1.4181600000000001</v>
      </c>
      <c r="AH109" s="184">
        <f t="shared" si="14"/>
        <v>0.32112000000000002</v>
      </c>
      <c r="AI109" s="182">
        <f t="shared" si="14"/>
        <v>134.24571262391342</v>
      </c>
      <c r="AJ109" s="183">
        <f t="shared" si="14"/>
        <v>1.3797600000000001</v>
      </c>
      <c r="AK109" s="184">
        <f t="shared" si="14"/>
        <v>0.41160000000000002</v>
      </c>
      <c r="AL109" s="182">
        <f t="shared" si="14"/>
        <v>112.26333502880678</v>
      </c>
      <c r="AM109" s="183">
        <f t="shared" si="14"/>
        <v>1.13856</v>
      </c>
      <c r="AN109" s="184">
        <f t="shared" si="14"/>
        <v>0.39191999999999999</v>
      </c>
      <c r="AO109" s="182">
        <f t="shared" si="14"/>
        <v>100.37884169475804</v>
      </c>
      <c r="AP109" s="183">
        <f t="shared" si="14"/>
        <v>1.00512</v>
      </c>
      <c r="AQ109" s="184">
        <f t="shared" si="14"/>
        <v>0.38591999999999999</v>
      </c>
    </row>
    <row r="110" spans="1:43" s="2" customFormat="1" ht="16.5" customHeight="1" thickBot="1" x14ac:dyDescent="0.3">
      <c r="A110" s="185" t="s">
        <v>79</v>
      </c>
      <c r="B110" s="186"/>
      <c r="C110" s="186"/>
      <c r="D110" s="186"/>
      <c r="E110" s="186"/>
      <c r="F110" s="186"/>
      <c r="G110" s="186"/>
      <c r="H110" s="187">
        <f t="shared" ref="H110:AQ110" si="15">H106+H107+H108+H109</f>
        <v>613.24222553362711</v>
      </c>
      <c r="I110" s="188">
        <f t="shared" si="15"/>
        <v>5.3495999999999997</v>
      </c>
      <c r="J110" s="189">
        <f t="shared" si="15"/>
        <v>1.5222</v>
      </c>
      <c r="K110" s="187">
        <f t="shared" si="15"/>
        <v>602.08285430216756</v>
      </c>
      <c r="L110" s="188">
        <f t="shared" si="15"/>
        <v>5.2606799999999998</v>
      </c>
      <c r="M110" s="189">
        <f t="shared" si="15"/>
        <v>1.51356</v>
      </c>
      <c r="N110" s="187">
        <f t="shared" si="15"/>
        <v>598.9713159920193</v>
      </c>
      <c r="O110" s="188">
        <f t="shared" si="15"/>
        <v>5.2243200000000005</v>
      </c>
      <c r="P110" s="189">
        <f t="shared" si="15"/>
        <v>1.5199200000000002</v>
      </c>
      <c r="Q110" s="187">
        <f t="shared" si="15"/>
        <v>608.58609625552606</v>
      </c>
      <c r="R110" s="188">
        <f t="shared" si="15"/>
        <v>5.2969200000000001</v>
      </c>
      <c r="S110" s="189">
        <f t="shared" si="15"/>
        <v>1.51356</v>
      </c>
      <c r="T110" s="187">
        <f t="shared" si="15"/>
        <v>620.78389057744243</v>
      </c>
      <c r="U110" s="188">
        <f t="shared" si="15"/>
        <v>5.4250800000000003</v>
      </c>
      <c r="V110" s="189">
        <f t="shared" si="15"/>
        <v>1.5306</v>
      </c>
      <c r="W110" s="187">
        <f t="shared" si="15"/>
        <v>633.18270269265372</v>
      </c>
      <c r="X110" s="188">
        <f t="shared" si="15"/>
        <v>5.5587599999999995</v>
      </c>
      <c r="Y110" s="189">
        <f t="shared" si="15"/>
        <v>1.51152</v>
      </c>
      <c r="Z110" s="187">
        <f t="shared" si="15"/>
        <v>630.96295920460079</v>
      </c>
      <c r="AA110" s="188">
        <f t="shared" si="15"/>
        <v>5.5155599999999989</v>
      </c>
      <c r="AB110" s="189">
        <f t="shared" si="15"/>
        <v>1.4935200000000002</v>
      </c>
      <c r="AC110" s="187">
        <f t="shared" si="15"/>
        <v>637.24938066849472</v>
      </c>
      <c r="AD110" s="188">
        <f t="shared" si="15"/>
        <v>5.5840800000000002</v>
      </c>
      <c r="AE110" s="189">
        <f t="shared" si="15"/>
        <v>1.40544</v>
      </c>
      <c r="AF110" s="187">
        <f t="shared" si="15"/>
        <v>628.02360244536828</v>
      </c>
      <c r="AG110" s="188">
        <f t="shared" si="15"/>
        <v>5.491200000000001</v>
      </c>
      <c r="AH110" s="189">
        <f t="shared" si="15"/>
        <v>1.3824000000000001</v>
      </c>
      <c r="AI110" s="187">
        <f t="shared" si="15"/>
        <v>598.40241692256495</v>
      </c>
      <c r="AJ110" s="188">
        <f t="shared" si="15"/>
        <v>5.2162800000000011</v>
      </c>
      <c r="AK110" s="189">
        <f t="shared" si="15"/>
        <v>1.60236</v>
      </c>
      <c r="AL110" s="187">
        <f t="shared" si="15"/>
        <v>509.82322659475835</v>
      </c>
      <c r="AM110" s="188">
        <f t="shared" si="15"/>
        <v>4.4056800000000003</v>
      </c>
      <c r="AN110" s="189">
        <f t="shared" si="15"/>
        <v>1.5219600000000002</v>
      </c>
      <c r="AO110" s="187">
        <f t="shared" si="15"/>
        <v>449.07818127567288</v>
      </c>
      <c r="AP110" s="188">
        <f t="shared" si="15"/>
        <v>3.8590799999999996</v>
      </c>
      <c r="AQ110" s="189">
        <f t="shared" si="15"/>
        <v>1.46892</v>
      </c>
    </row>
    <row r="111" spans="1:43" s="255" customFormat="1" ht="16.5" customHeight="1" x14ac:dyDescent="0.25">
      <c r="B111" s="365"/>
      <c r="C111" s="365"/>
      <c r="D111" s="365"/>
      <c r="E111" s="365"/>
      <c r="F111" s="365"/>
      <c r="T111" s="827"/>
      <c r="U111" s="828"/>
    </row>
    <row r="112" spans="1:43" s="2" customFormat="1" ht="16.5" customHeight="1" thickBot="1" x14ac:dyDescent="0.3">
      <c r="A112" s="191" t="s">
        <v>80</v>
      </c>
      <c r="B112" s="3"/>
      <c r="C112" s="3"/>
      <c r="D112" s="3"/>
      <c r="E112" s="3"/>
      <c r="F112" s="3"/>
      <c r="G112" s="3"/>
      <c r="H112" s="192"/>
      <c r="I112" s="193"/>
      <c r="J112" s="115"/>
      <c r="K112" s="194"/>
      <c r="L112" s="194"/>
      <c r="M112" s="194"/>
      <c r="N112" s="194"/>
      <c r="O112" s="194"/>
      <c r="P112" s="194"/>
      <c r="Q112" s="194"/>
      <c r="R112" s="194"/>
      <c r="S112" s="194"/>
      <c r="T112" s="194"/>
      <c r="U112" s="194"/>
      <c r="V112" s="194"/>
      <c r="W112" s="194"/>
      <c r="X112" s="194"/>
      <c r="Y112" s="194"/>
      <c r="Z112" s="194"/>
      <c r="AA112" s="194"/>
      <c r="AB112" s="194"/>
      <c r="AC112" s="194"/>
      <c r="AD112" s="194"/>
      <c r="AE112" s="194"/>
      <c r="AF112" s="194"/>
      <c r="AG112" s="194"/>
      <c r="AH112" s="194"/>
      <c r="AI112" s="194"/>
      <c r="AJ112" s="194"/>
      <c r="AK112" s="194"/>
      <c r="AL112" s="194"/>
      <c r="AM112" s="194"/>
      <c r="AN112" s="194"/>
      <c r="AO112" s="194"/>
      <c r="AP112" s="194"/>
      <c r="AQ112" s="194"/>
    </row>
    <row r="113" spans="1:81" s="2" customFormat="1" ht="16.5" customHeight="1" x14ac:dyDescent="0.25">
      <c r="A113" s="45" t="s">
        <v>23</v>
      </c>
      <c r="B113" s="195" t="s">
        <v>81</v>
      </c>
      <c r="C113" s="196"/>
      <c r="D113" s="196" t="s">
        <v>82</v>
      </c>
      <c r="E113" s="196"/>
      <c r="F113" s="196"/>
      <c r="G113" s="197"/>
      <c r="H113" s="198">
        <f>$C$53/1000</f>
        <v>3.5999999999999997E-2</v>
      </c>
      <c r="I113" s="199" t="s">
        <v>83</v>
      </c>
      <c r="J113" s="200">
        <f>$G$53/1000</f>
        <v>0.17299999999999999</v>
      </c>
      <c r="K113" s="198">
        <f>$C$53/1000</f>
        <v>3.5999999999999997E-2</v>
      </c>
      <c r="L113" s="199" t="s">
        <v>83</v>
      </c>
      <c r="M113" s="200">
        <f>$G$53/1000</f>
        <v>0.17299999999999999</v>
      </c>
      <c r="N113" s="198">
        <f>$C$53/1000</f>
        <v>3.5999999999999997E-2</v>
      </c>
      <c r="O113" s="199" t="s">
        <v>83</v>
      </c>
      <c r="P113" s="200">
        <f>$G$53/1000</f>
        <v>0.17299999999999999</v>
      </c>
      <c r="Q113" s="198">
        <f>$C$53/1000</f>
        <v>3.5999999999999997E-2</v>
      </c>
      <c r="R113" s="199" t="s">
        <v>83</v>
      </c>
      <c r="S113" s="200">
        <f>$G$53/1000</f>
        <v>0.17299999999999999</v>
      </c>
      <c r="T113" s="198">
        <f>$C$53/1000</f>
        <v>3.5999999999999997E-2</v>
      </c>
      <c r="U113" s="199" t="s">
        <v>83</v>
      </c>
      <c r="V113" s="200">
        <f>$G$53/1000</f>
        <v>0.17299999999999999</v>
      </c>
      <c r="W113" s="198">
        <f>$C$53/1000</f>
        <v>3.5999999999999997E-2</v>
      </c>
      <c r="X113" s="199" t="s">
        <v>83</v>
      </c>
      <c r="Y113" s="200">
        <f>$G$53/1000</f>
        <v>0.17299999999999999</v>
      </c>
      <c r="Z113" s="198">
        <f>$C$53/1000</f>
        <v>3.5999999999999997E-2</v>
      </c>
      <c r="AA113" s="199" t="s">
        <v>83</v>
      </c>
      <c r="AB113" s="200">
        <f>$G$53/1000</f>
        <v>0.17299999999999999</v>
      </c>
      <c r="AC113" s="198">
        <f>$C$53/1000</f>
        <v>3.5999999999999997E-2</v>
      </c>
      <c r="AD113" s="199" t="s">
        <v>83</v>
      </c>
      <c r="AE113" s="200">
        <f>$G$53/1000</f>
        <v>0.17299999999999999</v>
      </c>
      <c r="AF113" s="198">
        <f>$C$53/1000</f>
        <v>3.5999999999999997E-2</v>
      </c>
      <c r="AG113" s="199" t="s">
        <v>83</v>
      </c>
      <c r="AH113" s="200">
        <f>$G$53/1000</f>
        <v>0.17299999999999999</v>
      </c>
      <c r="AI113" s="198">
        <f>$C$53/1000</f>
        <v>3.5999999999999997E-2</v>
      </c>
      <c r="AJ113" s="199" t="s">
        <v>83</v>
      </c>
      <c r="AK113" s="200">
        <f>$G$53/1000</f>
        <v>0.17299999999999999</v>
      </c>
      <c r="AL113" s="198">
        <f>$C$53/1000</f>
        <v>3.5999999999999997E-2</v>
      </c>
      <c r="AM113" s="199" t="s">
        <v>83</v>
      </c>
      <c r="AN113" s="200">
        <f>$G$53/1000</f>
        <v>0.17299999999999999</v>
      </c>
      <c r="AO113" s="198">
        <f>$C$53/1000</f>
        <v>3.5999999999999997E-2</v>
      </c>
      <c r="AP113" s="199" t="s">
        <v>83</v>
      </c>
      <c r="AQ113" s="200">
        <f>$G$53/1000</f>
        <v>0.17299999999999999</v>
      </c>
    </row>
    <row r="114" spans="1:81" s="2" customFormat="1" ht="16.5" customHeight="1" thickBot="1" x14ac:dyDescent="0.3">
      <c r="A114" s="56"/>
      <c r="B114" s="201" t="s">
        <v>84</v>
      </c>
      <c r="C114" s="202"/>
      <c r="D114" s="202" t="s">
        <v>85</v>
      </c>
      <c r="E114" s="202"/>
      <c r="F114" s="202"/>
      <c r="G114" s="203"/>
      <c r="H114" s="204">
        <f>((I84^2+J84^2)*$G$54/1000)/$C$7*$C$7</f>
        <v>2.0195205119999997</v>
      </c>
      <c r="I114" s="205" t="s">
        <v>83</v>
      </c>
      <c r="J114" s="206">
        <f>((I84^2+J84^2)*$J$54)/(100*$C$7)</f>
        <v>0.20195205119999998</v>
      </c>
      <c r="K114" s="204">
        <f>((L84^2+M84^2)*$G$54/1000)/$C$7*$C$7</f>
        <v>1.9300031999999998</v>
      </c>
      <c r="L114" s="205" t="s">
        <v>83</v>
      </c>
      <c r="M114" s="206">
        <f>((L84^2+M84^2)*$J$54)/(100*$C$7)</f>
        <v>0.19300031999999998</v>
      </c>
      <c r="N114" s="204">
        <f>((O84^2+P84^2)*$G$54/1000)/$C$7*$C$7</f>
        <v>1.9347827184000002</v>
      </c>
      <c r="O114" s="205" t="s">
        <v>83</v>
      </c>
      <c r="P114" s="206">
        <f>((O84^2+P84^2)*$J$54)/(100*$C$7)</f>
        <v>0.19347827184000002</v>
      </c>
      <c r="Q114" s="204">
        <f>((R84^2+S84^2)*$G$54/1000)/$C$7*$C$7</f>
        <v>1.9858445999999998</v>
      </c>
      <c r="R114" s="205" t="s">
        <v>83</v>
      </c>
      <c r="S114" s="206">
        <f>((R84^2+S84^2)*$J$54)/(100*$C$7)</f>
        <v>0.19858445999999999</v>
      </c>
      <c r="T114" s="204">
        <f>((U84^2+V84^2)*$G$54/1000)/$C$7*$C$7</f>
        <v>2.0324430576000005</v>
      </c>
      <c r="U114" s="205" t="s">
        <v>83</v>
      </c>
      <c r="V114" s="206">
        <f>((U84^2+V84^2)*$J$54)/(100*$C$7)</f>
        <v>0.20324430576000008</v>
      </c>
      <c r="W114" s="204">
        <f>((X84^2+Y84^2)*$G$54/1000)/$C$7*$C$7</f>
        <v>2.0721562559999991</v>
      </c>
      <c r="X114" s="205" t="s">
        <v>83</v>
      </c>
      <c r="Y114" s="206">
        <f>((X84^2+Y84^2)*$J$54)/(100*$C$7)</f>
        <v>0.20721562559999993</v>
      </c>
      <c r="Z114" s="204">
        <f>((AA84^2+AB84^2)*$G$54/1000)/$C$7*$C$7</f>
        <v>2.0104416431999996</v>
      </c>
      <c r="AA114" s="205" t="s">
        <v>83</v>
      </c>
      <c r="AB114" s="206">
        <f>((AA84^2+AB84^2)*$J$54)/(100*$C$7)</f>
        <v>0.20104416431999997</v>
      </c>
      <c r="AC114" s="204">
        <f>((AD84^2+AE84^2)*$G$54/1000)/$C$7*$C$7</f>
        <v>2.0463807599999999</v>
      </c>
      <c r="AD114" s="205" t="s">
        <v>83</v>
      </c>
      <c r="AE114" s="206">
        <f>((AD84^2+AE84^2)*$J$54)/(100*$C$7)</f>
        <v>0.204638076</v>
      </c>
      <c r="AF114" s="204">
        <f>((AG84^2+AH84^2)*$G$54/1000)/$C$7*$C$7</f>
        <v>1.9781102016000003</v>
      </c>
      <c r="AG114" s="205" t="s">
        <v>83</v>
      </c>
      <c r="AH114" s="206">
        <f>((AG84^2+AH84^2)*$J$54)/(100*$C$7)</f>
        <v>0.19781102015999999</v>
      </c>
      <c r="AI114" s="204">
        <f>((AJ84^2+AK84^2)*$G$54/1000)/$C$7*$C$7</f>
        <v>1.7754260400000004</v>
      </c>
      <c r="AJ114" s="205" t="s">
        <v>83</v>
      </c>
      <c r="AK114" s="206">
        <f>((AJ84^2+AK84^2)*$J$54)/(100*$C$7)</f>
        <v>0.17754260399999999</v>
      </c>
      <c r="AL114" s="204">
        <f>((AM84^2+AN84^2)*$G$54/1000)/$C$7*$C$7</f>
        <v>1.3034520000000001</v>
      </c>
      <c r="AM114" s="205" t="s">
        <v>83</v>
      </c>
      <c r="AN114" s="206">
        <f>((AM84^2+AN84^2)*$J$54)/(100*$C$7)</f>
        <v>0.13034519999999999</v>
      </c>
      <c r="AO114" s="204">
        <f>((AP84^2+AQ84^2)*$G$54/1000)/$C$7*$C$7</f>
        <v>1.0148815296</v>
      </c>
      <c r="AP114" s="205" t="s">
        <v>83</v>
      </c>
      <c r="AQ114" s="206">
        <f>((AP84^2+AQ84^2)*$J$54)/(100*$C$7)</f>
        <v>0.10148815296000001</v>
      </c>
    </row>
    <row r="115" spans="1:81" s="2" customFormat="1" ht="16.5" customHeight="1" x14ac:dyDescent="0.25">
      <c r="A115" s="56"/>
      <c r="B115" s="207" t="s">
        <v>86</v>
      </c>
      <c r="C115" s="208">
        <v>36</v>
      </c>
      <c r="D115" s="209"/>
      <c r="E115" s="210" t="s">
        <v>87</v>
      </c>
      <c r="F115" s="210"/>
      <c r="G115" s="380">
        <v>173</v>
      </c>
      <c r="H115" s="212"/>
      <c r="I115" s="213"/>
      <c r="J115" s="214"/>
      <c r="K115" s="92"/>
      <c r="L115" s="215"/>
      <c r="M115" s="93"/>
      <c r="N115" s="92"/>
      <c r="O115" s="215"/>
      <c r="P115" s="93"/>
      <c r="Q115" s="92"/>
      <c r="R115" s="215"/>
      <c r="S115" s="93"/>
      <c r="T115" s="92"/>
      <c r="U115" s="215"/>
      <c r="V115" s="93"/>
      <c r="W115" s="92"/>
      <c r="X115" s="215"/>
      <c r="Y115" s="93"/>
      <c r="Z115" s="92"/>
      <c r="AA115" s="215"/>
      <c r="AB115" s="93"/>
      <c r="AC115" s="92"/>
      <c r="AD115" s="215"/>
      <c r="AE115" s="93"/>
      <c r="AF115" s="92"/>
      <c r="AG115" s="215"/>
      <c r="AH115" s="93"/>
      <c r="AI115" s="92"/>
      <c r="AJ115" s="215"/>
      <c r="AK115" s="93"/>
      <c r="AL115" s="92"/>
      <c r="AM115" s="215"/>
      <c r="AN115" s="93"/>
      <c r="AO115" s="92"/>
      <c r="AP115" s="215"/>
      <c r="AQ115" s="93"/>
    </row>
    <row r="116" spans="1:81" s="2" customFormat="1" ht="16.5" customHeight="1" thickBot="1" x14ac:dyDescent="0.3">
      <c r="A116" s="56"/>
      <c r="B116" s="106"/>
      <c r="C116" s="109"/>
      <c r="D116" s="112"/>
      <c r="E116" s="216"/>
      <c r="F116" s="216" t="s">
        <v>88</v>
      </c>
      <c r="G116" s="829">
        <v>120</v>
      </c>
      <c r="H116" s="217" t="s">
        <v>263</v>
      </c>
      <c r="I116" s="218"/>
      <c r="J116" s="219">
        <v>30</v>
      </c>
      <c r="K116" s="97"/>
      <c r="L116" s="220"/>
      <c r="M116" s="98"/>
      <c r="N116" s="97"/>
      <c r="O116" s="220"/>
      <c r="P116" s="98"/>
      <c r="Q116" s="97"/>
      <c r="R116" s="220"/>
      <c r="S116" s="98"/>
      <c r="T116" s="97"/>
      <c r="U116" s="220"/>
      <c r="V116" s="98"/>
      <c r="W116" s="97"/>
      <c r="X116" s="220"/>
      <c r="Y116" s="98"/>
      <c r="Z116" s="97"/>
      <c r="AA116" s="220"/>
      <c r="AB116" s="98"/>
      <c r="AC116" s="97"/>
      <c r="AD116" s="220"/>
      <c r="AE116" s="98"/>
      <c r="AF116" s="97"/>
      <c r="AG116" s="220"/>
      <c r="AH116" s="98"/>
      <c r="AI116" s="97"/>
      <c r="AJ116" s="220"/>
      <c r="AK116" s="98"/>
      <c r="AL116" s="97"/>
      <c r="AM116" s="220"/>
      <c r="AN116" s="98"/>
      <c r="AO116" s="97"/>
      <c r="AP116" s="220"/>
      <c r="AQ116" s="98"/>
    </row>
    <row r="117" spans="1:81" s="2" customFormat="1" ht="16.5" customHeight="1" thickBot="1" x14ac:dyDescent="0.3">
      <c r="A117" s="85"/>
      <c r="B117" s="221" t="s">
        <v>90</v>
      </c>
      <c r="C117" s="222"/>
      <c r="D117" s="222"/>
      <c r="E117" s="222"/>
      <c r="F117" s="222"/>
      <c r="G117" s="223"/>
      <c r="H117" s="224">
        <f>I84+H113+H114</f>
        <v>6.001120512</v>
      </c>
      <c r="I117" s="225" t="s">
        <v>83</v>
      </c>
      <c r="J117" s="226">
        <f>J84+J113+J114</f>
        <v>1.4981520511999999</v>
      </c>
      <c r="K117" s="224">
        <f>L84+K113+K114</f>
        <v>5.8180031999999997</v>
      </c>
      <c r="L117" s="225" t="s">
        <v>83</v>
      </c>
      <c r="M117" s="226">
        <f>M84+M113+M114</f>
        <v>1.4820003199999998</v>
      </c>
      <c r="N117" s="224">
        <f>O84+N113+N114</f>
        <v>5.8263827184000005</v>
      </c>
      <c r="O117" s="225" t="s">
        <v>83</v>
      </c>
      <c r="P117" s="226">
        <f>P84+P113+P114</f>
        <v>1.4878782718400001</v>
      </c>
      <c r="Q117" s="224">
        <f>R84+Q113+Q114</f>
        <v>5.9296445999999996</v>
      </c>
      <c r="R117" s="225" t="s">
        <v>83</v>
      </c>
      <c r="S117" s="226">
        <f>S84+S113+S114</f>
        <v>1.5019844600000001</v>
      </c>
      <c r="T117" s="224">
        <f>U84+T113+T114</f>
        <v>6.0266430576000012</v>
      </c>
      <c r="U117" s="225" t="s">
        <v>83</v>
      </c>
      <c r="V117" s="226">
        <f>V84+V113+V114</f>
        <v>1.50304430576</v>
      </c>
      <c r="W117" s="224">
        <f>X84+W113+W114</f>
        <v>6.1149562559999975</v>
      </c>
      <c r="X117" s="225" t="s">
        <v>83</v>
      </c>
      <c r="Y117" s="226">
        <f>Y84+Y113+Y114</f>
        <v>1.4818156255999999</v>
      </c>
      <c r="Z117" s="224">
        <f>AA84+Z113+Z114</f>
        <v>5.9920416431999994</v>
      </c>
      <c r="AA117" s="225" t="s">
        <v>83</v>
      </c>
      <c r="AB117" s="226">
        <f>AB84+AB113+AB114</f>
        <v>1.4630441643200001</v>
      </c>
      <c r="AC117" s="224">
        <f>AD84+AC113+AC114</f>
        <v>6.0819807599999995</v>
      </c>
      <c r="AD117" s="225" t="s">
        <v>83</v>
      </c>
      <c r="AE117" s="226">
        <f>AE84+AE113+AE114</f>
        <v>1.405438076</v>
      </c>
      <c r="AF117" s="224">
        <f>AG84+AF113+AF114</f>
        <v>5.9489102016000004</v>
      </c>
      <c r="AG117" s="225" t="s">
        <v>83</v>
      </c>
      <c r="AH117" s="226">
        <f>AH84+AH113+AH114</f>
        <v>1.37161102016</v>
      </c>
      <c r="AI117" s="224">
        <f>AJ84+AI113+AI114</f>
        <v>5.4924260400000007</v>
      </c>
      <c r="AJ117" s="225" t="s">
        <v>83</v>
      </c>
      <c r="AK117" s="226">
        <f>AK84+AK113+AK114</f>
        <v>1.4665426040000002</v>
      </c>
      <c r="AL117" s="224">
        <f>AM84+AL113+AL114</f>
        <v>4.4606519999999996</v>
      </c>
      <c r="AM117" s="225" t="s">
        <v>83</v>
      </c>
      <c r="AN117" s="226">
        <f>AN84+AN113+AN114</f>
        <v>1.3617452000000001</v>
      </c>
      <c r="AO117" s="224">
        <f>AP84+AO113+AO114</f>
        <v>3.7760815295999999</v>
      </c>
      <c r="AP117" s="225" t="s">
        <v>83</v>
      </c>
      <c r="AQ117" s="226">
        <f>AQ84+AQ113+AQ114</f>
        <v>1.2896881529600002</v>
      </c>
    </row>
    <row r="118" spans="1:81" s="2" customFormat="1" ht="16.5" customHeight="1" x14ac:dyDescent="0.25">
      <c r="A118" s="45" t="s">
        <v>91</v>
      </c>
      <c r="B118" s="195" t="s">
        <v>81</v>
      </c>
      <c r="C118" s="196"/>
      <c r="D118" s="196" t="s">
        <v>82</v>
      </c>
      <c r="E118" s="196"/>
      <c r="F118" s="196"/>
      <c r="G118" s="196"/>
      <c r="H118" s="198">
        <f>$C$58/1000</f>
        <v>3.5999999999999997E-2</v>
      </c>
      <c r="I118" s="199" t="s">
        <v>83</v>
      </c>
      <c r="J118" s="200">
        <f>$G$58/1000</f>
        <v>0.17299999999999999</v>
      </c>
      <c r="K118" s="198">
        <f>$C$58/1000</f>
        <v>3.5999999999999997E-2</v>
      </c>
      <c r="L118" s="199" t="s">
        <v>83</v>
      </c>
      <c r="M118" s="200">
        <f>$G$58/1000</f>
        <v>0.17299999999999999</v>
      </c>
      <c r="N118" s="198">
        <f>$C$58/1000</f>
        <v>3.5999999999999997E-2</v>
      </c>
      <c r="O118" s="199" t="s">
        <v>83</v>
      </c>
      <c r="P118" s="200">
        <f>$G$58/1000</f>
        <v>0.17299999999999999</v>
      </c>
      <c r="Q118" s="198">
        <f>$C$58/1000</f>
        <v>3.5999999999999997E-2</v>
      </c>
      <c r="R118" s="199" t="s">
        <v>83</v>
      </c>
      <c r="S118" s="200">
        <f>$G$58/1000</f>
        <v>0.17299999999999999</v>
      </c>
      <c r="T118" s="198">
        <f>$C$58/1000</f>
        <v>3.5999999999999997E-2</v>
      </c>
      <c r="U118" s="199" t="s">
        <v>83</v>
      </c>
      <c r="V118" s="200">
        <f>$G$58/1000</f>
        <v>0.17299999999999999</v>
      </c>
      <c r="W118" s="198">
        <f>$C$58/1000</f>
        <v>3.5999999999999997E-2</v>
      </c>
      <c r="X118" s="199" t="s">
        <v>83</v>
      </c>
      <c r="Y118" s="200">
        <f>$G$58/1000</f>
        <v>0.17299999999999999</v>
      </c>
      <c r="Z118" s="198">
        <f>$C$58/1000</f>
        <v>3.5999999999999997E-2</v>
      </c>
      <c r="AA118" s="199" t="s">
        <v>83</v>
      </c>
      <c r="AB118" s="200">
        <f>$G$58/1000</f>
        <v>0.17299999999999999</v>
      </c>
      <c r="AC118" s="198">
        <f>$C$58/1000</f>
        <v>3.5999999999999997E-2</v>
      </c>
      <c r="AD118" s="199" t="s">
        <v>83</v>
      </c>
      <c r="AE118" s="200">
        <f>$G$58/1000</f>
        <v>0.17299999999999999</v>
      </c>
      <c r="AF118" s="198">
        <f>$C$58/1000</f>
        <v>3.5999999999999997E-2</v>
      </c>
      <c r="AG118" s="199" t="s">
        <v>83</v>
      </c>
      <c r="AH118" s="200">
        <f>$G$58/1000</f>
        <v>0.17299999999999999</v>
      </c>
      <c r="AI118" s="198">
        <f>$C$58/1000</f>
        <v>3.5999999999999997E-2</v>
      </c>
      <c r="AJ118" s="199" t="s">
        <v>83</v>
      </c>
      <c r="AK118" s="200">
        <f>$G$58/1000</f>
        <v>0.17299999999999999</v>
      </c>
      <c r="AL118" s="198">
        <f>$C$58/1000</f>
        <v>3.5999999999999997E-2</v>
      </c>
      <c r="AM118" s="199" t="s">
        <v>83</v>
      </c>
      <c r="AN118" s="200">
        <f>$G$58/1000</f>
        <v>0.17299999999999999</v>
      </c>
      <c r="AO118" s="198">
        <f>$C$58/1000</f>
        <v>3.5999999999999997E-2</v>
      </c>
      <c r="AP118" s="199" t="s">
        <v>83</v>
      </c>
      <c r="AQ118" s="200">
        <f>$G$58/1000</f>
        <v>0.17299999999999999</v>
      </c>
    </row>
    <row r="119" spans="1:81" s="2" customFormat="1" ht="16.5" customHeight="1" thickBot="1" x14ac:dyDescent="0.3">
      <c r="A119" s="56"/>
      <c r="B119" s="201" t="s">
        <v>84</v>
      </c>
      <c r="C119" s="202"/>
      <c r="D119" s="202" t="s">
        <v>85</v>
      </c>
      <c r="E119" s="202"/>
      <c r="F119" s="202"/>
      <c r="G119" s="227"/>
      <c r="H119" s="204">
        <f>((I85^2+J85^2)*$G$59/1000)/$C$7*$C$7</f>
        <v>0.26949944159999994</v>
      </c>
      <c r="I119" s="205" t="s">
        <v>83</v>
      </c>
      <c r="J119" s="206">
        <f>((I85^2+J85^2)*$J$59)/(100*$C$7)</f>
        <v>2.6949944159999996E-2</v>
      </c>
      <c r="K119" s="204">
        <f>((L85^2+M85^2)*$G$59/1000)/$C$7*$C$7</f>
        <v>0.27243410400000001</v>
      </c>
      <c r="L119" s="205" t="s">
        <v>83</v>
      </c>
      <c r="M119" s="206">
        <f>((L85^2+M85^2)*$J$59)/(100*$C$7)</f>
        <v>2.7243410399999998E-2</v>
      </c>
      <c r="N119" s="204">
        <f>((O85^2+P85^2)*$G$59/1000)/$C$7*$C$7</f>
        <v>0.25826040000000006</v>
      </c>
      <c r="O119" s="205" t="s">
        <v>83</v>
      </c>
      <c r="P119" s="206">
        <f>((O85^2+P85^2)*$J$59)/(100*$C$7)</f>
        <v>2.5826040000000005E-2</v>
      </c>
      <c r="Q119" s="204">
        <f>((R85^2+S85^2)*$G$59/1000)/$C$7*$C$7</f>
        <v>0.26479651680000005</v>
      </c>
      <c r="R119" s="205" t="s">
        <v>83</v>
      </c>
      <c r="S119" s="206">
        <f>((R85^2+S85^2)*$J$59)/(100*$C$7)</f>
        <v>2.6479651680000008E-2</v>
      </c>
      <c r="T119" s="204">
        <f>((U85^2+V85^2)*$G$59/1000)/$C$7*$C$7</f>
        <v>0.29172130560000009</v>
      </c>
      <c r="U119" s="205" t="s">
        <v>83</v>
      </c>
      <c r="V119" s="206">
        <f>((U85^2+V85^2)*$J$59)/(100*$C$7)</f>
        <v>2.9172130560000009E-2</v>
      </c>
      <c r="W119" s="204">
        <f>((X85^2+Y85^2)*$G$59/1000)/$C$7*$C$7</f>
        <v>0.32622497280000001</v>
      </c>
      <c r="X119" s="205" t="s">
        <v>83</v>
      </c>
      <c r="Y119" s="206">
        <f>((X85^2+Y85^2)*$J$59)/(100*$C$7)</f>
        <v>3.2622497279999996E-2</v>
      </c>
      <c r="Z119" s="204">
        <f>((AA85^2+AB85^2)*$G$59/1000)/$C$7*$C$7</f>
        <v>0.33100876799999995</v>
      </c>
      <c r="AA119" s="205" t="s">
        <v>83</v>
      </c>
      <c r="AB119" s="206">
        <f>((AA85^2+AB85^2)*$J$59)/(100*$C$7)</f>
        <v>3.3100876799999998E-2</v>
      </c>
      <c r="AC119" s="204">
        <f>((AD85^2+AE85^2)*$G$59/1000)/$C$7*$C$7</f>
        <v>0.33478984800000011</v>
      </c>
      <c r="AD119" s="205" t="s">
        <v>83</v>
      </c>
      <c r="AE119" s="206">
        <f>((AD85^2+AE85^2)*$J$59)/(100*$C$7)</f>
        <v>3.3478984800000014E-2</v>
      </c>
      <c r="AF119" s="204">
        <f>((AG85^2+AH85^2)*$G$59/1000)/$C$7*$C$7</f>
        <v>0.32196527999999996</v>
      </c>
      <c r="AG119" s="205" t="s">
        <v>83</v>
      </c>
      <c r="AH119" s="206">
        <f>((AG85^2+AH85^2)*$J$59)/(100*$C$7)</f>
        <v>3.2196527999999995E-2</v>
      </c>
      <c r="AI119" s="204">
        <f>((AJ85^2+AK85^2)*$G$59/1000)/$C$7*$C$7</f>
        <v>0.32789603520000005</v>
      </c>
      <c r="AJ119" s="205" t="s">
        <v>83</v>
      </c>
      <c r="AK119" s="206">
        <f>((AJ85^2+AK85^2)*$J$59)/(100*$C$7)</f>
        <v>3.2789603520000002E-2</v>
      </c>
      <c r="AL119" s="204">
        <f>((AM85^2+AN85^2)*$G$59/1000)/$C$7*$C$7</f>
        <v>0.23739350399999992</v>
      </c>
      <c r="AM119" s="205" t="s">
        <v>83</v>
      </c>
      <c r="AN119" s="206">
        <f>((AM85^2+AN85^2)*$J$59)/(100*$C$7)</f>
        <v>2.3739350399999991E-2</v>
      </c>
      <c r="AO119" s="204">
        <f>((AP85^2+AQ85^2)*$G$59/1000)/$C$7*$C$7</f>
        <v>0.19157147999999999</v>
      </c>
      <c r="AP119" s="205" t="s">
        <v>83</v>
      </c>
      <c r="AQ119" s="206">
        <f>((AP85^2+AQ85^2)*$J$59)/(100*$C$7)</f>
        <v>1.9157147999999999E-2</v>
      </c>
    </row>
    <row r="120" spans="1:81" s="2" customFormat="1" ht="16.5" customHeight="1" x14ac:dyDescent="0.25">
      <c r="A120" s="56"/>
      <c r="B120" s="207" t="s">
        <v>86</v>
      </c>
      <c r="C120" s="208">
        <v>36</v>
      </c>
      <c r="D120" s="209"/>
      <c r="E120" s="210" t="s">
        <v>87</v>
      </c>
      <c r="F120" s="210"/>
      <c r="G120" s="380">
        <v>173</v>
      </c>
      <c r="H120" s="212"/>
      <c r="I120" s="213"/>
      <c r="J120" s="230"/>
      <c r="K120" s="231"/>
      <c r="L120" s="232"/>
      <c r="M120" s="233"/>
      <c r="N120" s="231"/>
      <c r="O120" s="232"/>
      <c r="P120" s="233"/>
      <c r="Q120" s="231"/>
      <c r="R120" s="232"/>
      <c r="S120" s="233"/>
      <c r="T120" s="231"/>
      <c r="U120" s="232"/>
      <c r="V120" s="233"/>
      <c r="W120" s="231"/>
      <c r="X120" s="232"/>
      <c r="Y120" s="233"/>
      <c r="Z120" s="231"/>
      <c r="AA120" s="232"/>
      <c r="AB120" s="233"/>
      <c r="AC120" s="231"/>
      <c r="AD120" s="232"/>
      <c r="AE120" s="233"/>
      <c r="AF120" s="231"/>
      <c r="AG120" s="232"/>
      <c r="AH120" s="233"/>
      <c r="AI120" s="231"/>
      <c r="AJ120" s="232"/>
      <c r="AK120" s="233"/>
      <c r="AL120" s="231"/>
      <c r="AM120" s="232"/>
      <c r="AN120" s="233"/>
      <c r="AO120" s="231"/>
      <c r="AP120" s="232"/>
      <c r="AQ120" s="233"/>
    </row>
    <row r="121" spans="1:81" s="2" customFormat="1" ht="16.5" customHeight="1" thickBot="1" x14ac:dyDescent="0.3">
      <c r="A121" s="56"/>
      <c r="B121" s="234"/>
      <c r="C121" s="194"/>
      <c r="D121" s="3"/>
      <c r="E121" s="216"/>
      <c r="F121" s="216" t="s">
        <v>88</v>
      </c>
      <c r="G121" s="829">
        <v>120</v>
      </c>
      <c r="H121" s="217" t="s">
        <v>263</v>
      </c>
      <c r="I121" s="218"/>
      <c r="J121" s="219">
        <v>30</v>
      </c>
      <c r="K121" s="236"/>
      <c r="L121" s="237"/>
      <c r="M121" s="238"/>
      <c r="N121" s="236"/>
      <c r="O121" s="237"/>
      <c r="P121" s="238"/>
      <c r="Q121" s="236"/>
      <c r="R121" s="237"/>
      <c r="S121" s="238"/>
      <c r="T121" s="236"/>
      <c r="U121" s="237"/>
      <c r="V121" s="238"/>
      <c r="W121" s="236"/>
      <c r="X121" s="237"/>
      <c r="Y121" s="238"/>
      <c r="Z121" s="236"/>
      <c r="AA121" s="237"/>
      <c r="AB121" s="238"/>
      <c r="AC121" s="236"/>
      <c r="AD121" s="237"/>
      <c r="AE121" s="238"/>
      <c r="AF121" s="236"/>
      <c r="AG121" s="237"/>
      <c r="AH121" s="238"/>
      <c r="AI121" s="236"/>
      <c r="AJ121" s="237"/>
      <c r="AK121" s="238"/>
      <c r="AL121" s="236"/>
      <c r="AM121" s="237"/>
      <c r="AN121" s="238"/>
      <c r="AO121" s="236"/>
      <c r="AP121" s="237"/>
      <c r="AQ121" s="238"/>
    </row>
    <row r="122" spans="1:81" s="242" customFormat="1" ht="16.5" customHeight="1" thickBot="1" x14ac:dyDescent="0.3">
      <c r="A122" s="85"/>
      <c r="B122" s="221" t="s">
        <v>90</v>
      </c>
      <c r="C122" s="222"/>
      <c r="D122" s="222"/>
      <c r="E122" s="222"/>
      <c r="F122" s="222"/>
      <c r="G122" s="223"/>
      <c r="H122" s="239">
        <f>I85+H118+H119</f>
        <v>1.7436994416</v>
      </c>
      <c r="I122" s="240" t="s">
        <v>83</v>
      </c>
      <c r="J122" s="241">
        <f>J85+J118+J119</f>
        <v>0.62114994416000002</v>
      </c>
      <c r="K122" s="239">
        <f>L85+K118+K119</f>
        <v>1.7556341040000001</v>
      </c>
      <c r="L122" s="240" t="s">
        <v>83</v>
      </c>
      <c r="M122" s="241">
        <f>M85+M118+M119</f>
        <v>0.61964341040000004</v>
      </c>
      <c r="N122" s="239">
        <f>O85+N118+N119</f>
        <v>1.7000604000000004</v>
      </c>
      <c r="O122" s="240" t="s">
        <v>83</v>
      </c>
      <c r="P122" s="241">
        <f>P85+P118+P119</f>
        <v>0.61822604000000003</v>
      </c>
      <c r="Q122" s="239">
        <f>R85+Q118+Q119</f>
        <v>1.7299965168</v>
      </c>
      <c r="R122" s="240" t="s">
        <v>83</v>
      </c>
      <c r="S122" s="241">
        <f>S85+S118+S119</f>
        <v>0.60447965167999995</v>
      </c>
      <c r="T122" s="239">
        <f>U85+T118+T119</f>
        <v>1.8289213056000004</v>
      </c>
      <c r="U122" s="240" t="s">
        <v>83</v>
      </c>
      <c r="V122" s="241">
        <f>V85+V118+V119</f>
        <v>0.62337213055999996</v>
      </c>
      <c r="W122" s="239">
        <f>X85+W118+W119</f>
        <v>1.9534249727999999</v>
      </c>
      <c r="X122" s="240" t="s">
        <v>83</v>
      </c>
      <c r="Y122" s="241">
        <f>Y85+Y118+Y119</f>
        <v>0.63762249727999998</v>
      </c>
      <c r="Z122" s="239">
        <f>AA85+Z118+Z119</f>
        <v>1.972608768</v>
      </c>
      <c r="AA122" s="240" t="s">
        <v>83</v>
      </c>
      <c r="AB122" s="241">
        <f>AB85+AB118+AB119</f>
        <v>0.63090087679999995</v>
      </c>
      <c r="AC122" s="239">
        <f>AD85+AC118+AC119</f>
        <v>1.9925898480000002</v>
      </c>
      <c r="AD122" s="240" t="s">
        <v>83</v>
      </c>
      <c r="AE122" s="241">
        <f>AE85+AE118+AE119</f>
        <v>0.6060789848</v>
      </c>
      <c r="AF122" s="239">
        <f>AG85+AF118+AF119</f>
        <v>1.9455652799999998</v>
      </c>
      <c r="AG122" s="240" t="s">
        <v>83</v>
      </c>
      <c r="AH122" s="241">
        <f>AH85+AH118+AH119</f>
        <v>0.60839652799999999</v>
      </c>
      <c r="AI122" s="239">
        <f>AJ85+AI118+AI119</f>
        <v>1.9352960352000002</v>
      </c>
      <c r="AJ122" s="240" t="s">
        <v>83</v>
      </c>
      <c r="AK122" s="241">
        <f>AK85+AK118+AK119</f>
        <v>0.71878960351999999</v>
      </c>
      <c r="AL122" s="239">
        <f>AM85+AL118+AL119</f>
        <v>1.5945935039999997</v>
      </c>
      <c r="AM122" s="240" t="s">
        <v>83</v>
      </c>
      <c r="AN122" s="241">
        <f>AN85+AN118+AN119</f>
        <v>0.67913935039999995</v>
      </c>
      <c r="AO122" s="239">
        <f>AP85+AO118+AO119</f>
        <v>1.3975714799999999</v>
      </c>
      <c r="AP122" s="240" t="s">
        <v>83</v>
      </c>
      <c r="AQ122" s="241">
        <f>AQ85+AQ118+AQ119</f>
        <v>0.66915714800000003</v>
      </c>
      <c r="CC122" s="243"/>
    </row>
    <row r="123" spans="1:81" s="2" customFormat="1" ht="16.5" customHeight="1" x14ac:dyDescent="0.25">
      <c r="A123" s="118" t="s">
        <v>92</v>
      </c>
      <c r="B123" s="119"/>
      <c r="C123" s="119"/>
      <c r="D123" s="119"/>
      <c r="E123" s="119"/>
      <c r="F123" s="119"/>
      <c r="G123" s="244"/>
      <c r="H123" s="245"/>
      <c r="I123" s="246"/>
      <c r="J123" s="214"/>
      <c r="K123" s="245"/>
      <c r="L123" s="246"/>
      <c r="M123" s="214"/>
      <c r="N123" s="245"/>
      <c r="O123" s="246"/>
      <c r="P123" s="214"/>
      <c r="Q123" s="245"/>
      <c r="R123" s="246"/>
      <c r="S123" s="214"/>
      <c r="T123" s="245"/>
      <c r="U123" s="246"/>
      <c r="V123" s="214"/>
      <c r="W123" s="245"/>
      <c r="X123" s="246"/>
      <c r="Y123" s="214"/>
      <c r="Z123" s="245"/>
      <c r="AA123" s="246"/>
      <c r="AB123" s="214"/>
      <c r="AC123" s="245"/>
      <c r="AD123" s="246"/>
      <c r="AE123" s="214"/>
      <c r="AF123" s="245"/>
      <c r="AG123" s="246"/>
      <c r="AH123" s="214"/>
      <c r="AI123" s="245"/>
      <c r="AJ123" s="246"/>
      <c r="AK123" s="214"/>
      <c r="AL123" s="245"/>
      <c r="AM123" s="246"/>
      <c r="AN123" s="214"/>
      <c r="AO123" s="245"/>
      <c r="AP123" s="246"/>
      <c r="AQ123" s="214"/>
    </row>
    <row r="124" spans="1:81" s="2" customFormat="1" ht="16.5" customHeight="1" thickBot="1" x14ac:dyDescent="0.3">
      <c r="A124" s="247" t="s">
        <v>93</v>
      </c>
      <c r="B124" s="248"/>
      <c r="C124" s="249"/>
      <c r="D124" s="248"/>
      <c r="E124" s="112"/>
      <c r="F124" s="248" t="s">
        <v>94</v>
      </c>
      <c r="G124" s="111"/>
      <c r="H124" s="250">
        <f>SUM(H117,H122)</f>
        <v>7.7448199536000004</v>
      </c>
      <c r="I124" s="251" t="s">
        <v>83</v>
      </c>
      <c r="J124" s="252">
        <f>SUM(J117,J122)</f>
        <v>2.1193019953599999</v>
      </c>
      <c r="K124" s="250">
        <f>SUM(K117,K122)</f>
        <v>7.573637304</v>
      </c>
      <c r="L124" s="251" t="s">
        <v>83</v>
      </c>
      <c r="M124" s="252">
        <f>SUM(M117,M122)</f>
        <v>2.1016437303999997</v>
      </c>
      <c r="N124" s="250">
        <f>SUM(N117,N122)</f>
        <v>7.5264431184000014</v>
      </c>
      <c r="O124" s="251" t="s">
        <v>83</v>
      </c>
      <c r="P124" s="252">
        <f>SUM(P117,P122)</f>
        <v>2.1061043118400002</v>
      </c>
      <c r="Q124" s="250">
        <f>SUM(Q117,Q122)</f>
        <v>7.6596411167999996</v>
      </c>
      <c r="R124" s="251" t="s">
        <v>83</v>
      </c>
      <c r="S124" s="252">
        <f>SUM(S117,S122)</f>
        <v>2.1064641116800003</v>
      </c>
      <c r="T124" s="250">
        <f>SUM(T117,T122)</f>
        <v>7.8555643632000018</v>
      </c>
      <c r="U124" s="251" t="s">
        <v>83</v>
      </c>
      <c r="V124" s="252">
        <f>SUM(V117,V122)</f>
        <v>2.12641643632</v>
      </c>
      <c r="W124" s="250">
        <f>SUM(W117,W122)</f>
        <v>8.0683812287999981</v>
      </c>
      <c r="X124" s="251" t="s">
        <v>83</v>
      </c>
      <c r="Y124" s="252">
        <f>SUM(Y117,Y122)</f>
        <v>2.1194381228800001</v>
      </c>
      <c r="Z124" s="250">
        <f>SUM(Z117,Z122)</f>
        <v>7.9646504111999992</v>
      </c>
      <c r="AA124" s="251" t="s">
        <v>83</v>
      </c>
      <c r="AB124" s="252">
        <f>SUM(AB117,AB122)</f>
        <v>2.09394504112</v>
      </c>
      <c r="AC124" s="250">
        <f>SUM(AC117,AC122)</f>
        <v>8.0745706080000001</v>
      </c>
      <c r="AD124" s="251" t="s">
        <v>83</v>
      </c>
      <c r="AE124" s="252">
        <f>SUM(AE117,AE122)</f>
        <v>2.0115170608000001</v>
      </c>
      <c r="AF124" s="250">
        <f>SUM(AF117,AF122)</f>
        <v>7.8944754816000007</v>
      </c>
      <c r="AG124" s="251" t="s">
        <v>83</v>
      </c>
      <c r="AH124" s="252">
        <f>SUM(AH117,AH122)</f>
        <v>1.9800075481600001</v>
      </c>
      <c r="AI124" s="250">
        <f>SUM(AI117,AI122)</f>
        <v>7.4277220752000011</v>
      </c>
      <c r="AJ124" s="251" t="s">
        <v>83</v>
      </c>
      <c r="AK124" s="252">
        <f>SUM(AK117,AK122)</f>
        <v>2.1853322075200001</v>
      </c>
      <c r="AL124" s="250">
        <f>SUM(AL117,AL122)</f>
        <v>6.0552455039999993</v>
      </c>
      <c r="AM124" s="251" t="s">
        <v>83</v>
      </c>
      <c r="AN124" s="252">
        <f>SUM(AN117,AN122)</f>
        <v>2.0408845503999999</v>
      </c>
      <c r="AO124" s="250">
        <f>SUM(AO117,AO122)</f>
        <v>5.1736530095999997</v>
      </c>
      <c r="AP124" s="251" t="s">
        <v>83</v>
      </c>
      <c r="AQ124" s="252">
        <f>SUM(AQ117,AQ122)</f>
        <v>1.9588453009600002</v>
      </c>
    </row>
    <row r="125" spans="1:81" s="2" customFormat="1" ht="16.5" hidden="1" customHeight="1" x14ac:dyDescent="0.25">
      <c r="A125" s="253" t="s">
        <v>95</v>
      </c>
      <c r="B125" s="242"/>
      <c r="C125" s="242"/>
      <c r="D125" s="242"/>
      <c r="E125" s="242"/>
      <c r="F125" s="242"/>
      <c r="G125" s="242"/>
      <c r="H125" s="242"/>
      <c r="I125" s="254">
        <f>J124/H124</f>
        <v>0.27364122188210344</v>
      </c>
      <c r="J125" s="242"/>
      <c r="K125" s="242"/>
      <c r="L125" s="254">
        <f>M124/K124</f>
        <v>0.27749463646615624</v>
      </c>
      <c r="M125" s="242"/>
      <c r="N125" s="242"/>
      <c r="O125" s="254">
        <f>P124/N124</f>
        <v>0.27982730736264749</v>
      </c>
      <c r="P125" s="242"/>
      <c r="Q125" s="242"/>
      <c r="R125" s="254">
        <f>S124/Q124</f>
        <v>0.27500819941287624</v>
      </c>
      <c r="S125" s="242"/>
      <c r="T125" s="242"/>
      <c r="U125" s="254">
        <f>V124/T124</f>
        <v>0.27068920041968747</v>
      </c>
      <c r="V125" s="242"/>
      <c r="W125" s="242"/>
      <c r="X125" s="254">
        <f>Y124/W124</f>
        <v>0.26268442984754969</v>
      </c>
      <c r="Y125" s="242"/>
      <c r="Z125" s="242"/>
      <c r="AA125" s="254">
        <f>AB124/Z124</f>
        <v>0.26290482733246723</v>
      </c>
      <c r="AB125" s="242"/>
      <c r="AC125" s="242"/>
      <c r="AD125" s="254">
        <f>AE124/AC124</f>
        <v>0.24911752691927172</v>
      </c>
      <c r="AE125" s="242"/>
      <c r="AF125" s="242"/>
      <c r="AG125" s="254">
        <f>AH124/AF124</f>
        <v>0.25080925930733339</v>
      </c>
      <c r="AH125" s="242"/>
      <c r="AI125" s="242"/>
      <c r="AJ125" s="254">
        <f>AK124/AI124</f>
        <v>0.29421297477142844</v>
      </c>
      <c r="AK125" s="242"/>
      <c r="AL125" s="242"/>
      <c r="AM125" s="254">
        <f>AN124/AL124</f>
        <v>0.33704406353992156</v>
      </c>
      <c r="AN125" s="242"/>
      <c r="AO125" s="242"/>
      <c r="AP125" s="254">
        <f>AQ124/AO124</f>
        <v>0.37861938118487154</v>
      </c>
      <c r="AQ125" s="242"/>
    </row>
    <row r="126" spans="1:81" s="255" customFormat="1" ht="16.5" hidden="1" customHeight="1" x14ac:dyDescent="0.25">
      <c r="A126" s="253" t="s">
        <v>96</v>
      </c>
      <c r="C126" s="253"/>
      <c r="D126" s="253"/>
      <c r="E126" s="253"/>
      <c r="F126" s="253"/>
      <c r="T126" s="256"/>
      <c r="U126" s="257"/>
    </row>
    <row r="127" spans="1:81" s="258" customFormat="1" ht="30" customHeight="1" x14ac:dyDescent="0.25">
      <c r="H127" s="830"/>
      <c r="I127" s="255"/>
      <c r="J127" s="255"/>
      <c r="K127" s="830"/>
      <c r="L127" s="255"/>
      <c r="M127" s="255"/>
      <c r="N127" s="830"/>
      <c r="O127" s="255"/>
      <c r="P127" s="255"/>
      <c r="Q127" s="830"/>
      <c r="R127" s="255"/>
      <c r="S127" s="255"/>
      <c r="T127" s="830"/>
      <c r="U127" s="255"/>
      <c r="V127" s="255"/>
      <c r="W127" s="830"/>
      <c r="X127" s="255"/>
      <c r="Y127" s="255"/>
      <c r="Z127" s="830"/>
      <c r="AA127" s="255"/>
      <c r="AB127" s="255"/>
      <c r="AC127" s="830"/>
      <c r="AD127" s="255"/>
      <c r="AE127" s="255"/>
      <c r="AF127" s="830"/>
      <c r="AG127" s="255"/>
      <c r="AH127" s="255"/>
      <c r="AI127" s="830"/>
      <c r="AJ127" s="255"/>
      <c r="AK127" s="255"/>
      <c r="AL127" s="830"/>
      <c r="AM127" s="255"/>
      <c r="AN127" s="255"/>
      <c r="AO127" s="830"/>
      <c r="AP127" s="255"/>
      <c r="AQ127" s="255"/>
      <c r="AS127" s="259"/>
      <c r="AV127" s="259"/>
      <c r="AY127" s="259"/>
      <c r="BB127" s="259"/>
      <c r="BE127" s="259"/>
      <c r="BH127" s="259"/>
      <c r="BK127" s="259"/>
      <c r="BN127" s="259"/>
      <c r="BQ127" s="259"/>
      <c r="BT127" s="259"/>
      <c r="BW127" s="259"/>
      <c r="BZ127" s="259"/>
    </row>
    <row r="128" spans="1:81" hidden="1" x14ac:dyDescent="0.25">
      <c r="A128" s="261"/>
      <c r="B128" s="261"/>
      <c r="C128" s="261"/>
      <c r="D128" s="261"/>
      <c r="E128" s="261"/>
      <c r="F128" s="261"/>
      <c r="G128" s="261"/>
      <c r="H128" s="261"/>
      <c r="I128" s="261"/>
      <c r="J128" s="261"/>
      <c r="K128" s="261"/>
      <c r="L128" s="261"/>
      <c r="M128" s="261"/>
      <c r="N128" s="261"/>
      <c r="O128" s="261"/>
      <c r="P128" s="261"/>
      <c r="Q128" s="261"/>
      <c r="R128" s="261"/>
      <c r="S128" s="261"/>
      <c r="T128" s="261"/>
      <c r="U128" s="261"/>
      <c r="V128" s="261"/>
      <c r="W128" s="261"/>
      <c r="X128" s="261"/>
      <c r="Y128" s="261"/>
      <c r="Z128" s="261"/>
      <c r="AA128" s="261"/>
      <c r="AB128" s="261"/>
      <c r="AC128" s="261"/>
      <c r="AD128" s="261"/>
      <c r="AE128" s="261"/>
      <c r="AF128" s="261"/>
      <c r="AG128" s="261"/>
      <c r="AH128" s="261"/>
      <c r="AI128" s="261"/>
      <c r="AJ128" s="261"/>
      <c r="AK128" s="261"/>
      <c r="AL128" s="261"/>
      <c r="AM128" s="261"/>
      <c r="AN128" s="261"/>
      <c r="AO128" s="261"/>
      <c r="AP128" s="261"/>
      <c r="AQ128" s="261"/>
      <c r="AR128" s="261"/>
      <c r="AS128" s="261"/>
      <c r="AT128" s="261"/>
      <c r="AU128" s="261"/>
      <c r="AV128" s="261"/>
      <c r="AW128" s="261"/>
      <c r="AX128" s="261"/>
      <c r="AY128" s="261"/>
      <c r="AZ128" s="261"/>
      <c r="BA128" s="261"/>
      <c r="BB128" s="261"/>
      <c r="BC128" s="261"/>
      <c r="BD128" s="261"/>
      <c r="BE128" s="261"/>
      <c r="BF128" s="261"/>
      <c r="BG128" s="261"/>
      <c r="BH128" s="261"/>
      <c r="BI128" s="261"/>
      <c r="BJ128" s="261"/>
      <c r="BK128" s="261"/>
      <c r="BL128" s="261"/>
      <c r="BM128" s="261"/>
      <c r="BN128" s="261"/>
      <c r="BO128" s="261"/>
      <c r="BP128" s="261"/>
      <c r="BQ128" s="261"/>
      <c r="BR128" s="261"/>
      <c r="BS128" s="261"/>
      <c r="BT128" s="261"/>
      <c r="BU128" s="261"/>
      <c r="BV128" s="261"/>
      <c r="BW128" s="261"/>
      <c r="BX128" s="261"/>
      <c r="BY128" s="261"/>
      <c r="BZ128" s="261"/>
      <c r="CA128" s="261"/>
      <c r="CB128" s="261"/>
      <c r="CC128" s="261"/>
    </row>
  </sheetData>
  <mergeCells count="390">
    <mergeCell ref="AO120:AQ121"/>
    <mergeCell ref="H121:I121"/>
    <mergeCell ref="B122:G122"/>
    <mergeCell ref="A123:G123"/>
    <mergeCell ref="W120:Y121"/>
    <mergeCell ref="Z120:AB121"/>
    <mergeCell ref="AC120:AE121"/>
    <mergeCell ref="AF120:AH121"/>
    <mergeCell ref="AI120:AK121"/>
    <mergeCell ref="AL120:AN121"/>
    <mergeCell ref="A118:A122"/>
    <mergeCell ref="E120:F120"/>
    <mergeCell ref="K120:M121"/>
    <mergeCell ref="N120:P121"/>
    <mergeCell ref="Q120:S121"/>
    <mergeCell ref="T120:V121"/>
    <mergeCell ref="AC115:AE116"/>
    <mergeCell ref="AF115:AH116"/>
    <mergeCell ref="AI115:AK116"/>
    <mergeCell ref="AL115:AN116"/>
    <mergeCell ref="AO115:AQ116"/>
    <mergeCell ref="H116:I116"/>
    <mergeCell ref="K115:M116"/>
    <mergeCell ref="N115:P116"/>
    <mergeCell ref="Q115:S116"/>
    <mergeCell ref="T115:V116"/>
    <mergeCell ref="W115:Y116"/>
    <mergeCell ref="Z115:AB116"/>
    <mergeCell ref="A106:G106"/>
    <mergeCell ref="A107:G107"/>
    <mergeCell ref="A108:G108"/>
    <mergeCell ref="A109:G109"/>
    <mergeCell ref="A110:G110"/>
    <mergeCell ref="A113:A117"/>
    <mergeCell ref="E115:F115"/>
    <mergeCell ref="B117:G117"/>
    <mergeCell ref="AC90:AE91"/>
    <mergeCell ref="AF90:AH91"/>
    <mergeCell ref="AI90:AK91"/>
    <mergeCell ref="AL90:AN91"/>
    <mergeCell ref="AO90:AQ91"/>
    <mergeCell ref="A91:C91"/>
    <mergeCell ref="K90:M91"/>
    <mergeCell ref="N90:P91"/>
    <mergeCell ref="Q90:S91"/>
    <mergeCell ref="T90:V91"/>
    <mergeCell ref="W90:Y91"/>
    <mergeCell ref="Z90:AB91"/>
    <mergeCell ref="E86:F86"/>
    <mergeCell ref="E88:F88"/>
    <mergeCell ref="A90:C90"/>
    <mergeCell ref="D90:E90"/>
    <mergeCell ref="F90:G90"/>
    <mergeCell ref="H90:J91"/>
    <mergeCell ref="AL82:AN82"/>
    <mergeCell ref="AO82:AQ82"/>
    <mergeCell ref="A83:C85"/>
    <mergeCell ref="D83:E85"/>
    <mergeCell ref="F83:G83"/>
    <mergeCell ref="F84:G84"/>
    <mergeCell ref="F85:G85"/>
    <mergeCell ref="T82:V82"/>
    <mergeCell ref="W82:Y82"/>
    <mergeCell ref="Z82:AB82"/>
    <mergeCell ref="AC82:AE82"/>
    <mergeCell ref="AF82:AH82"/>
    <mergeCell ref="AI82:AK82"/>
    <mergeCell ref="AC81:AE81"/>
    <mergeCell ref="AF81:AH81"/>
    <mergeCell ref="AI81:AK81"/>
    <mergeCell ref="AL81:AN81"/>
    <mergeCell ref="AO81:AQ81"/>
    <mergeCell ref="D82:G82"/>
    <mergeCell ref="H82:J82"/>
    <mergeCell ref="K82:M82"/>
    <mergeCell ref="N82:P82"/>
    <mergeCell ref="Q82:S82"/>
    <mergeCell ref="AL80:AN80"/>
    <mergeCell ref="AO80:AQ80"/>
    <mergeCell ref="F81:G81"/>
    <mergeCell ref="H81:J81"/>
    <mergeCell ref="K81:M81"/>
    <mergeCell ref="N81:P81"/>
    <mergeCell ref="Q81:S81"/>
    <mergeCell ref="T81:V81"/>
    <mergeCell ref="W81:Y81"/>
    <mergeCell ref="Z81:AB81"/>
    <mergeCell ref="T80:V80"/>
    <mergeCell ref="W80:Y80"/>
    <mergeCell ref="Z80:AB80"/>
    <mergeCell ref="AC80:AE80"/>
    <mergeCell ref="AF80:AH80"/>
    <mergeCell ref="AI80:AK80"/>
    <mergeCell ref="AF79:AH79"/>
    <mergeCell ref="AI79:AK79"/>
    <mergeCell ref="AL79:AN79"/>
    <mergeCell ref="AO79:AQ79"/>
    <mergeCell ref="D80:E81"/>
    <mergeCell ref="F80:G80"/>
    <mergeCell ref="H80:J80"/>
    <mergeCell ref="K80:M80"/>
    <mergeCell ref="N80:P80"/>
    <mergeCell ref="Q80:S80"/>
    <mergeCell ref="N79:P79"/>
    <mergeCell ref="Q79:S79"/>
    <mergeCell ref="T79:V79"/>
    <mergeCell ref="W79:Y79"/>
    <mergeCell ref="Z79:AB79"/>
    <mergeCell ref="AC79:AE79"/>
    <mergeCell ref="AO75:AQ75"/>
    <mergeCell ref="A76:B82"/>
    <mergeCell ref="C76:C82"/>
    <mergeCell ref="D76:E78"/>
    <mergeCell ref="F76:G76"/>
    <mergeCell ref="F77:G77"/>
    <mergeCell ref="F78:G78"/>
    <mergeCell ref="D79:G79"/>
    <mergeCell ref="H79:J79"/>
    <mergeCell ref="K79:M79"/>
    <mergeCell ref="W75:Y75"/>
    <mergeCell ref="Z75:AB75"/>
    <mergeCell ref="AC75:AE75"/>
    <mergeCell ref="AF75:AH75"/>
    <mergeCell ref="AI75:AK75"/>
    <mergeCell ref="AL75:AN75"/>
    <mergeCell ref="D75:G75"/>
    <mergeCell ref="H75:J75"/>
    <mergeCell ref="K75:M75"/>
    <mergeCell ref="N75:P75"/>
    <mergeCell ref="Q75:S75"/>
    <mergeCell ref="T75:V75"/>
    <mergeCell ref="Z74:AB74"/>
    <mergeCell ref="AC74:AE74"/>
    <mergeCell ref="AF74:AH74"/>
    <mergeCell ref="AI74:AK74"/>
    <mergeCell ref="AL74:AN74"/>
    <mergeCell ref="AO74:AQ74"/>
    <mergeCell ref="H74:J74"/>
    <mergeCell ref="K74:M74"/>
    <mergeCell ref="N74:P74"/>
    <mergeCell ref="Q74:S74"/>
    <mergeCell ref="T74:V74"/>
    <mergeCell ref="W74:Y74"/>
    <mergeCell ref="Z73:AB73"/>
    <mergeCell ref="AC73:AE73"/>
    <mergeCell ref="AF73:AH73"/>
    <mergeCell ref="AI73:AK73"/>
    <mergeCell ref="AL73:AN73"/>
    <mergeCell ref="AO73:AQ73"/>
    <mergeCell ref="H73:J73"/>
    <mergeCell ref="K73:M73"/>
    <mergeCell ref="N73:P73"/>
    <mergeCell ref="Q73:S73"/>
    <mergeCell ref="T73:V73"/>
    <mergeCell ref="W73:Y73"/>
    <mergeCell ref="Z72:AB72"/>
    <mergeCell ref="AC72:AE72"/>
    <mergeCell ref="AF72:AH72"/>
    <mergeCell ref="AI72:AK72"/>
    <mergeCell ref="AL72:AN72"/>
    <mergeCell ref="AO72:AQ72"/>
    <mergeCell ref="H72:J72"/>
    <mergeCell ref="K72:M72"/>
    <mergeCell ref="N72:P72"/>
    <mergeCell ref="Q72:S72"/>
    <mergeCell ref="T72:V72"/>
    <mergeCell ref="W72:Y72"/>
    <mergeCell ref="A69:B75"/>
    <mergeCell ref="C69:C75"/>
    <mergeCell ref="D69:E71"/>
    <mergeCell ref="F69:G69"/>
    <mergeCell ref="F70:G70"/>
    <mergeCell ref="F71:G71"/>
    <mergeCell ref="D72:G72"/>
    <mergeCell ref="D73:E74"/>
    <mergeCell ref="F73:G73"/>
    <mergeCell ref="F74:G74"/>
    <mergeCell ref="AF66:AH66"/>
    <mergeCell ref="AI66:AK66"/>
    <mergeCell ref="AL66:AN66"/>
    <mergeCell ref="AO66:AQ66"/>
    <mergeCell ref="A67:B68"/>
    <mergeCell ref="C67:C68"/>
    <mergeCell ref="D67:G68"/>
    <mergeCell ref="N66:P66"/>
    <mergeCell ref="Q66:S66"/>
    <mergeCell ref="T66:V66"/>
    <mergeCell ref="W66:Y66"/>
    <mergeCell ref="Z66:AB66"/>
    <mergeCell ref="AC66:AE66"/>
    <mergeCell ref="H59:I59"/>
    <mergeCell ref="B60:G60"/>
    <mergeCell ref="A61:G61"/>
    <mergeCell ref="A66:G66"/>
    <mergeCell ref="H66:J66"/>
    <mergeCell ref="K66:M66"/>
    <mergeCell ref="Z58:AB59"/>
    <mergeCell ref="AC58:AE59"/>
    <mergeCell ref="AF58:AH59"/>
    <mergeCell ref="AI58:AK59"/>
    <mergeCell ref="AL58:AN59"/>
    <mergeCell ref="AO58:AQ59"/>
    <mergeCell ref="AO53:AQ54"/>
    <mergeCell ref="H54:I54"/>
    <mergeCell ref="B55:G55"/>
    <mergeCell ref="A56:A60"/>
    <mergeCell ref="E58:F58"/>
    <mergeCell ref="K58:M59"/>
    <mergeCell ref="N58:P59"/>
    <mergeCell ref="Q58:S59"/>
    <mergeCell ref="T58:V59"/>
    <mergeCell ref="W58:Y59"/>
    <mergeCell ref="W53:Y54"/>
    <mergeCell ref="Z53:AB54"/>
    <mergeCell ref="AC53:AE54"/>
    <mergeCell ref="AF53:AH54"/>
    <mergeCell ref="AI53:AK54"/>
    <mergeCell ref="AL53:AN54"/>
    <mergeCell ref="A51:A55"/>
    <mergeCell ref="E53:F53"/>
    <mergeCell ref="K53:M54"/>
    <mergeCell ref="N53:P54"/>
    <mergeCell ref="Q53:S54"/>
    <mergeCell ref="T53:V54"/>
    <mergeCell ref="A29:C29"/>
    <mergeCell ref="A44:G44"/>
    <mergeCell ref="A45:G45"/>
    <mergeCell ref="A46:G46"/>
    <mergeCell ref="A47:G47"/>
    <mergeCell ref="A48:G48"/>
    <mergeCell ref="Z28:AB29"/>
    <mergeCell ref="AC28:AE29"/>
    <mergeCell ref="AF28:AH29"/>
    <mergeCell ref="AI28:AK29"/>
    <mergeCell ref="AL28:AN29"/>
    <mergeCell ref="AO28:AQ29"/>
    <mergeCell ref="H28:J29"/>
    <mergeCell ref="K28:M29"/>
    <mergeCell ref="N28:P29"/>
    <mergeCell ref="Q28:S29"/>
    <mergeCell ref="T28:V29"/>
    <mergeCell ref="W28:Y29"/>
    <mergeCell ref="E24:F24"/>
    <mergeCell ref="E25:F25"/>
    <mergeCell ref="E26:F26"/>
    <mergeCell ref="A28:C28"/>
    <mergeCell ref="D28:E28"/>
    <mergeCell ref="F28:G28"/>
    <mergeCell ref="AO20:AQ20"/>
    <mergeCell ref="A21:C23"/>
    <mergeCell ref="D21:E23"/>
    <mergeCell ref="F21:G21"/>
    <mergeCell ref="F22:G22"/>
    <mergeCell ref="F23:G23"/>
    <mergeCell ref="W20:Y20"/>
    <mergeCell ref="Z20:AB20"/>
    <mergeCell ref="AC20:AE20"/>
    <mergeCell ref="AF20:AH20"/>
    <mergeCell ref="AI20:AK20"/>
    <mergeCell ref="AL20:AN20"/>
    <mergeCell ref="D20:G20"/>
    <mergeCell ref="H20:J20"/>
    <mergeCell ref="K20:M20"/>
    <mergeCell ref="N20:P20"/>
    <mergeCell ref="Q20:S20"/>
    <mergeCell ref="T20:V20"/>
    <mergeCell ref="Z19:AB19"/>
    <mergeCell ref="AC19:AE19"/>
    <mergeCell ref="AF19:AH19"/>
    <mergeCell ref="AI19:AK19"/>
    <mergeCell ref="AL19:AN19"/>
    <mergeCell ref="AO19:AQ19"/>
    <mergeCell ref="AI18:AK18"/>
    <mergeCell ref="AL18:AN18"/>
    <mergeCell ref="AO18:AQ18"/>
    <mergeCell ref="F19:G19"/>
    <mergeCell ref="H19:J19"/>
    <mergeCell ref="K19:M19"/>
    <mergeCell ref="N19:P19"/>
    <mergeCell ref="Q19:S19"/>
    <mergeCell ref="T19:V19"/>
    <mergeCell ref="W19:Y19"/>
    <mergeCell ref="Q18:S18"/>
    <mergeCell ref="T18:V18"/>
    <mergeCell ref="W18:Y18"/>
    <mergeCell ref="Z18:AB18"/>
    <mergeCell ref="AC18:AE18"/>
    <mergeCell ref="AF18:AH18"/>
    <mergeCell ref="AC17:AE17"/>
    <mergeCell ref="AF17:AH17"/>
    <mergeCell ref="AI17:AK17"/>
    <mergeCell ref="AL17:AN17"/>
    <mergeCell ref="AO17:AQ17"/>
    <mergeCell ref="D18:E19"/>
    <mergeCell ref="F18:G18"/>
    <mergeCell ref="H18:J18"/>
    <mergeCell ref="K18:M18"/>
    <mergeCell ref="N18:P18"/>
    <mergeCell ref="K17:M17"/>
    <mergeCell ref="N17:P17"/>
    <mergeCell ref="Q17:S17"/>
    <mergeCell ref="T17:V17"/>
    <mergeCell ref="W17:Y17"/>
    <mergeCell ref="Z17:AB17"/>
    <mergeCell ref="AL13:AN13"/>
    <mergeCell ref="AO13:AQ13"/>
    <mergeCell ref="A14:B20"/>
    <mergeCell ref="C14:C20"/>
    <mergeCell ref="D14:E16"/>
    <mergeCell ref="F14:G14"/>
    <mergeCell ref="F15:G15"/>
    <mergeCell ref="F16:G16"/>
    <mergeCell ref="D17:G17"/>
    <mergeCell ref="H17:J17"/>
    <mergeCell ref="T13:V13"/>
    <mergeCell ref="W13:Y13"/>
    <mergeCell ref="Z13:AB13"/>
    <mergeCell ref="AC13:AE13"/>
    <mergeCell ref="AF13:AH13"/>
    <mergeCell ref="AI13:AK13"/>
    <mergeCell ref="AC12:AE12"/>
    <mergeCell ref="AF12:AH12"/>
    <mergeCell ref="AI12:AK12"/>
    <mergeCell ref="AL12:AN12"/>
    <mergeCell ref="AO12:AQ12"/>
    <mergeCell ref="D13:G13"/>
    <mergeCell ref="H13:J13"/>
    <mergeCell ref="K13:M13"/>
    <mergeCell ref="N13:P13"/>
    <mergeCell ref="Q13:S13"/>
    <mergeCell ref="AL11:AN11"/>
    <mergeCell ref="AO11:AQ11"/>
    <mergeCell ref="F12:G12"/>
    <mergeCell ref="H12:J12"/>
    <mergeCell ref="K12:M12"/>
    <mergeCell ref="N12:P12"/>
    <mergeCell ref="Q12:S12"/>
    <mergeCell ref="T12:V12"/>
    <mergeCell ref="W12:Y12"/>
    <mergeCell ref="Z12:AB12"/>
    <mergeCell ref="T11:V11"/>
    <mergeCell ref="W11:Y11"/>
    <mergeCell ref="Z11:AB11"/>
    <mergeCell ref="AC11:AE11"/>
    <mergeCell ref="AF11:AH11"/>
    <mergeCell ref="AI11:AK11"/>
    <mergeCell ref="D11:E12"/>
    <mergeCell ref="F11:G11"/>
    <mergeCell ref="H11:J11"/>
    <mergeCell ref="K11:M11"/>
    <mergeCell ref="N11:P11"/>
    <mergeCell ref="Q11:S11"/>
    <mergeCell ref="Z10:AB10"/>
    <mergeCell ref="AC10:AE10"/>
    <mergeCell ref="AF10:AH10"/>
    <mergeCell ref="AI10:AK10"/>
    <mergeCell ref="AL10:AN10"/>
    <mergeCell ref="AO10:AQ10"/>
    <mergeCell ref="H10:J10"/>
    <mergeCell ref="K10:M10"/>
    <mergeCell ref="N10:P10"/>
    <mergeCell ref="Q10:S10"/>
    <mergeCell ref="T10:V10"/>
    <mergeCell ref="W10:Y10"/>
    <mergeCell ref="A5:B6"/>
    <mergeCell ref="C5:C6"/>
    <mergeCell ref="D5:G6"/>
    <mergeCell ref="A7:B13"/>
    <mergeCell ref="C7:C13"/>
    <mergeCell ref="D7:E9"/>
    <mergeCell ref="F7:G7"/>
    <mergeCell ref="F8:G8"/>
    <mergeCell ref="F9:G9"/>
    <mergeCell ref="D10:G10"/>
    <mergeCell ref="Z4:AB4"/>
    <mergeCell ref="AC4:AE4"/>
    <mergeCell ref="AF4:AH4"/>
    <mergeCell ref="AI4:AK4"/>
    <mergeCell ref="AL4:AN4"/>
    <mergeCell ref="AO4:AQ4"/>
    <mergeCell ref="A1:AQ1"/>
    <mergeCell ref="AN2:AQ2"/>
    <mergeCell ref="BX2:CA2"/>
    <mergeCell ref="A4:G4"/>
    <mergeCell ref="H4:J4"/>
    <mergeCell ref="K4:M4"/>
    <mergeCell ref="N4:P4"/>
    <mergeCell ref="Q4:S4"/>
    <mergeCell ref="T4:V4"/>
    <mergeCell ref="W4:Y4"/>
  </mergeCells>
  <pageMargins left="0.7" right="0.7" top="0.75" bottom="0.75" header="0.3" footer="0.3"/>
  <pageSetup paperSize="8" scale="45" fitToHeight="0" orientation="landscape" horizontalDpi="120" verticalDpi="144" r:id="rId1"/>
  <headerFooter alignWithMargins="0">
    <oddFooter xml:space="preserve">&amp;R
</oddFooter>
  </headerFooter>
  <rowBreaks count="1" manualBreakCount="1">
    <brk id="43" max="42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I197"/>
  <sheetViews>
    <sheetView showZeros="0" view="pageBreakPreview" topLeftCell="A163" zoomScale="85" zoomScaleNormal="100" zoomScaleSheetLayoutView="85" workbookViewId="0">
      <selection activeCell="R190" sqref="R190"/>
    </sheetView>
  </sheetViews>
  <sheetFormatPr defaultRowHeight="12.75" x14ac:dyDescent="0.2"/>
  <cols>
    <col min="1" max="2" width="13.28515625" style="261" customWidth="1"/>
    <col min="3" max="4" width="12.140625" style="261" customWidth="1"/>
    <col min="5" max="5" width="5.140625" style="261" customWidth="1"/>
    <col min="6" max="6" width="8.140625" style="261" customWidth="1"/>
    <col min="7" max="7" width="8.5703125" style="261" customWidth="1"/>
    <col min="8" max="46" width="8" style="261" customWidth="1"/>
    <col min="47" max="48" width="9.28515625" style="261" customWidth="1"/>
    <col min="49" max="79" width="8" style="261" customWidth="1"/>
    <col min="80" max="256" width="9.140625" style="261"/>
    <col min="257" max="258" width="13.28515625" style="261" customWidth="1"/>
    <col min="259" max="260" width="12.140625" style="261" customWidth="1"/>
    <col min="261" max="261" width="5.140625" style="261" customWidth="1"/>
    <col min="262" max="262" width="8.140625" style="261" customWidth="1"/>
    <col min="263" max="263" width="8.5703125" style="261" customWidth="1"/>
    <col min="264" max="302" width="8" style="261" customWidth="1"/>
    <col min="303" max="304" width="9.28515625" style="261" customWidth="1"/>
    <col min="305" max="335" width="8" style="261" customWidth="1"/>
    <col min="336" max="512" width="9.140625" style="261"/>
    <col min="513" max="514" width="13.28515625" style="261" customWidth="1"/>
    <col min="515" max="516" width="12.140625" style="261" customWidth="1"/>
    <col min="517" max="517" width="5.140625" style="261" customWidth="1"/>
    <col min="518" max="518" width="8.140625" style="261" customWidth="1"/>
    <col min="519" max="519" width="8.5703125" style="261" customWidth="1"/>
    <col min="520" max="558" width="8" style="261" customWidth="1"/>
    <col min="559" max="560" width="9.28515625" style="261" customWidth="1"/>
    <col min="561" max="591" width="8" style="261" customWidth="1"/>
    <col min="592" max="768" width="9.140625" style="261"/>
    <col min="769" max="770" width="13.28515625" style="261" customWidth="1"/>
    <col min="771" max="772" width="12.140625" style="261" customWidth="1"/>
    <col min="773" max="773" width="5.140625" style="261" customWidth="1"/>
    <col min="774" max="774" width="8.140625" style="261" customWidth="1"/>
    <col min="775" max="775" width="8.5703125" style="261" customWidth="1"/>
    <col min="776" max="814" width="8" style="261" customWidth="1"/>
    <col min="815" max="816" width="9.28515625" style="261" customWidth="1"/>
    <col min="817" max="847" width="8" style="261" customWidth="1"/>
    <col min="848" max="1024" width="9.140625" style="261"/>
    <col min="1025" max="1026" width="13.28515625" style="261" customWidth="1"/>
    <col min="1027" max="1028" width="12.140625" style="261" customWidth="1"/>
    <col min="1029" max="1029" width="5.140625" style="261" customWidth="1"/>
    <col min="1030" max="1030" width="8.140625" style="261" customWidth="1"/>
    <col min="1031" max="1031" width="8.5703125" style="261" customWidth="1"/>
    <col min="1032" max="1070" width="8" style="261" customWidth="1"/>
    <col min="1071" max="1072" width="9.28515625" style="261" customWidth="1"/>
    <col min="1073" max="1103" width="8" style="261" customWidth="1"/>
    <col min="1104" max="1280" width="9.140625" style="261"/>
    <col min="1281" max="1282" width="13.28515625" style="261" customWidth="1"/>
    <col min="1283" max="1284" width="12.140625" style="261" customWidth="1"/>
    <col min="1285" max="1285" width="5.140625" style="261" customWidth="1"/>
    <col min="1286" max="1286" width="8.140625" style="261" customWidth="1"/>
    <col min="1287" max="1287" width="8.5703125" style="261" customWidth="1"/>
    <col min="1288" max="1326" width="8" style="261" customWidth="1"/>
    <col min="1327" max="1328" width="9.28515625" style="261" customWidth="1"/>
    <col min="1329" max="1359" width="8" style="261" customWidth="1"/>
    <col min="1360" max="1536" width="9.140625" style="261"/>
    <col min="1537" max="1538" width="13.28515625" style="261" customWidth="1"/>
    <col min="1539" max="1540" width="12.140625" style="261" customWidth="1"/>
    <col min="1541" max="1541" width="5.140625" style="261" customWidth="1"/>
    <col min="1542" max="1542" width="8.140625" style="261" customWidth="1"/>
    <col min="1543" max="1543" width="8.5703125" style="261" customWidth="1"/>
    <col min="1544" max="1582" width="8" style="261" customWidth="1"/>
    <col min="1583" max="1584" width="9.28515625" style="261" customWidth="1"/>
    <col min="1585" max="1615" width="8" style="261" customWidth="1"/>
    <col min="1616" max="1792" width="9.140625" style="261"/>
    <col min="1793" max="1794" width="13.28515625" style="261" customWidth="1"/>
    <col min="1795" max="1796" width="12.140625" style="261" customWidth="1"/>
    <col min="1797" max="1797" width="5.140625" style="261" customWidth="1"/>
    <col min="1798" max="1798" width="8.140625" style="261" customWidth="1"/>
    <col min="1799" max="1799" width="8.5703125" style="261" customWidth="1"/>
    <col min="1800" max="1838" width="8" style="261" customWidth="1"/>
    <col min="1839" max="1840" width="9.28515625" style="261" customWidth="1"/>
    <col min="1841" max="1871" width="8" style="261" customWidth="1"/>
    <col min="1872" max="2048" width="9.140625" style="261"/>
    <col min="2049" max="2050" width="13.28515625" style="261" customWidth="1"/>
    <col min="2051" max="2052" width="12.140625" style="261" customWidth="1"/>
    <col min="2053" max="2053" width="5.140625" style="261" customWidth="1"/>
    <col min="2054" max="2054" width="8.140625" style="261" customWidth="1"/>
    <col min="2055" max="2055" width="8.5703125" style="261" customWidth="1"/>
    <col min="2056" max="2094" width="8" style="261" customWidth="1"/>
    <col min="2095" max="2096" width="9.28515625" style="261" customWidth="1"/>
    <col min="2097" max="2127" width="8" style="261" customWidth="1"/>
    <col min="2128" max="2304" width="9.140625" style="261"/>
    <col min="2305" max="2306" width="13.28515625" style="261" customWidth="1"/>
    <col min="2307" max="2308" width="12.140625" style="261" customWidth="1"/>
    <col min="2309" max="2309" width="5.140625" style="261" customWidth="1"/>
    <col min="2310" max="2310" width="8.140625" style="261" customWidth="1"/>
    <col min="2311" max="2311" width="8.5703125" style="261" customWidth="1"/>
    <col min="2312" max="2350" width="8" style="261" customWidth="1"/>
    <col min="2351" max="2352" width="9.28515625" style="261" customWidth="1"/>
    <col min="2353" max="2383" width="8" style="261" customWidth="1"/>
    <col min="2384" max="2560" width="9.140625" style="261"/>
    <col min="2561" max="2562" width="13.28515625" style="261" customWidth="1"/>
    <col min="2563" max="2564" width="12.140625" style="261" customWidth="1"/>
    <col min="2565" max="2565" width="5.140625" style="261" customWidth="1"/>
    <col min="2566" max="2566" width="8.140625" style="261" customWidth="1"/>
    <col min="2567" max="2567" width="8.5703125" style="261" customWidth="1"/>
    <col min="2568" max="2606" width="8" style="261" customWidth="1"/>
    <col min="2607" max="2608" width="9.28515625" style="261" customWidth="1"/>
    <col min="2609" max="2639" width="8" style="261" customWidth="1"/>
    <col min="2640" max="2816" width="9.140625" style="261"/>
    <col min="2817" max="2818" width="13.28515625" style="261" customWidth="1"/>
    <col min="2819" max="2820" width="12.140625" style="261" customWidth="1"/>
    <col min="2821" max="2821" width="5.140625" style="261" customWidth="1"/>
    <col min="2822" max="2822" width="8.140625" style="261" customWidth="1"/>
    <col min="2823" max="2823" width="8.5703125" style="261" customWidth="1"/>
    <col min="2824" max="2862" width="8" style="261" customWidth="1"/>
    <col min="2863" max="2864" width="9.28515625" style="261" customWidth="1"/>
    <col min="2865" max="2895" width="8" style="261" customWidth="1"/>
    <col min="2896" max="3072" width="9.140625" style="261"/>
    <col min="3073" max="3074" width="13.28515625" style="261" customWidth="1"/>
    <col min="3075" max="3076" width="12.140625" style="261" customWidth="1"/>
    <col min="3077" max="3077" width="5.140625" style="261" customWidth="1"/>
    <col min="3078" max="3078" width="8.140625" style="261" customWidth="1"/>
    <col min="3079" max="3079" width="8.5703125" style="261" customWidth="1"/>
    <col min="3080" max="3118" width="8" style="261" customWidth="1"/>
    <col min="3119" max="3120" width="9.28515625" style="261" customWidth="1"/>
    <col min="3121" max="3151" width="8" style="261" customWidth="1"/>
    <col min="3152" max="3328" width="9.140625" style="261"/>
    <col min="3329" max="3330" width="13.28515625" style="261" customWidth="1"/>
    <col min="3331" max="3332" width="12.140625" style="261" customWidth="1"/>
    <col min="3333" max="3333" width="5.140625" style="261" customWidth="1"/>
    <col min="3334" max="3334" width="8.140625" style="261" customWidth="1"/>
    <col min="3335" max="3335" width="8.5703125" style="261" customWidth="1"/>
    <col min="3336" max="3374" width="8" style="261" customWidth="1"/>
    <col min="3375" max="3376" width="9.28515625" style="261" customWidth="1"/>
    <col min="3377" max="3407" width="8" style="261" customWidth="1"/>
    <col min="3408" max="3584" width="9.140625" style="261"/>
    <col min="3585" max="3586" width="13.28515625" style="261" customWidth="1"/>
    <col min="3587" max="3588" width="12.140625" style="261" customWidth="1"/>
    <col min="3589" max="3589" width="5.140625" style="261" customWidth="1"/>
    <col min="3590" max="3590" width="8.140625" style="261" customWidth="1"/>
    <col min="3591" max="3591" width="8.5703125" style="261" customWidth="1"/>
    <col min="3592" max="3630" width="8" style="261" customWidth="1"/>
    <col min="3631" max="3632" width="9.28515625" style="261" customWidth="1"/>
    <col min="3633" max="3663" width="8" style="261" customWidth="1"/>
    <col min="3664" max="3840" width="9.140625" style="261"/>
    <col min="3841" max="3842" width="13.28515625" style="261" customWidth="1"/>
    <col min="3843" max="3844" width="12.140625" style="261" customWidth="1"/>
    <col min="3845" max="3845" width="5.140625" style="261" customWidth="1"/>
    <col min="3846" max="3846" width="8.140625" style="261" customWidth="1"/>
    <col min="3847" max="3847" width="8.5703125" style="261" customWidth="1"/>
    <col min="3848" max="3886" width="8" style="261" customWidth="1"/>
    <col min="3887" max="3888" width="9.28515625" style="261" customWidth="1"/>
    <col min="3889" max="3919" width="8" style="261" customWidth="1"/>
    <col min="3920" max="4096" width="9.140625" style="261"/>
    <col min="4097" max="4098" width="13.28515625" style="261" customWidth="1"/>
    <col min="4099" max="4100" width="12.140625" style="261" customWidth="1"/>
    <col min="4101" max="4101" width="5.140625" style="261" customWidth="1"/>
    <col min="4102" max="4102" width="8.140625" style="261" customWidth="1"/>
    <col min="4103" max="4103" width="8.5703125" style="261" customWidth="1"/>
    <col min="4104" max="4142" width="8" style="261" customWidth="1"/>
    <col min="4143" max="4144" width="9.28515625" style="261" customWidth="1"/>
    <col min="4145" max="4175" width="8" style="261" customWidth="1"/>
    <col min="4176" max="4352" width="9.140625" style="261"/>
    <col min="4353" max="4354" width="13.28515625" style="261" customWidth="1"/>
    <col min="4355" max="4356" width="12.140625" style="261" customWidth="1"/>
    <col min="4357" max="4357" width="5.140625" style="261" customWidth="1"/>
    <col min="4358" max="4358" width="8.140625" style="261" customWidth="1"/>
    <col min="4359" max="4359" width="8.5703125" style="261" customWidth="1"/>
    <col min="4360" max="4398" width="8" style="261" customWidth="1"/>
    <col min="4399" max="4400" width="9.28515625" style="261" customWidth="1"/>
    <col min="4401" max="4431" width="8" style="261" customWidth="1"/>
    <col min="4432" max="4608" width="9.140625" style="261"/>
    <col min="4609" max="4610" width="13.28515625" style="261" customWidth="1"/>
    <col min="4611" max="4612" width="12.140625" style="261" customWidth="1"/>
    <col min="4613" max="4613" width="5.140625" style="261" customWidth="1"/>
    <col min="4614" max="4614" width="8.140625" style="261" customWidth="1"/>
    <col min="4615" max="4615" width="8.5703125" style="261" customWidth="1"/>
    <col min="4616" max="4654" width="8" style="261" customWidth="1"/>
    <col min="4655" max="4656" width="9.28515625" style="261" customWidth="1"/>
    <col min="4657" max="4687" width="8" style="261" customWidth="1"/>
    <col min="4688" max="4864" width="9.140625" style="261"/>
    <col min="4865" max="4866" width="13.28515625" style="261" customWidth="1"/>
    <col min="4867" max="4868" width="12.140625" style="261" customWidth="1"/>
    <col min="4869" max="4869" width="5.140625" style="261" customWidth="1"/>
    <col min="4870" max="4870" width="8.140625" style="261" customWidth="1"/>
    <col min="4871" max="4871" width="8.5703125" style="261" customWidth="1"/>
    <col min="4872" max="4910" width="8" style="261" customWidth="1"/>
    <col min="4911" max="4912" width="9.28515625" style="261" customWidth="1"/>
    <col min="4913" max="4943" width="8" style="261" customWidth="1"/>
    <col min="4944" max="5120" width="9.140625" style="261"/>
    <col min="5121" max="5122" width="13.28515625" style="261" customWidth="1"/>
    <col min="5123" max="5124" width="12.140625" style="261" customWidth="1"/>
    <col min="5125" max="5125" width="5.140625" style="261" customWidth="1"/>
    <col min="5126" max="5126" width="8.140625" style="261" customWidth="1"/>
    <col min="5127" max="5127" width="8.5703125" style="261" customWidth="1"/>
    <col min="5128" max="5166" width="8" style="261" customWidth="1"/>
    <col min="5167" max="5168" width="9.28515625" style="261" customWidth="1"/>
    <col min="5169" max="5199" width="8" style="261" customWidth="1"/>
    <col min="5200" max="5376" width="9.140625" style="261"/>
    <col min="5377" max="5378" width="13.28515625" style="261" customWidth="1"/>
    <col min="5379" max="5380" width="12.140625" style="261" customWidth="1"/>
    <col min="5381" max="5381" width="5.140625" style="261" customWidth="1"/>
    <col min="5382" max="5382" width="8.140625" style="261" customWidth="1"/>
    <col min="5383" max="5383" width="8.5703125" style="261" customWidth="1"/>
    <col min="5384" max="5422" width="8" style="261" customWidth="1"/>
    <col min="5423" max="5424" width="9.28515625" style="261" customWidth="1"/>
    <col min="5425" max="5455" width="8" style="261" customWidth="1"/>
    <col min="5456" max="5632" width="9.140625" style="261"/>
    <col min="5633" max="5634" width="13.28515625" style="261" customWidth="1"/>
    <col min="5635" max="5636" width="12.140625" style="261" customWidth="1"/>
    <col min="5637" max="5637" width="5.140625" style="261" customWidth="1"/>
    <col min="5638" max="5638" width="8.140625" style="261" customWidth="1"/>
    <col min="5639" max="5639" width="8.5703125" style="261" customWidth="1"/>
    <col min="5640" max="5678" width="8" style="261" customWidth="1"/>
    <col min="5679" max="5680" width="9.28515625" style="261" customWidth="1"/>
    <col min="5681" max="5711" width="8" style="261" customWidth="1"/>
    <col min="5712" max="5888" width="9.140625" style="261"/>
    <col min="5889" max="5890" width="13.28515625" style="261" customWidth="1"/>
    <col min="5891" max="5892" width="12.140625" style="261" customWidth="1"/>
    <col min="5893" max="5893" width="5.140625" style="261" customWidth="1"/>
    <col min="5894" max="5894" width="8.140625" style="261" customWidth="1"/>
    <col min="5895" max="5895" width="8.5703125" style="261" customWidth="1"/>
    <col min="5896" max="5934" width="8" style="261" customWidth="1"/>
    <col min="5935" max="5936" width="9.28515625" style="261" customWidth="1"/>
    <col min="5937" max="5967" width="8" style="261" customWidth="1"/>
    <col min="5968" max="6144" width="9.140625" style="261"/>
    <col min="6145" max="6146" width="13.28515625" style="261" customWidth="1"/>
    <col min="6147" max="6148" width="12.140625" style="261" customWidth="1"/>
    <col min="6149" max="6149" width="5.140625" style="261" customWidth="1"/>
    <col min="6150" max="6150" width="8.140625" style="261" customWidth="1"/>
    <col min="6151" max="6151" width="8.5703125" style="261" customWidth="1"/>
    <col min="6152" max="6190" width="8" style="261" customWidth="1"/>
    <col min="6191" max="6192" width="9.28515625" style="261" customWidth="1"/>
    <col min="6193" max="6223" width="8" style="261" customWidth="1"/>
    <col min="6224" max="6400" width="9.140625" style="261"/>
    <col min="6401" max="6402" width="13.28515625" style="261" customWidth="1"/>
    <col min="6403" max="6404" width="12.140625" style="261" customWidth="1"/>
    <col min="6405" max="6405" width="5.140625" style="261" customWidth="1"/>
    <col min="6406" max="6406" width="8.140625" style="261" customWidth="1"/>
    <col min="6407" max="6407" width="8.5703125" style="261" customWidth="1"/>
    <col min="6408" max="6446" width="8" style="261" customWidth="1"/>
    <col min="6447" max="6448" width="9.28515625" style="261" customWidth="1"/>
    <col min="6449" max="6479" width="8" style="261" customWidth="1"/>
    <col min="6480" max="6656" width="9.140625" style="261"/>
    <col min="6657" max="6658" width="13.28515625" style="261" customWidth="1"/>
    <col min="6659" max="6660" width="12.140625" style="261" customWidth="1"/>
    <col min="6661" max="6661" width="5.140625" style="261" customWidth="1"/>
    <col min="6662" max="6662" width="8.140625" style="261" customWidth="1"/>
    <col min="6663" max="6663" width="8.5703125" style="261" customWidth="1"/>
    <col min="6664" max="6702" width="8" style="261" customWidth="1"/>
    <col min="6703" max="6704" width="9.28515625" style="261" customWidth="1"/>
    <col min="6705" max="6735" width="8" style="261" customWidth="1"/>
    <col min="6736" max="6912" width="9.140625" style="261"/>
    <col min="6913" max="6914" width="13.28515625" style="261" customWidth="1"/>
    <col min="6915" max="6916" width="12.140625" style="261" customWidth="1"/>
    <col min="6917" max="6917" width="5.140625" style="261" customWidth="1"/>
    <col min="6918" max="6918" width="8.140625" style="261" customWidth="1"/>
    <col min="6919" max="6919" width="8.5703125" style="261" customWidth="1"/>
    <col min="6920" max="6958" width="8" style="261" customWidth="1"/>
    <col min="6959" max="6960" width="9.28515625" style="261" customWidth="1"/>
    <col min="6961" max="6991" width="8" style="261" customWidth="1"/>
    <col min="6992" max="7168" width="9.140625" style="261"/>
    <col min="7169" max="7170" width="13.28515625" style="261" customWidth="1"/>
    <col min="7171" max="7172" width="12.140625" style="261" customWidth="1"/>
    <col min="7173" max="7173" width="5.140625" style="261" customWidth="1"/>
    <col min="7174" max="7174" width="8.140625" style="261" customWidth="1"/>
    <col min="7175" max="7175" width="8.5703125" style="261" customWidth="1"/>
    <col min="7176" max="7214" width="8" style="261" customWidth="1"/>
    <col min="7215" max="7216" width="9.28515625" style="261" customWidth="1"/>
    <col min="7217" max="7247" width="8" style="261" customWidth="1"/>
    <col min="7248" max="7424" width="9.140625" style="261"/>
    <col min="7425" max="7426" width="13.28515625" style="261" customWidth="1"/>
    <col min="7427" max="7428" width="12.140625" style="261" customWidth="1"/>
    <col min="7429" max="7429" width="5.140625" style="261" customWidth="1"/>
    <col min="7430" max="7430" width="8.140625" style="261" customWidth="1"/>
    <col min="7431" max="7431" width="8.5703125" style="261" customWidth="1"/>
    <col min="7432" max="7470" width="8" style="261" customWidth="1"/>
    <col min="7471" max="7472" width="9.28515625" style="261" customWidth="1"/>
    <col min="7473" max="7503" width="8" style="261" customWidth="1"/>
    <col min="7504" max="7680" width="9.140625" style="261"/>
    <col min="7681" max="7682" width="13.28515625" style="261" customWidth="1"/>
    <col min="7683" max="7684" width="12.140625" style="261" customWidth="1"/>
    <col min="7685" max="7685" width="5.140625" style="261" customWidth="1"/>
    <col min="7686" max="7686" width="8.140625" style="261" customWidth="1"/>
    <col min="7687" max="7687" width="8.5703125" style="261" customWidth="1"/>
    <col min="7688" max="7726" width="8" style="261" customWidth="1"/>
    <col min="7727" max="7728" width="9.28515625" style="261" customWidth="1"/>
    <col min="7729" max="7759" width="8" style="261" customWidth="1"/>
    <col min="7760" max="7936" width="9.140625" style="261"/>
    <col min="7937" max="7938" width="13.28515625" style="261" customWidth="1"/>
    <col min="7939" max="7940" width="12.140625" style="261" customWidth="1"/>
    <col min="7941" max="7941" width="5.140625" style="261" customWidth="1"/>
    <col min="7942" max="7942" width="8.140625" style="261" customWidth="1"/>
    <col min="7943" max="7943" width="8.5703125" style="261" customWidth="1"/>
    <col min="7944" max="7982" width="8" style="261" customWidth="1"/>
    <col min="7983" max="7984" width="9.28515625" style="261" customWidth="1"/>
    <col min="7985" max="8015" width="8" style="261" customWidth="1"/>
    <col min="8016" max="8192" width="9.140625" style="261"/>
    <col min="8193" max="8194" width="13.28515625" style="261" customWidth="1"/>
    <col min="8195" max="8196" width="12.140625" style="261" customWidth="1"/>
    <col min="8197" max="8197" width="5.140625" style="261" customWidth="1"/>
    <col min="8198" max="8198" width="8.140625" style="261" customWidth="1"/>
    <col min="8199" max="8199" width="8.5703125" style="261" customWidth="1"/>
    <col min="8200" max="8238" width="8" style="261" customWidth="1"/>
    <col min="8239" max="8240" width="9.28515625" style="261" customWidth="1"/>
    <col min="8241" max="8271" width="8" style="261" customWidth="1"/>
    <col min="8272" max="8448" width="9.140625" style="261"/>
    <col min="8449" max="8450" width="13.28515625" style="261" customWidth="1"/>
    <col min="8451" max="8452" width="12.140625" style="261" customWidth="1"/>
    <col min="8453" max="8453" width="5.140625" style="261" customWidth="1"/>
    <col min="8454" max="8454" width="8.140625" style="261" customWidth="1"/>
    <col min="8455" max="8455" width="8.5703125" style="261" customWidth="1"/>
    <col min="8456" max="8494" width="8" style="261" customWidth="1"/>
    <col min="8495" max="8496" width="9.28515625" style="261" customWidth="1"/>
    <col min="8497" max="8527" width="8" style="261" customWidth="1"/>
    <col min="8528" max="8704" width="9.140625" style="261"/>
    <col min="8705" max="8706" width="13.28515625" style="261" customWidth="1"/>
    <col min="8707" max="8708" width="12.140625" style="261" customWidth="1"/>
    <col min="8709" max="8709" width="5.140625" style="261" customWidth="1"/>
    <col min="8710" max="8710" width="8.140625" style="261" customWidth="1"/>
    <col min="8711" max="8711" width="8.5703125" style="261" customWidth="1"/>
    <col min="8712" max="8750" width="8" style="261" customWidth="1"/>
    <col min="8751" max="8752" width="9.28515625" style="261" customWidth="1"/>
    <col min="8753" max="8783" width="8" style="261" customWidth="1"/>
    <col min="8784" max="8960" width="9.140625" style="261"/>
    <col min="8961" max="8962" width="13.28515625" style="261" customWidth="1"/>
    <col min="8963" max="8964" width="12.140625" style="261" customWidth="1"/>
    <col min="8965" max="8965" width="5.140625" style="261" customWidth="1"/>
    <col min="8966" max="8966" width="8.140625" style="261" customWidth="1"/>
    <col min="8967" max="8967" width="8.5703125" style="261" customWidth="1"/>
    <col min="8968" max="9006" width="8" style="261" customWidth="1"/>
    <col min="9007" max="9008" width="9.28515625" style="261" customWidth="1"/>
    <col min="9009" max="9039" width="8" style="261" customWidth="1"/>
    <col min="9040" max="9216" width="9.140625" style="261"/>
    <col min="9217" max="9218" width="13.28515625" style="261" customWidth="1"/>
    <col min="9219" max="9220" width="12.140625" style="261" customWidth="1"/>
    <col min="9221" max="9221" width="5.140625" style="261" customWidth="1"/>
    <col min="9222" max="9222" width="8.140625" style="261" customWidth="1"/>
    <col min="9223" max="9223" width="8.5703125" style="261" customWidth="1"/>
    <col min="9224" max="9262" width="8" style="261" customWidth="1"/>
    <col min="9263" max="9264" width="9.28515625" style="261" customWidth="1"/>
    <col min="9265" max="9295" width="8" style="261" customWidth="1"/>
    <col min="9296" max="9472" width="9.140625" style="261"/>
    <col min="9473" max="9474" width="13.28515625" style="261" customWidth="1"/>
    <col min="9475" max="9476" width="12.140625" style="261" customWidth="1"/>
    <col min="9477" max="9477" width="5.140625" style="261" customWidth="1"/>
    <col min="9478" max="9478" width="8.140625" style="261" customWidth="1"/>
    <col min="9479" max="9479" width="8.5703125" style="261" customWidth="1"/>
    <col min="9480" max="9518" width="8" style="261" customWidth="1"/>
    <col min="9519" max="9520" width="9.28515625" style="261" customWidth="1"/>
    <col min="9521" max="9551" width="8" style="261" customWidth="1"/>
    <col min="9552" max="9728" width="9.140625" style="261"/>
    <col min="9729" max="9730" width="13.28515625" style="261" customWidth="1"/>
    <col min="9731" max="9732" width="12.140625" style="261" customWidth="1"/>
    <col min="9733" max="9733" width="5.140625" style="261" customWidth="1"/>
    <col min="9734" max="9734" width="8.140625" style="261" customWidth="1"/>
    <col min="9735" max="9735" width="8.5703125" style="261" customWidth="1"/>
    <col min="9736" max="9774" width="8" style="261" customWidth="1"/>
    <col min="9775" max="9776" width="9.28515625" style="261" customWidth="1"/>
    <col min="9777" max="9807" width="8" style="261" customWidth="1"/>
    <col min="9808" max="9984" width="9.140625" style="261"/>
    <col min="9985" max="9986" width="13.28515625" style="261" customWidth="1"/>
    <col min="9987" max="9988" width="12.140625" style="261" customWidth="1"/>
    <col min="9989" max="9989" width="5.140625" style="261" customWidth="1"/>
    <col min="9990" max="9990" width="8.140625" style="261" customWidth="1"/>
    <col min="9991" max="9991" width="8.5703125" style="261" customWidth="1"/>
    <col min="9992" max="10030" width="8" style="261" customWidth="1"/>
    <col min="10031" max="10032" width="9.28515625" style="261" customWidth="1"/>
    <col min="10033" max="10063" width="8" style="261" customWidth="1"/>
    <col min="10064" max="10240" width="9.140625" style="261"/>
    <col min="10241" max="10242" width="13.28515625" style="261" customWidth="1"/>
    <col min="10243" max="10244" width="12.140625" style="261" customWidth="1"/>
    <col min="10245" max="10245" width="5.140625" style="261" customWidth="1"/>
    <col min="10246" max="10246" width="8.140625" style="261" customWidth="1"/>
    <col min="10247" max="10247" width="8.5703125" style="261" customWidth="1"/>
    <col min="10248" max="10286" width="8" style="261" customWidth="1"/>
    <col min="10287" max="10288" width="9.28515625" style="261" customWidth="1"/>
    <col min="10289" max="10319" width="8" style="261" customWidth="1"/>
    <col min="10320" max="10496" width="9.140625" style="261"/>
    <col min="10497" max="10498" width="13.28515625" style="261" customWidth="1"/>
    <col min="10499" max="10500" width="12.140625" style="261" customWidth="1"/>
    <col min="10501" max="10501" width="5.140625" style="261" customWidth="1"/>
    <col min="10502" max="10502" width="8.140625" style="261" customWidth="1"/>
    <col min="10503" max="10503" width="8.5703125" style="261" customWidth="1"/>
    <col min="10504" max="10542" width="8" style="261" customWidth="1"/>
    <col min="10543" max="10544" width="9.28515625" style="261" customWidth="1"/>
    <col min="10545" max="10575" width="8" style="261" customWidth="1"/>
    <col min="10576" max="10752" width="9.140625" style="261"/>
    <col min="10753" max="10754" width="13.28515625" style="261" customWidth="1"/>
    <col min="10755" max="10756" width="12.140625" style="261" customWidth="1"/>
    <col min="10757" max="10757" width="5.140625" style="261" customWidth="1"/>
    <col min="10758" max="10758" width="8.140625" style="261" customWidth="1"/>
    <col min="10759" max="10759" width="8.5703125" style="261" customWidth="1"/>
    <col min="10760" max="10798" width="8" style="261" customWidth="1"/>
    <col min="10799" max="10800" width="9.28515625" style="261" customWidth="1"/>
    <col min="10801" max="10831" width="8" style="261" customWidth="1"/>
    <col min="10832" max="11008" width="9.140625" style="261"/>
    <col min="11009" max="11010" width="13.28515625" style="261" customWidth="1"/>
    <col min="11011" max="11012" width="12.140625" style="261" customWidth="1"/>
    <col min="11013" max="11013" width="5.140625" style="261" customWidth="1"/>
    <col min="11014" max="11014" width="8.140625" style="261" customWidth="1"/>
    <col min="11015" max="11015" width="8.5703125" style="261" customWidth="1"/>
    <col min="11016" max="11054" width="8" style="261" customWidth="1"/>
    <col min="11055" max="11056" width="9.28515625" style="261" customWidth="1"/>
    <col min="11057" max="11087" width="8" style="261" customWidth="1"/>
    <col min="11088" max="11264" width="9.140625" style="261"/>
    <col min="11265" max="11266" width="13.28515625" style="261" customWidth="1"/>
    <col min="11267" max="11268" width="12.140625" style="261" customWidth="1"/>
    <col min="11269" max="11269" width="5.140625" style="261" customWidth="1"/>
    <col min="11270" max="11270" width="8.140625" style="261" customWidth="1"/>
    <col min="11271" max="11271" width="8.5703125" style="261" customWidth="1"/>
    <col min="11272" max="11310" width="8" style="261" customWidth="1"/>
    <col min="11311" max="11312" width="9.28515625" style="261" customWidth="1"/>
    <col min="11313" max="11343" width="8" style="261" customWidth="1"/>
    <col min="11344" max="11520" width="9.140625" style="261"/>
    <col min="11521" max="11522" width="13.28515625" style="261" customWidth="1"/>
    <col min="11523" max="11524" width="12.140625" style="261" customWidth="1"/>
    <col min="11525" max="11525" width="5.140625" style="261" customWidth="1"/>
    <col min="11526" max="11526" width="8.140625" style="261" customWidth="1"/>
    <col min="11527" max="11527" width="8.5703125" style="261" customWidth="1"/>
    <col min="11528" max="11566" width="8" style="261" customWidth="1"/>
    <col min="11567" max="11568" width="9.28515625" style="261" customWidth="1"/>
    <col min="11569" max="11599" width="8" style="261" customWidth="1"/>
    <col min="11600" max="11776" width="9.140625" style="261"/>
    <col min="11777" max="11778" width="13.28515625" style="261" customWidth="1"/>
    <col min="11779" max="11780" width="12.140625" style="261" customWidth="1"/>
    <col min="11781" max="11781" width="5.140625" style="261" customWidth="1"/>
    <col min="11782" max="11782" width="8.140625" style="261" customWidth="1"/>
    <col min="11783" max="11783" width="8.5703125" style="261" customWidth="1"/>
    <col min="11784" max="11822" width="8" style="261" customWidth="1"/>
    <col min="11823" max="11824" width="9.28515625" style="261" customWidth="1"/>
    <col min="11825" max="11855" width="8" style="261" customWidth="1"/>
    <col min="11856" max="12032" width="9.140625" style="261"/>
    <col min="12033" max="12034" width="13.28515625" style="261" customWidth="1"/>
    <col min="12035" max="12036" width="12.140625" style="261" customWidth="1"/>
    <col min="12037" max="12037" width="5.140625" style="261" customWidth="1"/>
    <col min="12038" max="12038" width="8.140625" style="261" customWidth="1"/>
    <col min="12039" max="12039" width="8.5703125" style="261" customWidth="1"/>
    <col min="12040" max="12078" width="8" style="261" customWidth="1"/>
    <col min="12079" max="12080" width="9.28515625" style="261" customWidth="1"/>
    <col min="12081" max="12111" width="8" style="261" customWidth="1"/>
    <col min="12112" max="12288" width="9.140625" style="261"/>
    <col min="12289" max="12290" width="13.28515625" style="261" customWidth="1"/>
    <col min="12291" max="12292" width="12.140625" style="261" customWidth="1"/>
    <col min="12293" max="12293" width="5.140625" style="261" customWidth="1"/>
    <col min="12294" max="12294" width="8.140625" style="261" customWidth="1"/>
    <col min="12295" max="12295" width="8.5703125" style="261" customWidth="1"/>
    <col min="12296" max="12334" width="8" style="261" customWidth="1"/>
    <col min="12335" max="12336" width="9.28515625" style="261" customWidth="1"/>
    <col min="12337" max="12367" width="8" style="261" customWidth="1"/>
    <col min="12368" max="12544" width="9.140625" style="261"/>
    <col min="12545" max="12546" width="13.28515625" style="261" customWidth="1"/>
    <col min="12547" max="12548" width="12.140625" style="261" customWidth="1"/>
    <col min="12549" max="12549" width="5.140625" style="261" customWidth="1"/>
    <col min="12550" max="12550" width="8.140625" style="261" customWidth="1"/>
    <col min="12551" max="12551" width="8.5703125" style="261" customWidth="1"/>
    <col min="12552" max="12590" width="8" style="261" customWidth="1"/>
    <col min="12591" max="12592" width="9.28515625" style="261" customWidth="1"/>
    <col min="12593" max="12623" width="8" style="261" customWidth="1"/>
    <col min="12624" max="12800" width="9.140625" style="261"/>
    <col min="12801" max="12802" width="13.28515625" style="261" customWidth="1"/>
    <col min="12803" max="12804" width="12.140625" style="261" customWidth="1"/>
    <col min="12805" max="12805" width="5.140625" style="261" customWidth="1"/>
    <col min="12806" max="12806" width="8.140625" style="261" customWidth="1"/>
    <col min="12807" max="12807" width="8.5703125" style="261" customWidth="1"/>
    <col min="12808" max="12846" width="8" style="261" customWidth="1"/>
    <col min="12847" max="12848" width="9.28515625" style="261" customWidth="1"/>
    <col min="12849" max="12879" width="8" style="261" customWidth="1"/>
    <col min="12880" max="13056" width="9.140625" style="261"/>
    <col min="13057" max="13058" width="13.28515625" style="261" customWidth="1"/>
    <col min="13059" max="13060" width="12.140625" style="261" customWidth="1"/>
    <col min="13061" max="13061" width="5.140625" style="261" customWidth="1"/>
    <col min="13062" max="13062" width="8.140625" style="261" customWidth="1"/>
    <col min="13063" max="13063" width="8.5703125" style="261" customWidth="1"/>
    <col min="13064" max="13102" width="8" style="261" customWidth="1"/>
    <col min="13103" max="13104" width="9.28515625" style="261" customWidth="1"/>
    <col min="13105" max="13135" width="8" style="261" customWidth="1"/>
    <col min="13136" max="13312" width="9.140625" style="261"/>
    <col min="13313" max="13314" width="13.28515625" style="261" customWidth="1"/>
    <col min="13315" max="13316" width="12.140625" style="261" customWidth="1"/>
    <col min="13317" max="13317" width="5.140625" style="261" customWidth="1"/>
    <col min="13318" max="13318" width="8.140625" style="261" customWidth="1"/>
    <col min="13319" max="13319" width="8.5703125" style="261" customWidth="1"/>
    <col min="13320" max="13358" width="8" style="261" customWidth="1"/>
    <col min="13359" max="13360" width="9.28515625" style="261" customWidth="1"/>
    <col min="13361" max="13391" width="8" style="261" customWidth="1"/>
    <col min="13392" max="13568" width="9.140625" style="261"/>
    <col min="13569" max="13570" width="13.28515625" style="261" customWidth="1"/>
    <col min="13571" max="13572" width="12.140625" style="261" customWidth="1"/>
    <col min="13573" max="13573" width="5.140625" style="261" customWidth="1"/>
    <col min="13574" max="13574" width="8.140625" style="261" customWidth="1"/>
    <col min="13575" max="13575" width="8.5703125" style="261" customWidth="1"/>
    <col min="13576" max="13614" width="8" style="261" customWidth="1"/>
    <col min="13615" max="13616" width="9.28515625" style="261" customWidth="1"/>
    <col min="13617" max="13647" width="8" style="261" customWidth="1"/>
    <col min="13648" max="13824" width="9.140625" style="261"/>
    <col min="13825" max="13826" width="13.28515625" style="261" customWidth="1"/>
    <col min="13827" max="13828" width="12.140625" style="261" customWidth="1"/>
    <col min="13829" max="13829" width="5.140625" style="261" customWidth="1"/>
    <col min="13830" max="13830" width="8.140625" style="261" customWidth="1"/>
    <col min="13831" max="13831" width="8.5703125" style="261" customWidth="1"/>
    <col min="13832" max="13870" width="8" style="261" customWidth="1"/>
    <col min="13871" max="13872" width="9.28515625" style="261" customWidth="1"/>
    <col min="13873" max="13903" width="8" style="261" customWidth="1"/>
    <col min="13904" max="14080" width="9.140625" style="261"/>
    <col min="14081" max="14082" width="13.28515625" style="261" customWidth="1"/>
    <col min="14083" max="14084" width="12.140625" style="261" customWidth="1"/>
    <col min="14085" max="14085" width="5.140625" style="261" customWidth="1"/>
    <col min="14086" max="14086" width="8.140625" style="261" customWidth="1"/>
    <col min="14087" max="14087" width="8.5703125" style="261" customWidth="1"/>
    <col min="14088" max="14126" width="8" style="261" customWidth="1"/>
    <col min="14127" max="14128" width="9.28515625" style="261" customWidth="1"/>
    <col min="14129" max="14159" width="8" style="261" customWidth="1"/>
    <col min="14160" max="14336" width="9.140625" style="261"/>
    <col min="14337" max="14338" width="13.28515625" style="261" customWidth="1"/>
    <col min="14339" max="14340" width="12.140625" style="261" customWidth="1"/>
    <col min="14341" max="14341" width="5.140625" style="261" customWidth="1"/>
    <col min="14342" max="14342" width="8.140625" style="261" customWidth="1"/>
    <col min="14343" max="14343" width="8.5703125" style="261" customWidth="1"/>
    <col min="14344" max="14382" width="8" style="261" customWidth="1"/>
    <col min="14383" max="14384" width="9.28515625" style="261" customWidth="1"/>
    <col min="14385" max="14415" width="8" style="261" customWidth="1"/>
    <col min="14416" max="14592" width="9.140625" style="261"/>
    <col min="14593" max="14594" width="13.28515625" style="261" customWidth="1"/>
    <col min="14595" max="14596" width="12.140625" style="261" customWidth="1"/>
    <col min="14597" max="14597" width="5.140625" style="261" customWidth="1"/>
    <col min="14598" max="14598" width="8.140625" style="261" customWidth="1"/>
    <col min="14599" max="14599" width="8.5703125" style="261" customWidth="1"/>
    <col min="14600" max="14638" width="8" style="261" customWidth="1"/>
    <col min="14639" max="14640" width="9.28515625" style="261" customWidth="1"/>
    <col min="14641" max="14671" width="8" style="261" customWidth="1"/>
    <col min="14672" max="14848" width="9.140625" style="261"/>
    <col min="14849" max="14850" width="13.28515625" style="261" customWidth="1"/>
    <col min="14851" max="14852" width="12.140625" style="261" customWidth="1"/>
    <col min="14853" max="14853" width="5.140625" style="261" customWidth="1"/>
    <col min="14854" max="14854" width="8.140625" style="261" customWidth="1"/>
    <col min="14855" max="14855" width="8.5703125" style="261" customWidth="1"/>
    <col min="14856" max="14894" width="8" style="261" customWidth="1"/>
    <col min="14895" max="14896" width="9.28515625" style="261" customWidth="1"/>
    <col min="14897" max="14927" width="8" style="261" customWidth="1"/>
    <col min="14928" max="15104" width="9.140625" style="261"/>
    <col min="15105" max="15106" width="13.28515625" style="261" customWidth="1"/>
    <col min="15107" max="15108" width="12.140625" style="261" customWidth="1"/>
    <col min="15109" max="15109" width="5.140625" style="261" customWidth="1"/>
    <col min="15110" max="15110" width="8.140625" style="261" customWidth="1"/>
    <col min="15111" max="15111" width="8.5703125" style="261" customWidth="1"/>
    <col min="15112" max="15150" width="8" style="261" customWidth="1"/>
    <col min="15151" max="15152" width="9.28515625" style="261" customWidth="1"/>
    <col min="15153" max="15183" width="8" style="261" customWidth="1"/>
    <col min="15184" max="15360" width="9.140625" style="261"/>
    <col min="15361" max="15362" width="13.28515625" style="261" customWidth="1"/>
    <col min="15363" max="15364" width="12.140625" style="261" customWidth="1"/>
    <col min="15365" max="15365" width="5.140625" style="261" customWidth="1"/>
    <col min="15366" max="15366" width="8.140625" style="261" customWidth="1"/>
    <col min="15367" max="15367" width="8.5703125" style="261" customWidth="1"/>
    <col min="15368" max="15406" width="8" style="261" customWidth="1"/>
    <col min="15407" max="15408" width="9.28515625" style="261" customWidth="1"/>
    <col min="15409" max="15439" width="8" style="261" customWidth="1"/>
    <col min="15440" max="15616" width="9.140625" style="261"/>
    <col min="15617" max="15618" width="13.28515625" style="261" customWidth="1"/>
    <col min="15619" max="15620" width="12.140625" style="261" customWidth="1"/>
    <col min="15621" max="15621" width="5.140625" style="261" customWidth="1"/>
    <col min="15622" max="15622" width="8.140625" style="261" customWidth="1"/>
    <col min="15623" max="15623" width="8.5703125" style="261" customWidth="1"/>
    <col min="15624" max="15662" width="8" style="261" customWidth="1"/>
    <col min="15663" max="15664" width="9.28515625" style="261" customWidth="1"/>
    <col min="15665" max="15695" width="8" style="261" customWidth="1"/>
    <col min="15696" max="15872" width="9.140625" style="261"/>
    <col min="15873" max="15874" width="13.28515625" style="261" customWidth="1"/>
    <col min="15875" max="15876" width="12.140625" style="261" customWidth="1"/>
    <col min="15877" max="15877" width="5.140625" style="261" customWidth="1"/>
    <col min="15878" max="15878" width="8.140625" style="261" customWidth="1"/>
    <col min="15879" max="15879" width="8.5703125" style="261" customWidth="1"/>
    <col min="15880" max="15918" width="8" style="261" customWidth="1"/>
    <col min="15919" max="15920" width="9.28515625" style="261" customWidth="1"/>
    <col min="15921" max="15951" width="8" style="261" customWidth="1"/>
    <col min="15952" max="16128" width="9.140625" style="261"/>
    <col min="16129" max="16130" width="13.28515625" style="261" customWidth="1"/>
    <col min="16131" max="16132" width="12.140625" style="261" customWidth="1"/>
    <col min="16133" max="16133" width="5.140625" style="261" customWidth="1"/>
    <col min="16134" max="16134" width="8.140625" style="261" customWidth="1"/>
    <col min="16135" max="16135" width="8.5703125" style="261" customWidth="1"/>
    <col min="16136" max="16174" width="8" style="261" customWidth="1"/>
    <col min="16175" max="16176" width="9.28515625" style="261" customWidth="1"/>
    <col min="16177" max="16207" width="8" style="261" customWidth="1"/>
    <col min="16208" max="16384" width="9.140625" style="261"/>
  </cols>
  <sheetData>
    <row r="1" spans="1:84" s="2" customFormat="1" ht="26.25" customHeight="1" x14ac:dyDescent="0.25">
      <c r="A1" s="710" t="s">
        <v>202</v>
      </c>
      <c r="B1" s="710"/>
      <c r="C1" s="710"/>
      <c r="D1" s="710"/>
      <c r="E1" s="710"/>
      <c r="F1" s="710"/>
      <c r="G1" s="710"/>
      <c r="H1" s="710"/>
      <c r="I1" s="710"/>
      <c r="J1" s="710"/>
      <c r="K1" s="710"/>
      <c r="L1" s="710"/>
      <c r="M1" s="710"/>
      <c r="N1" s="710"/>
      <c r="O1" s="710"/>
      <c r="P1" s="710"/>
      <c r="Q1" s="710"/>
      <c r="R1" s="710"/>
      <c r="S1" s="710"/>
      <c r="T1" s="710"/>
      <c r="U1" s="710"/>
      <c r="V1" s="710"/>
      <c r="W1" s="710"/>
      <c r="X1" s="710"/>
      <c r="Y1" s="710"/>
      <c r="Z1" s="710"/>
      <c r="AA1" s="710"/>
      <c r="AB1" s="710"/>
      <c r="AC1" s="710"/>
      <c r="AD1" s="710"/>
      <c r="AE1" s="710"/>
      <c r="AF1" s="710"/>
      <c r="AG1" s="710"/>
      <c r="AH1" s="710"/>
      <c r="AI1" s="710"/>
      <c r="AJ1" s="710"/>
      <c r="AK1" s="710"/>
      <c r="AL1" s="710"/>
      <c r="AM1" s="710"/>
      <c r="AN1" s="710"/>
      <c r="AO1" s="710"/>
      <c r="AP1" s="710"/>
      <c r="AQ1" s="710"/>
      <c r="BV1" s="3"/>
      <c r="BW1" s="3"/>
      <c r="BX1" s="3"/>
      <c r="BY1" s="4"/>
      <c r="BZ1" s="3"/>
      <c r="CA1" s="3"/>
      <c r="CB1" s="3"/>
      <c r="CC1" s="3"/>
    </row>
    <row r="2" spans="1:84" s="13" customFormat="1" ht="18.75" customHeight="1" thickBot="1" x14ac:dyDescent="0.45">
      <c r="A2" s="2"/>
      <c r="B2" s="3"/>
      <c r="C2" s="3"/>
      <c r="D2" s="3"/>
      <c r="E2" s="3"/>
      <c r="F2" s="5"/>
      <c r="G2" s="3"/>
      <c r="H2" s="3"/>
      <c r="I2" s="2"/>
      <c r="J2" s="2"/>
      <c r="K2" s="6"/>
      <c r="L2" s="6"/>
      <c r="M2" s="6"/>
      <c r="N2" s="7"/>
      <c r="O2" s="3"/>
      <c r="P2" s="3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711"/>
      <c r="AM2" s="712" t="s">
        <v>1</v>
      </c>
      <c r="AN2" s="713">
        <v>42172</v>
      </c>
      <c r="AO2" s="713"/>
      <c r="AP2" s="713"/>
      <c r="AQ2" s="713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10"/>
      <c r="BW2" s="3"/>
      <c r="BX2" s="11"/>
      <c r="BY2" s="11"/>
      <c r="BZ2" s="11"/>
      <c r="CA2" s="11"/>
      <c r="CB2" s="12"/>
      <c r="CC2" s="12"/>
    </row>
    <row r="3" spans="1:84" s="13" customFormat="1" ht="16.5" customHeight="1" thickBot="1" x14ac:dyDescent="0.3">
      <c r="A3" s="16" t="s">
        <v>2</v>
      </c>
      <c r="B3" s="17"/>
      <c r="C3" s="17"/>
      <c r="D3" s="17"/>
      <c r="E3" s="17"/>
      <c r="F3" s="17"/>
      <c r="G3" s="18"/>
      <c r="H3" s="19" t="s">
        <v>3</v>
      </c>
      <c r="I3" s="20"/>
      <c r="J3" s="21"/>
      <c r="K3" s="19" t="s">
        <v>4</v>
      </c>
      <c r="L3" s="20"/>
      <c r="M3" s="21"/>
      <c r="N3" s="19" t="s">
        <v>5</v>
      </c>
      <c r="O3" s="20"/>
      <c r="P3" s="21"/>
      <c r="Q3" s="19" t="s">
        <v>6</v>
      </c>
      <c r="R3" s="20"/>
      <c r="S3" s="21"/>
      <c r="T3" s="19" t="s">
        <v>7</v>
      </c>
      <c r="U3" s="20"/>
      <c r="V3" s="21"/>
      <c r="W3" s="19" t="s">
        <v>8</v>
      </c>
      <c r="X3" s="20"/>
      <c r="Y3" s="21"/>
      <c r="Z3" s="19" t="s">
        <v>9</v>
      </c>
      <c r="AA3" s="20"/>
      <c r="AB3" s="21"/>
      <c r="AC3" s="19" t="s">
        <v>10</v>
      </c>
      <c r="AD3" s="20"/>
      <c r="AE3" s="21"/>
      <c r="AF3" s="19" t="s">
        <v>11</v>
      </c>
      <c r="AG3" s="20"/>
      <c r="AH3" s="21"/>
      <c r="AI3" s="19" t="s">
        <v>12</v>
      </c>
      <c r="AJ3" s="20"/>
      <c r="AK3" s="21"/>
      <c r="AL3" s="19" t="s">
        <v>13</v>
      </c>
      <c r="AM3" s="20"/>
      <c r="AN3" s="21"/>
      <c r="AO3" s="19" t="s">
        <v>14</v>
      </c>
      <c r="AP3" s="20"/>
      <c r="AQ3" s="21"/>
    </row>
    <row r="4" spans="1:84" s="13" customFormat="1" ht="16.5" customHeight="1" x14ac:dyDescent="0.25">
      <c r="A4" s="22" t="s">
        <v>15</v>
      </c>
      <c r="B4" s="23"/>
      <c r="C4" s="24" t="s">
        <v>16</v>
      </c>
      <c r="D4" s="25"/>
      <c r="E4" s="26"/>
      <c r="F4" s="26"/>
      <c r="G4" s="27"/>
      <c r="H4" s="28" t="s">
        <v>17</v>
      </c>
      <c r="I4" s="29" t="s">
        <v>18</v>
      </c>
      <c r="J4" s="30" t="s">
        <v>19</v>
      </c>
      <c r="K4" s="28" t="s">
        <v>17</v>
      </c>
      <c r="L4" s="29" t="s">
        <v>18</v>
      </c>
      <c r="M4" s="30" t="s">
        <v>19</v>
      </c>
      <c r="N4" s="28" t="s">
        <v>17</v>
      </c>
      <c r="O4" s="29" t="s">
        <v>18</v>
      </c>
      <c r="P4" s="30" t="s">
        <v>19</v>
      </c>
      <c r="Q4" s="28" t="s">
        <v>17</v>
      </c>
      <c r="R4" s="29" t="s">
        <v>18</v>
      </c>
      <c r="S4" s="30" t="s">
        <v>19</v>
      </c>
      <c r="T4" s="28" t="s">
        <v>17</v>
      </c>
      <c r="U4" s="29" t="s">
        <v>18</v>
      </c>
      <c r="V4" s="30" t="s">
        <v>19</v>
      </c>
      <c r="W4" s="28" t="s">
        <v>17</v>
      </c>
      <c r="X4" s="29" t="s">
        <v>18</v>
      </c>
      <c r="Y4" s="30" t="s">
        <v>19</v>
      </c>
      <c r="Z4" s="28" t="s">
        <v>17</v>
      </c>
      <c r="AA4" s="29" t="s">
        <v>18</v>
      </c>
      <c r="AB4" s="30" t="s">
        <v>19</v>
      </c>
      <c r="AC4" s="28" t="s">
        <v>17</v>
      </c>
      <c r="AD4" s="29" t="s">
        <v>18</v>
      </c>
      <c r="AE4" s="30" t="s">
        <v>19</v>
      </c>
      <c r="AF4" s="28" t="s">
        <v>17</v>
      </c>
      <c r="AG4" s="29" t="s">
        <v>18</v>
      </c>
      <c r="AH4" s="30" t="s">
        <v>19</v>
      </c>
      <c r="AI4" s="28" t="s">
        <v>17</v>
      </c>
      <c r="AJ4" s="29" t="s">
        <v>18</v>
      </c>
      <c r="AK4" s="30" t="s">
        <v>19</v>
      </c>
      <c r="AL4" s="28" t="s">
        <v>17</v>
      </c>
      <c r="AM4" s="29" t="s">
        <v>18</v>
      </c>
      <c r="AN4" s="30" t="s">
        <v>19</v>
      </c>
      <c r="AO4" s="28" t="s">
        <v>17</v>
      </c>
      <c r="AP4" s="29" t="s">
        <v>18</v>
      </c>
      <c r="AQ4" s="30" t="s">
        <v>19</v>
      </c>
    </row>
    <row r="5" spans="1:84" s="13" customFormat="1" ht="16.5" customHeight="1" thickBot="1" x14ac:dyDescent="0.3">
      <c r="A5" s="31"/>
      <c r="B5" s="32"/>
      <c r="C5" s="33"/>
      <c r="D5" s="34"/>
      <c r="E5" s="35"/>
      <c r="F5" s="35"/>
      <c r="G5" s="36"/>
      <c r="H5" s="40" t="s">
        <v>20</v>
      </c>
      <c r="I5" s="41" t="s">
        <v>21</v>
      </c>
      <c r="J5" s="42" t="s">
        <v>22</v>
      </c>
      <c r="K5" s="40" t="s">
        <v>20</v>
      </c>
      <c r="L5" s="41" t="s">
        <v>21</v>
      </c>
      <c r="M5" s="42" t="s">
        <v>22</v>
      </c>
      <c r="N5" s="40" t="s">
        <v>20</v>
      </c>
      <c r="O5" s="41" t="s">
        <v>21</v>
      </c>
      <c r="P5" s="42" t="s">
        <v>22</v>
      </c>
      <c r="Q5" s="40" t="s">
        <v>20</v>
      </c>
      <c r="R5" s="41" t="s">
        <v>21</v>
      </c>
      <c r="S5" s="42" t="s">
        <v>22</v>
      </c>
      <c r="T5" s="40" t="s">
        <v>20</v>
      </c>
      <c r="U5" s="41" t="s">
        <v>21</v>
      </c>
      <c r="V5" s="42" t="s">
        <v>22</v>
      </c>
      <c r="W5" s="40" t="s">
        <v>20</v>
      </c>
      <c r="X5" s="41" t="s">
        <v>21</v>
      </c>
      <c r="Y5" s="42" t="s">
        <v>22</v>
      </c>
      <c r="Z5" s="40" t="s">
        <v>20</v>
      </c>
      <c r="AA5" s="41" t="s">
        <v>21</v>
      </c>
      <c r="AB5" s="42" t="s">
        <v>22</v>
      </c>
      <c r="AC5" s="40" t="s">
        <v>20</v>
      </c>
      <c r="AD5" s="41" t="s">
        <v>21</v>
      </c>
      <c r="AE5" s="42" t="s">
        <v>22</v>
      </c>
      <c r="AF5" s="40" t="s">
        <v>20</v>
      </c>
      <c r="AG5" s="41" t="s">
        <v>21</v>
      </c>
      <c r="AH5" s="42" t="s">
        <v>22</v>
      </c>
      <c r="AI5" s="40" t="s">
        <v>20</v>
      </c>
      <c r="AJ5" s="41" t="s">
        <v>21</v>
      </c>
      <c r="AK5" s="42" t="s">
        <v>22</v>
      </c>
      <c r="AL5" s="40" t="s">
        <v>20</v>
      </c>
      <c r="AM5" s="41" t="s">
        <v>21</v>
      </c>
      <c r="AN5" s="42" t="s">
        <v>22</v>
      </c>
      <c r="AO5" s="40" t="s">
        <v>20</v>
      </c>
      <c r="AP5" s="41" t="s">
        <v>21</v>
      </c>
      <c r="AQ5" s="42" t="s">
        <v>22</v>
      </c>
    </row>
    <row r="6" spans="1:84" s="2" customFormat="1" ht="16.5" customHeight="1" x14ac:dyDescent="0.25">
      <c r="A6" s="43" t="s">
        <v>23</v>
      </c>
      <c r="B6" s="44"/>
      <c r="C6" s="45">
        <v>40</v>
      </c>
      <c r="D6" s="46" t="s">
        <v>24</v>
      </c>
      <c r="E6" s="47"/>
      <c r="F6" s="48" t="s">
        <v>25</v>
      </c>
      <c r="G6" s="75"/>
      <c r="H6" s="714">
        <f>SQRT(I6^2+J6^2)*1000/(1.73*H10)</f>
        <v>22.386272057064453</v>
      </c>
      <c r="I6" s="715">
        <v>4.2439999999999998</v>
      </c>
      <c r="J6" s="716">
        <v>1.9870000000000001</v>
      </c>
      <c r="K6" s="714">
        <f>SQRT(L6^2+M6^2)*1000/(1.73*K10)</f>
        <v>22.15476033633162</v>
      </c>
      <c r="L6" s="715">
        <v>4.1779999999999999</v>
      </c>
      <c r="M6" s="716">
        <v>2.0129999999999999</v>
      </c>
      <c r="N6" s="714">
        <f>SQRT(O6^2+P6^2)*1000/(1.73*N10)</f>
        <v>22.619177050418902</v>
      </c>
      <c r="O6" s="715">
        <v>4.2699999999999996</v>
      </c>
      <c r="P6" s="716">
        <v>2.0459999999999998</v>
      </c>
      <c r="Q6" s="714">
        <f>SQRT(R6^2+S6^2)*1000/(1.73*Q10)</f>
        <v>23.836205763304228</v>
      </c>
      <c r="R6" s="715">
        <v>4.5540000000000003</v>
      </c>
      <c r="S6" s="716">
        <v>2.0390000000000001</v>
      </c>
      <c r="T6" s="714">
        <f>SQRT(U6^2+V6^2)*1000/(1.73*T10)</f>
        <v>27.003611561539326</v>
      </c>
      <c r="U6" s="715">
        <v>5.2270000000000003</v>
      </c>
      <c r="V6" s="716">
        <v>2.1520000000000001</v>
      </c>
      <c r="W6" s="714">
        <f>SQRT(X6^2+Y6^2)*1000/(1.73*W10)</f>
        <v>29.248062276191824</v>
      </c>
      <c r="X6" s="715">
        <v>5.7220000000000004</v>
      </c>
      <c r="Y6" s="716">
        <v>2.1779999999999999</v>
      </c>
      <c r="Z6" s="714">
        <f>SQRT(AA6^2+AB6^2)*1000/(1.73*Z10)</f>
        <v>34.348734442082204</v>
      </c>
      <c r="AA6" s="715">
        <v>6.7060000000000004</v>
      </c>
      <c r="AB6" s="716">
        <v>2.5939999999999999</v>
      </c>
      <c r="AC6" s="714">
        <f>SQRT(AD6^2+AE6^2)*1000/(1.73*AC10)</f>
        <v>38.834679676945932</v>
      </c>
      <c r="AD6" s="715">
        <v>7.63</v>
      </c>
      <c r="AE6" s="716">
        <v>2.8050000000000002</v>
      </c>
      <c r="AF6" s="714">
        <f>SQRT(AG6^2+AH6^2)*1000/(1.73*AF10)</f>
        <v>40.893068485580208</v>
      </c>
      <c r="AG6" s="715">
        <v>7.88</v>
      </c>
      <c r="AH6" s="716">
        <v>2.9630000000000001</v>
      </c>
      <c r="AI6" s="714">
        <f>SQRT(AJ6^2+AK6^2)*1000/(1.73*AI10)</f>
        <v>41.753841860221407</v>
      </c>
      <c r="AJ6" s="715">
        <v>8.032</v>
      </c>
      <c r="AK6" s="716">
        <v>3.0619999999999998</v>
      </c>
      <c r="AL6" s="714">
        <f>SQRT(AM6^2+AN6^2)*1000/(1.73*AL10)</f>
        <v>40.484471169096302</v>
      </c>
      <c r="AM6" s="715">
        <v>7.7949999999999999</v>
      </c>
      <c r="AN6" s="716">
        <v>2.95</v>
      </c>
      <c r="AO6" s="714">
        <f>SQRT(AP6^2+AQ6^2)*1000/(1.73*AO10)</f>
        <v>40.361837207304561</v>
      </c>
      <c r="AP6" s="715">
        <v>7.7679999999999998</v>
      </c>
      <c r="AQ6" s="716">
        <v>2.95</v>
      </c>
      <c r="AR6" s="717">
        <f t="shared" ref="AR6:AS8" si="0">I96+L96+O96+R96+U96+X96+AA96+AD96+AG96+AJ96+AM96+AP96+I6+L6+O6+R6+U6+X6+AA6+AD6+AG6+AJ6++AM6+AP6</f>
        <v>151.36399999999998</v>
      </c>
      <c r="AS6" s="717">
        <f t="shared" si="0"/>
        <v>58.786000000000008</v>
      </c>
      <c r="AU6" s="718"/>
      <c r="AV6" s="718"/>
      <c r="CB6" s="53"/>
      <c r="CC6" s="53"/>
    </row>
    <row r="7" spans="1:84" s="2" customFormat="1" ht="16.5" customHeight="1" x14ac:dyDescent="0.25">
      <c r="A7" s="311"/>
      <c r="B7" s="55"/>
      <c r="C7" s="56"/>
      <c r="D7" s="312"/>
      <c r="E7" s="313"/>
      <c r="F7" s="314" t="s">
        <v>26</v>
      </c>
      <c r="G7" s="315"/>
      <c r="H7" s="719">
        <f>SQRT(I7^2+J7^2)*1000/(1.73*H11)</f>
        <v>42.980648623790636</v>
      </c>
      <c r="I7" s="720">
        <v>0.73799999999999999</v>
      </c>
      <c r="J7" s="721">
        <v>0.23100000000000001</v>
      </c>
      <c r="K7" s="719">
        <f>SQRT(L7^2+M7^2)*1000/(1.73*K11)</f>
        <v>41.828012344951503</v>
      </c>
      <c r="L7" s="720">
        <v>0.72</v>
      </c>
      <c r="M7" s="721">
        <v>0.219</v>
      </c>
      <c r="N7" s="719">
        <f>SQRT(O7^2+P7^2)*1000/(1.73*N11)</f>
        <v>44.479800789143141</v>
      </c>
      <c r="O7" s="720">
        <v>0.76800000000000002</v>
      </c>
      <c r="P7" s="721">
        <v>0.22500000000000001</v>
      </c>
      <c r="Q7" s="719">
        <f>SQRT(R7^2+S7^2)*1000/(1.73*Q11)</f>
        <v>47.602957779482175</v>
      </c>
      <c r="R7" s="720">
        <v>0.82799999999999996</v>
      </c>
      <c r="S7" s="721">
        <v>0.219</v>
      </c>
      <c r="T7" s="719">
        <f>SQRT(U7^2+V7^2)*1000/(1.73*T11)</f>
        <v>55.729595948767809</v>
      </c>
      <c r="U7" s="720">
        <v>0.97499999999999998</v>
      </c>
      <c r="V7" s="721">
        <v>0.23400000000000001</v>
      </c>
      <c r="W7" s="719">
        <f>SQRT(X7^2+Y7^2)*1000/(1.73*W11)</f>
        <v>63.046977462497814</v>
      </c>
      <c r="X7" s="720">
        <v>1.101</v>
      </c>
      <c r="Y7" s="721">
        <v>0.27300000000000002</v>
      </c>
      <c r="Z7" s="719">
        <f>SQRT(AA7^2+AB7^2)*1000/(1.73*Z11)</f>
        <v>68.103962155655807</v>
      </c>
      <c r="AA7" s="720">
        <v>1.1910000000000001</v>
      </c>
      <c r="AB7" s="721">
        <v>0.28799999999999998</v>
      </c>
      <c r="AC7" s="719">
        <f>SQRT(AD7^2+AE7^2)*1000/(1.73*AC11)</f>
        <v>80.192431879314128</v>
      </c>
      <c r="AD7" s="720">
        <v>1.41</v>
      </c>
      <c r="AE7" s="721">
        <v>0.30599999999999999</v>
      </c>
      <c r="AF7" s="719">
        <f>SQRT(AG7^2+AH7^2)*1000/(1.73*AF11)</f>
        <v>84.498582689216207</v>
      </c>
      <c r="AG7" s="720">
        <v>1.4730000000000001</v>
      </c>
      <c r="AH7" s="721">
        <v>0.312</v>
      </c>
      <c r="AI7" s="719">
        <f>SQRT(AJ7^2+AK7^2)*1000/(1.73*AI11)</f>
        <v>85.756544921463473</v>
      </c>
      <c r="AJ7" s="720">
        <v>1.494</v>
      </c>
      <c r="AK7" s="721">
        <v>0.32100000000000001</v>
      </c>
      <c r="AL7" s="719">
        <f>SQRT(AM7^2+AN7^2)*1000/(1.73*AL11)</f>
        <v>88.038074985535857</v>
      </c>
      <c r="AM7" s="720">
        <v>1.5329999999999999</v>
      </c>
      <c r="AN7" s="721">
        <v>0.33300000000000002</v>
      </c>
      <c r="AO7" s="719">
        <f>SQRT(AP7^2+AQ7^2)*1000/(1.73*AO11)</f>
        <v>86.744422866672792</v>
      </c>
      <c r="AP7" s="720">
        <v>1.512</v>
      </c>
      <c r="AQ7" s="721">
        <v>0.32100000000000001</v>
      </c>
      <c r="AR7" s="717">
        <f t="shared" si="0"/>
        <v>30.515999999999998</v>
      </c>
      <c r="AS7" s="717">
        <f t="shared" si="0"/>
        <v>7.1790000000000003</v>
      </c>
      <c r="AU7" s="722"/>
      <c r="AV7" s="722"/>
      <c r="CB7" s="53"/>
      <c r="CC7" s="53"/>
    </row>
    <row r="8" spans="1:84" s="2" customFormat="1" ht="16.5" customHeight="1" thickBot="1" x14ac:dyDescent="0.3">
      <c r="A8" s="54"/>
      <c r="B8" s="55"/>
      <c r="C8" s="56"/>
      <c r="D8" s="57"/>
      <c r="E8" s="58"/>
      <c r="F8" s="59" t="s">
        <v>203</v>
      </c>
      <c r="G8" s="81"/>
      <c r="H8" s="723">
        <f>SQRT(I8^2+J8^2)*1000/(1.73*H12)</f>
        <v>359.9401352861575</v>
      </c>
      <c r="I8" s="724">
        <v>3.4508299999999998</v>
      </c>
      <c r="J8" s="725">
        <v>1.73116</v>
      </c>
      <c r="K8" s="723">
        <f>SQRT(L8^2+M8^2)*1000/(1.73*K12)</f>
        <v>357.79563849340502</v>
      </c>
      <c r="L8" s="724">
        <v>3.4057700000000004</v>
      </c>
      <c r="M8" s="725">
        <v>1.7688399999999997</v>
      </c>
      <c r="N8" s="723">
        <f>SQRT(O8^2+P8^2)*1000/(1.73*N12)</f>
        <v>362.48331139690538</v>
      </c>
      <c r="O8" s="724">
        <v>3.4486199999999996</v>
      </c>
      <c r="P8" s="725">
        <v>1.7954199999999998</v>
      </c>
      <c r="Q8" s="723">
        <f>SQRT(R8^2+S8^2)*1000/(1.73*Q12)</f>
        <v>380.79453063248451</v>
      </c>
      <c r="R8" s="724">
        <v>3.6690700000000005</v>
      </c>
      <c r="S8" s="725">
        <v>1.79451</v>
      </c>
      <c r="T8" s="723">
        <f>SQRT(U8^2+V8^2)*1000/(1.73*T12)</f>
        <v>428.30043787453815</v>
      </c>
      <c r="U8" s="724">
        <v>4.1866600000000007</v>
      </c>
      <c r="V8" s="725">
        <v>1.8911000000000002</v>
      </c>
      <c r="W8" s="723">
        <f>SQRT(X8^2+Y8^2)*1000/(1.73*W12)</f>
        <v>458.86234918865932</v>
      </c>
      <c r="X8" s="724">
        <v>4.5494700000000003</v>
      </c>
      <c r="Y8" s="725">
        <v>1.8777699999999997</v>
      </c>
      <c r="Z8" s="723">
        <f>SQRT(AA8^2+AB8^2)*1000/(1.73*Z12)</f>
        <v>548.932108492255</v>
      </c>
      <c r="AA8" s="724">
        <v>5.4311700000000007</v>
      </c>
      <c r="AB8" s="725">
        <v>2.2735699999999999</v>
      </c>
      <c r="AC8" s="723">
        <f>SQRT(AD8^2+AE8^2)*1000/(1.73*AC12)</f>
        <v>615.48239973650266</v>
      </c>
      <c r="AD8" s="724">
        <v>6.1246200000000002</v>
      </c>
      <c r="AE8" s="725">
        <v>2.46394</v>
      </c>
      <c r="AF8" s="723">
        <f>SQRT(AG8^2+AH8^2)*1000/(1.73*AF12)</f>
        <v>647.07791771387656</v>
      </c>
      <c r="AG8" s="724">
        <v>6.3085000000000004</v>
      </c>
      <c r="AH8" s="725">
        <v>2.6139600000000001</v>
      </c>
      <c r="AI8" s="723">
        <f>SQRT(AJ8^2+AK8^2)*1000/(1.73*AI12)</f>
        <v>661.60646765192598</v>
      </c>
      <c r="AJ8" s="724">
        <v>6.4376000000000007</v>
      </c>
      <c r="AK8" s="725">
        <v>2.7027199999999998</v>
      </c>
      <c r="AL8" s="723">
        <f>SQRT(AM8^2+AN8^2)*1000/(1.73*AL12)</f>
        <v>633.253618178338</v>
      </c>
      <c r="AM8" s="724">
        <v>6.1645600000000007</v>
      </c>
      <c r="AN8" s="725">
        <v>2.58012</v>
      </c>
      <c r="AO8" s="723">
        <f>SQRT(AP8^2+AQ8^2)*1000/(1.73*AO12)</f>
        <v>633.19913768419178</v>
      </c>
      <c r="AP8" s="724">
        <v>6.1589</v>
      </c>
      <c r="AQ8" s="725">
        <v>2.59212</v>
      </c>
      <c r="AR8" s="717">
        <f t="shared" si="0"/>
        <v>118.95378000000002</v>
      </c>
      <c r="AS8" s="717">
        <f t="shared" si="0"/>
        <v>50.872119999999995</v>
      </c>
      <c r="AT8" s="718"/>
      <c r="AU8" s="726"/>
      <c r="CB8" s="53"/>
      <c r="CC8" s="53"/>
    </row>
    <row r="9" spans="1:84" s="2" customFormat="1" ht="16.5" customHeight="1" thickBot="1" x14ac:dyDescent="0.3">
      <c r="A9" s="54"/>
      <c r="B9" s="55"/>
      <c r="C9" s="56"/>
      <c r="D9" s="64" t="s">
        <v>27</v>
      </c>
      <c r="E9" s="65"/>
      <c r="F9" s="319"/>
      <c r="G9" s="320"/>
      <c r="H9" s="727">
        <v>7</v>
      </c>
      <c r="I9" s="728"/>
      <c r="J9" s="729"/>
      <c r="K9" s="727">
        <v>7</v>
      </c>
      <c r="L9" s="728"/>
      <c r="M9" s="729"/>
      <c r="N9" s="727">
        <v>7</v>
      </c>
      <c r="O9" s="728"/>
      <c r="P9" s="729"/>
      <c r="Q9" s="727">
        <v>7</v>
      </c>
      <c r="R9" s="728"/>
      <c r="S9" s="729"/>
      <c r="T9" s="727">
        <v>7</v>
      </c>
      <c r="U9" s="728"/>
      <c r="V9" s="729"/>
      <c r="W9" s="727">
        <v>7</v>
      </c>
      <c r="X9" s="728"/>
      <c r="Y9" s="729"/>
      <c r="Z9" s="727">
        <v>7</v>
      </c>
      <c r="AA9" s="728"/>
      <c r="AB9" s="729"/>
      <c r="AC9" s="727">
        <v>7</v>
      </c>
      <c r="AD9" s="728"/>
      <c r="AE9" s="729"/>
      <c r="AF9" s="727">
        <v>7</v>
      </c>
      <c r="AG9" s="728"/>
      <c r="AH9" s="729"/>
      <c r="AI9" s="727">
        <v>7</v>
      </c>
      <c r="AJ9" s="728"/>
      <c r="AK9" s="729"/>
      <c r="AL9" s="727">
        <v>7</v>
      </c>
      <c r="AM9" s="728"/>
      <c r="AN9" s="729"/>
      <c r="AO9" s="727">
        <v>7</v>
      </c>
      <c r="AP9" s="728"/>
      <c r="AQ9" s="729"/>
      <c r="AR9" s="718"/>
      <c r="AS9" s="718"/>
    </row>
    <row r="10" spans="1:84" s="2" customFormat="1" ht="16.5" customHeight="1" x14ac:dyDescent="0.25">
      <c r="A10" s="54"/>
      <c r="B10" s="55"/>
      <c r="C10" s="56"/>
      <c r="D10" s="74" t="s">
        <v>28</v>
      </c>
      <c r="E10" s="91"/>
      <c r="F10" s="48" t="s">
        <v>25</v>
      </c>
      <c r="G10" s="75"/>
      <c r="H10" s="730">
        <v>121</v>
      </c>
      <c r="I10" s="731"/>
      <c r="J10" s="732"/>
      <c r="K10" s="733">
        <v>121</v>
      </c>
      <c r="L10" s="734"/>
      <c r="M10" s="735"/>
      <c r="N10" s="733">
        <v>121</v>
      </c>
      <c r="O10" s="734"/>
      <c r="P10" s="735"/>
      <c r="Q10" s="733">
        <v>121</v>
      </c>
      <c r="R10" s="734"/>
      <c r="S10" s="735"/>
      <c r="T10" s="733">
        <v>121</v>
      </c>
      <c r="U10" s="734"/>
      <c r="V10" s="735"/>
      <c r="W10" s="733">
        <v>121</v>
      </c>
      <c r="X10" s="734"/>
      <c r="Y10" s="735"/>
      <c r="Z10" s="733">
        <v>121</v>
      </c>
      <c r="AA10" s="734"/>
      <c r="AB10" s="735"/>
      <c r="AC10" s="733">
        <v>121</v>
      </c>
      <c r="AD10" s="734"/>
      <c r="AE10" s="735"/>
      <c r="AF10" s="733">
        <v>119</v>
      </c>
      <c r="AG10" s="734"/>
      <c r="AH10" s="735"/>
      <c r="AI10" s="733">
        <v>119</v>
      </c>
      <c r="AJ10" s="734"/>
      <c r="AK10" s="735"/>
      <c r="AL10" s="733">
        <v>119</v>
      </c>
      <c r="AM10" s="734"/>
      <c r="AN10" s="735"/>
      <c r="AO10" s="733">
        <v>119</v>
      </c>
      <c r="AP10" s="734"/>
      <c r="AQ10" s="735"/>
    </row>
    <row r="11" spans="1:84" s="2" customFormat="1" ht="16.5" customHeight="1" x14ac:dyDescent="0.25">
      <c r="A11" s="54"/>
      <c r="B11" s="55"/>
      <c r="C11" s="56"/>
      <c r="D11" s="54"/>
      <c r="E11" s="325"/>
      <c r="F11" s="314" t="s">
        <v>26</v>
      </c>
      <c r="G11" s="315"/>
      <c r="H11" s="736">
        <v>10.4</v>
      </c>
      <c r="I11" s="737"/>
      <c r="J11" s="738"/>
      <c r="K11" s="739">
        <v>10.4</v>
      </c>
      <c r="L11" s="740"/>
      <c r="M11" s="741"/>
      <c r="N11" s="739">
        <v>10.4</v>
      </c>
      <c r="O11" s="740"/>
      <c r="P11" s="741"/>
      <c r="Q11" s="739">
        <v>10.4</v>
      </c>
      <c r="R11" s="740"/>
      <c r="S11" s="741"/>
      <c r="T11" s="739">
        <v>10.4</v>
      </c>
      <c r="U11" s="740"/>
      <c r="V11" s="741"/>
      <c r="W11" s="739">
        <v>10.4</v>
      </c>
      <c r="X11" s="740"/>
      <c r="Y11" s="741"/>
      <c r="Z11" s="739">
        <v>10.4</v>
      </c>
      <c r="AA11" s="740"/>
      <c r="AB11" s="741"/>
      <c r="AC11" s="739">
        <v>10.4</v>
      </c>
      <c r="AD11" s="740"/>
      <c r="AE11" s="741"/>
      <c r="AF11" s="739">
        <v>10.3</v>
      </c>
      <c r="AG11" s="740"/>
      <c r="AH11" s="741"/>
      <c r="AI11" s="739">
        <v>10.3</v>
      </c>
      <c r="AJ11" s="740"/>
      <c r="AK11" s="741"/>
      <c r="AL11" s="739">
        <v>10.3</v>
      </c>
      <c r="AM11" s="740"/>
      <c r="AN11" s="741"/>
      <c r="AO11" s="739">
        <v>10.3</v>
      </c>
      <c r="AP11" s="740"/>
      <c r="AQ11" s="741"/>
      <c r="AU11" s="14"/>
    </row>
    <row r="12" spans="1:84" s="2" customFormat="1" ht="16.5" customHeight="1" thickBot="1" x14ac:dyDescent="0.3">
      <c r="A12" s="54"/>
      <c r="B12" s="55"/>
      <c r="C12" s="56"/>
      <c r="D12" s="79"/>
      <c r="E12" s="96"/>
      <c r="F12" s="59" t="s">
        <v>203</v>
      </c>
      <c r="G12" s="81"/>
      <c r="H12" s="742">
        <v>6.2</v>
      </c>
      <c r="I12" s="743"/>
      <c r="J12" s="744"/>
      <c r="K12" s="745">
        <v>6.2</v>
      </c>
      <c r="L12" s="746"/>
      <c r="M12" s="747"/>
      <c r="N12" s="745">
        <v>6.2</v>
      </c>
      <c r="O12" s="746"/>
      <c r="P12" s="747"/>
      <c r="Q12" s="745">
        <v>6.2</v>
      </c>
      <c r="R12" s="746"/>
      <c r="S12" s="747"/>
      <c r="T12" s="745">
        <v>6.2</v>
      </c>
      <c r="U12" s="746"/>
      <c r="V12" s="747"/>
      <c r="W12" s="745">
        <v>6.2</v>
      </c>
      <c r="X12" s="746"/>
      <c r="Y12" s="747"/>
      <c r="Z12" s="745">
        <v>6.2</v>
      </c>
      <c r="AA12" s="746"/>
      <c r="AB12" s="747"/>
      <c r="AC12" s="745">
        <v>6.2</v>
      </c>
      <c r="AD12" s="746"/>
      <c r="AE12" s="747"/>
      <c r="AF12" s="745">
        <v>6.1</v>
      </c>
      <c r="AG12" s="746"/>
      <c r="AH12" s="747"/>
      <c r="AI12" s="745">
        <v>6.1</v>
      </c>
      <c r="AJ12" s="746"/>
      <c r="AK12" s="747"/>
      <c r="AL12" s="745">
        <v>6.1</v>
      </c>
      <c r="AM12" s="746"/>
      <c r="AN12" s="747"/>
      <c r="AO12" s="745">
        <v>6.1</v>
      </c>
      <c r="AP12" s="746"/>
      <c r="AQ12" s="747"/>
    </row>
    <row r="13" spans="1:84" s="2" customFormat="1" ht="16.5" customHeight="1" thickBot="1" x14ac:dyDescent="0.3">
      <c r="A13" s="79"/>
      <c r="B13" s="80"/>
      <c r="C13" s="85"/>
      <c r="D13" s="64" t="s">
        <v>29</v>
      </c>
      <c r="E13" s="65"/>
      <c r="F13" s="186"/>
      <c r="G13" s="333"/>
      <c r="H13" s="67" t="s">
        <v>30</v>
      </c>
      <c r="I13" s="68"/>
      <c r="J13" s="69"/>
      <c r="K13" s="67" t="s">
        <v>30</v>
      </c>
      <c r="L13" s="68"/>
      <c r="M13" s="69"/>
      <c r="N13" s="67" t="s">
        <v>30</v>
      </c>
      <c r="O13" s="68"/>
      <c r="P13" s="69"/>
      <c r="Q13" s="67" t="s">
        <v>30</v>
      </c>
      <c r="R13" s="68"/>
      <c r="S13" s="69"/>
      <c r="T13" s="67" t="s">
        <v>30</v>
      </c>
      <c r="U13" s="68"/>
      <c r="V13" s="69"/>
      <c r="W13" s="67" t="s">
        <v>30</v>
      </c>
      <c r="X13" s="68"/>
      <c r="Y13" s="69"/>
      <c r="Z13" s="67" t="s">
        <v>30</v>
      </c>
      <c r="AA13" s="68"/>
      <c r="AB13" s="69"/>
      <c r="AC13" s="67" t="s">
        <v>30</v>
      </c>
      <c r="AD13" s="68"/>
      <c r="AE13" s="69"/>
      <c r="AF13" s="67" t="s">
        <v>30</v>
      </c>
      <c r="AG13" s="68"/>
      <c r="AH13" s="69"/>
      <c r="AI13" s="67" t="s">
        <v>30</v>
      </c>
      <c r="AJ13" s="68"/>
      <c r="AK13" s="69"/>
      <c r="AL13" s="67" t="s">
        <v>30</v>
      </c>
      <c r="AM13" s="68"/>
      <c r="AN13" s="69"/>
      <c r="AO13" s="67" t="s">
        <v>30</v>
      </c>
      <c r="AP13" s="68"/>
      <c r="AQ13" s="69"/>
    </row>
    <row r="14" spans="1:84" s="2" customFormat="1" ht="16.5" customHeight="1" x14ac:dyDescent="0.25">
      <c r="A14" s="43" t="s">
        <v>91</v>
      </c>
      <c r="B14" s="44"/>
      <c r="C14" s="45">
        <v>40</v>
      </c>
      <c r="D14" s="46" t="s">
        <v>24</v>
      </c>
      <c r="E14" s="47"/>
      <c r="F14" s="48" t="s">
        <v>25</v>
      </c>
      <c r="G14" s="75"/>
      <c r="H14" s="714">
        <f>SQRT(I14^2+J14^2)*1000/(1.73*H18)</f>
        <v>17.823465641292401</v>
      </c>
      <c r="I14" s="715">
        <v>3.359</v>
      </c>
      <c r="J14" s="716">
        <v>1.6240000000000001</v>
      </c>
      <c r="K14" s="714">
        <f>SQRT(L14^2+M14^2)*1000/(1.73*K18)</f>
        <v>17.313519765702306</v>
      </c>
      <c r="L14" s="715">
        <v>3.2469999999999999</v>
      </c>
      <c r="M14" s="716">
        <v>1.61</v>
      </c>
      <c r="N14" s="714">
        <f>SQRT(O14^2+P14^2)*1000/(1.73*N18)</f>
        <v>17.343333472570706</v>
      </c>
      <c r="O14" s="715">
        <v>3.2469999999999999</v>
      </c>
      <c r="P14" s="716">
        <v>1.6240000000000001</v>
      </c>
      <c r="Q14" s="714">
        <f>SQRT(R14^2+S14^2)*1000/(1.73*Q18)</f>
        <v>18.379147041764316</v>
      </c>
      <c r="R14" s="715">
        <v>3.4910000000000001</v>
      </c>
      <c r="S14" s="716">
        <v>1.617</v>
      </c>
      <c r="T14" s="714">
        <f>SQRT(U14^2+V14^2)*1000/(1.73*T18)</f>
        <v>21.226277344420907</v>
      </c>
      <c r="U14" s="715">
        <v>4.0789999999999997</v>
      </c>
      <c r="V14" s="716">
        <v>1.762</v>
      </c>
      <c r="W14" s="714">
        <f>SQRT(X14^2+Y14^2)*1000/(1.73*W18)</f>
        <v>25.659245026806861</v>
      </c>
      <c r="X14" s="715">
        <v>4.93</v>
      </c>
      <c r="Y14" s="716">
        <v>2.1320000000000001</v>
      </c>
      <c r="Z14" s="714">
        <f>SQRT(AA14^2+AB14^2)*1000/(1.73*Z18)</f>
        <v>31.014064563437934</v>
      </c>
      <c r="AA14" s="715">
        <v>5.9989999999999997</v>
      </c>
      <c r="AB14" s="716">
        <v>2.4820000000000002</v>
      </c>
      <c r="AC14" s="714">
        <f>SQRT(AD14^2+AE14^2)*1000/(1.73*AC18)</f>
        <v>34.429078108196975</v>
      </c>
      <c r="AD14" s="715">
        <v>6.7190000000000003</v>
      </c>
      <c r="AE14" s="716">
        <v>2.6070000000000002</v>
      </c>
      <c r="AF14" s="714">
        <f>SQRT(AG14^2+AH14^2)*1000/(1.73*AF18)</f>
        <v>35.787604266863774</v>
      </c>
      <c r="AG14" s="715">
        <v>6.9370000000000003</v>
      </c>
      <c r="AH14" s="716">
        <v>2.66</v>
      </c>
      <c r="AI14" s="714">
        <f>SQRT(AJ14^2+AK14^2)*1000/(1.73*AI18)</f>
        <v>35.70074998320235</v>
      </c>
      <c r="AJ14" s="715">
        <v>6.8840000000000003</v>
      </c>
      <c r="AK14" s="716">
        <v>2.746</v>
      </c>
      <c r="AL14" s="714">
        <f>SQRT(AM14^2+AN14^2)*1000/(1.73*AL18)</f>
        <v>35.257215114391087</v>
      </c>
      <c r="AM14" s="715">
        <v>6.8239999999999998</v>
      </c>
      <c r="AN14" s="716">
        <v>2.6469999999999998</v>
      </c>
      <c r="AO14" s="714">
        <f>SQRT(AP14^2+AQ14^2)*1000/(1.73*AO18)</f>
        <v>35.858946834916111</v>
      </c>
      <c r="AP14" s="715">
        <v>6.93</v>
      </c>
      <c r="AQ14" s="716">
        <v>2.7189999999999999</v>
      </c>
      <c r="AR14" s="717">
        <f t="shared" ref="AR14:AS16" si="1">I104+L104+O104+R104+U104+X104+AA104+AD104+AG104+AJ104+AM104+AP104+I14+L14+O14+R14+U14+X14+AA14+AD14+AG14+AJ14++AM14+AP14</f>
        <v>132.92299999999997</v>
      </c>
      <c r="AS14" s="717">
        <f t="shared" si="1"/>
        <v>53.197999999999986</v>
      </c>
      <c r="AU14" s="718"/>
      <c r="AV14" s="718"/>
      <c r="AY14" s="722"/>
      <c r="AZ14" s="722"/>
      <c r="CB14" s="53"/>
      <c r="CC14" s="53"/>
      <c r="CE14" s="53"/>
      <c r="CF14" s="53"/>
    </row>
    <row r="15" spans="1:84" s="2" customFormat="1" ht="16.5" customHeight="1" x14ac:dyDescent="0.25">
      <c r="A15" s="311"/>
      <c r="B15" s="55"/>
      <c r="C15" s="56"/>
      <c r="D15" s="312"/>
      <c r="E15" s="313"/>
      <c r="F15" s="314" t="s">
        <v>26</v>
      </c>
      <c r="G15" s="315"/>
      <c r="H15" s="719">
        <f>SQRT(I15^2+J15^2)*1000/(1.73*H19)</f>
        <v>46.300485433803814</v>
      </c>
      <c r="I15" s="720">
        <v>0.79200000000000004</v>
      </c>
      <c r="J15" s="721">
        <v>0.30599999999999999</v>
      </c>
      <c r="K15" s="719">
        <f>SQRT(L15^2+M15^2)*1000/(1.73*K19)</f>
        <v>44.445407150456923</v>
      </c>
      <c r="L15" s="720">
        <v>0.75900000000000001</v>
      </c>
      <c r="M15" s="721">
        <v>0.29699999999999999</v>
      </c>
      <c r="N15" s="719">
        <f>SQRT(O15^2+P15^2)*1000/(1.73*N19)</f>
        <v>45.11448874945183</v>
      </c>
      <c r="O15" s="720">
        <v>0.77100000000000002</v>
      </c>
      <c r="P15" s="721">
        <v>0.3</v>
      </c>
      <c r="Q15" s="719">
        <f>SQRT(R15^2+S15^2)*1000/(1.73*Q19)</f>
        <v>47.133737341430063</v>
      </c>
      <c r="R15" s="720">
        <v>0.81599999999999995</v>
      </c>
      <c r="S15" s="721">
        <v>0.28499999999999998</v>
      </c>
      <c r="T15" s="719">
        <f>SQRT(U15^2+V15^2)*1000/(1.73*T19)</f>
        <v>54.579131841182857</v>
      </c>
      <c r="U15" s="720">
        <v>0.95099999999999996</v>
      </c>
      <c r="V15" s="721">
        <v>0.312</v>
      </c>
      <c r="W15" s="719">
        <f>SQRT(X15^2+Y15^2)*1000/(1.73*W19)</f>
        <v>62.237633151474093</v>
      </c>
      <c r="X15" s="720">
        <v>1.0860000000000001</v>
      </c>
      <c r="Y15" s="721">
        <v>0.35099999999999998</v>
      </c>
      <c r="Z15" s="719">
        <f>SQRT(AA15^2+AB15^2)*1000/(1.73*Z19)</f>
        <v>67.319376916639612</v>
      </c>
      <c r="AA15" s="720">
        <v>1.179</v>
      </c>
      <c r="AB15" s="721">
        <v>0.36599999999999999</v>
      </c>
      <c r="AC15" s="719">
        <f>SQRT(AD15^2+AE15^2)*1000/(1.73*AC19)</f>
        <v>82.589383177982455</v>
      </c>
      <c r="AD15" s="720">
        <v>1.419</v>
      </c>
      <c r="AE15" s="721">
        <v>0.441</v>
      </c>
      <c r="AF15" s="719">
        <f>SQRT(AG15^2+AH15^2)*1000/(1.73*AF19)</f>
        <v>91.601408059683692</v>
      </c>
      <c r="AG15" s="720">
        <v>1.5720000000000001</v>
      </c>
      <c r="AH15" s="721">
        <v>0.49499999999969996</v>
      </c>
      <c r="AI15" s="719">
        <f>SQRT(AJ15^2+AK15^2)*1000/(1.73*AI19)</f>
        <v>93.183033258280076</v>
      </c>
      <c r="AJ15" s="720">
        <v>1.599</v>
      </c>
      <c r="AK15" s="721">
        <v>0.50400000000029999</v>
      </c>
      <c r="AL15" s="719">
        <f>SQRT(AM15^2+AN15^2)*1000/(1.73*AL19)</f>
        <v>91.07420133263706</v>
      </c>
      <c r="AM15" s="720">
        <v>1.5629999999999999</v>
      </c>
      <c r="AN15" s="721">
        <v>0.49200000000030003</v>
      </c>
      <c r="AO15" s="719">
        <f>SQRT(AP15^2+AQ15^2)*1000/(1.73*AO19)</f>
        <v>90.827358951602434</v>
      </c>
      <c r="AP15" s="720">
        <v>1.5629999999999999</v>
      </c>
      <c r="AQ15" s="721">
        <v>0.47700000000030002</v>
      </c>
      <c r="AR15" s="717">
        <f t="shared" si="1"/>
        <v>30.917999999999999</v>
      </c>
      <c r="AS15" s="717">
        <f t="shared" si="1"/>
        <v>9.6470000000026985</v>
      </c>
      <c r="AU15" s="722"/>
      <c r="AV15" s="722"/>
      <c r="AY15" s="722"/>
      <c r="AZ15" s="722"/>
      <c r="CB15" s="53"/>
      <c r="CC15" s="53"/>
      <c r="CE15" s="53"/>
      <c r="CF15" s="53"/>
    </row>
    <row r="16" spans="1:84" s="2" customFormat="1" ht="16.5" customHeight="1" thickBot="1" x14ac:dyDescent="0.3">
      <c r="A16" s="54"/>
      <c r="B16" s="55"/>
      <c r="C16" s="56"/>
      <c r="D16" s="57"/>
      <c r="E16" s="58"/>
      <c r="F16" s="59" t="s">
        <v>203</v>
      </c>
      <c r="G16" s="81"/>
      <c r="H16" s="723">
        <f>SQRT(I16^2+J16^2)*1000/(1.73*H20)</f>
        <v>260.47905465919024</v>
      </c>
      <c r="I16" s="724">
        <v>2.52501</v>
      </c>
      <c r="J16" s="724">
        <v>1.2977000000000001</v>
      </c>
      <c r="K16" s="723">
        <f>SQRT(L16^2+M16^2)*1000/(1.73*K20)</f>
        <v>253.96004235470446</v>
      </c>
      <c r="L16" s="724">
        <v>2.4474100000000001</v>
      </c>
      <c r="M16" s="724">
        <v>1.2928700000000002</v>
      </c>
      <c r="N16" s="723">
        <f>SQRT(O16^2+P16^2)*1000/(1.73*N20)</f>
        <v>253.45447522338992</v>
      </c>
      <c r="O16" s="724">
        <v>2.4354100000000001</v>
      </c>
      <c r="P16" s="724">
        <v>1.3037000000000001</v>
      </c>
      <c r="Q16" s="723">
        <f>SQRT(R16^2+S16^2)*1000/(1.73*Q20)</f>
        <v>269.76899847615368</v>
      </c>
      <c r="R16" s="724">
        <v>2.6313600000000004</v>
      </c>
      <c r="S16" s="724">
        <v>1.31179</v>
      </c>
      <c r="T16" s="723">
        <f>SQRT(U16^2+V16^2)*1000/(1.73*T20)</f>
        <v>311.2404831704236</v>
      </c>
      <c r="U16" s="724">
        <v>3.0770099999999996</v>
      </c>
      <c r="V16" s="724">
        <v>1.42797</v>
      </c>
      <c r="W16" s="723">
        <f>SQRT(X16^2+Y16^2)*1000/(1.73*W20)</f>
        <v>382.5507323675991</v>
      </c>
      <c r="X16" s="724">
        <v>3.7823699999999993</v>
      </c>
      <c r="Y16" s="724">
        <v>1.7543500000000001</v>
      </c>
      <c r="Z16" s="723">
        <f>SQRT(AA16^2+AB16^2)*1000/(1.73*Z20)</f>
        <v>475.53698136601543</v>
      </c>
      <c r="AA16" s="724">
        <v>4.7450099999999997</v>
      </c>
      <c r="AB16" s="724">
        <v>2.0849700000000002</v>
      </c>
      <c r="AC16" s="723">
        <f>SQRT(AD16^2+AE16^2)*1000/(1.73*AC20)</f>
        <v>525.40008310137387</v>
      </c>
      <c r="AD16" s="724">
        <v>5.2160100000000007</v>
      </c>
      <c r="AE16" s="724">
        <v>2.1334100000000005</v>
      </c>
      <c r="AF16" s="723">
        <f>SQRT(AG16^2+AH16^2)*1000/(1.73*AF20)</f>
        <v>530.72095130613843</v>
      </c>
      <c r="AG16" s="724">
        <v>5.2782900000000001</v>
      </c>
      <c r="AH16" s="724">
        <v>2.1317500000003005</v>
      </c>
      <c r="AI16" s="723">
        <f>SQRT(AJ16^2+AK16^2)*1000/(1.73*AI20)</f>
        <v>526.59557636171951</v>
      </c>
      <c r="AJ16" s="724">
        <v>5.19895</v>
      </c>
      <c r="AK16" s="724">
        <v>2.2076699999996996</v>
      </c>
      <c r="AL16" s="723">
        <f>SQRT(AM16^2+AN16^2)*1000/(1.73*AL20)</f>
        <v>521.51592464994656</v>
      </c>
      <c r="AM16" s="724">
        <v>5.1757</v>
      </c>
      <c r="AN16" s="724">
        <v>2.1219099999996995</v>
      </c>
      <c r="AO16" s="723">
        <f>SQRT(AP16^2+AQ16^2)*1000/(1.73*AO20)</f>
        <v>533.60310474698326</v>
      </c>
      <c r="AP16" s="724">
        <v>5.2803699999999996</v>
      </c>
      <c r="AQ16" s="724">
        <v>2.2080099999996996</v>
      </c>
      <c r="AR16" s="717">
        <f t="shared" si="1"/>
        <v>100.34341999999999</v>
      </c>
      <c r="AS16" s="717">
        <f t="shared" si="1"/>
        <v>42.901179999997296</v>
      </c>
      <c r="AU16" s="726"/>
      <c r="CB16" s="53"/>
      <c r="CC16" s="53"/>
      <c r="CE16" s="53"/>
      <c r="CF16" s="53"/>
    </row>
    <row r="17" spans="1:81" s="2" customFormat="1" ht="16.5" customHeight="1" thickBot="1" x14ac:dyDescent="0.3">
      <c r="A17" s="54"/>
      <c r="B17" s="55"/>
      <c r="C17" s="56"/>
      <c r="D17" s="64" t="s">
        <v>27</v>
      </c>
      <c r="E17" s="65"/>
      <c r="F17" s="65"/>
      <c r="G17" s="66"/>
      <c r="H17" s="727">
        <v>8</v>
      </c>
      <c r="I17" s="728"/>
      <c r="J17" s="729"/>
      <c r="K17" s="727">
        <v>8</v>
      </c>
      <c r="L17" s="728"/>
      <c r="M17" s="729"/>
      <c r="N17" s="727">
        <v>8</v>
      </c>
      <c r="O17" s="728"/>
      <c r="P17" s="729"/>
      <c r="Q17" s="727">
        <v>8</v>
      </c>
      <c r="R17" s="728"/>
      <c r="S17" s="729"/>
      <c r="T17" s="727">
        <v>8</v>
      </c>
      <c r="U17" s="728"/>
      <c r="V17" s="729"/>
      <c r="W17" s="727">
        <v>8</v>
      </c>
      <c r="X17" s="728"/>
      <c r="Y17" s="729"/>
      <c r="Z17" s="727">
        <v>8</v>
      </c>
      <c r="AA17" s="728"/>
      <c r="AB17" s="729"/>
      <c r="AC17" s="727">
        <v>8</v>
      </c>
      <c r="AD17" s="728"/>
      <c r="AE17" s="729"/>
      <c r="AF17" s="727">
        <v>8</v>
      </c>
      <c r="AG17" s="728"/>
      <c r="AH17" s="729"/>
      <c r="AI17" s="727">
        <v>8</v>
      </c>
      <c r="AJ17" s="728"/>
      <c r="AK17" s="729"/>
      <c r="AL17" s="727">
        <v>8</v>
      </c>
      <c r="AM17" s="728"/>
      <c r="AN17" s="729"/>
      <c r="AO17" s="727">
        <v>8</v>
      </c>
      <c r="AP17" s="728"/>
      <c r="AQ17" s="729"/>
      <c r="AR17" s="718"/>
      <c r="AS17" s="748"/>
    </row>
    <row r="18" spans="1:81" s="2" customFormat="1" ht="16.5" customHeight="1" x14ac:dyDescent="0.25">
      <c r="A18" s="54"/>
      <c r="B18" s="55"/>
      <c r="C18" s="56"/>
      <c r="D18" s="74" t="s">
        <v>28</v>
      </c>
      <c r="E18" s="91"/>
      <c r="F18" s="48" t="s">
        <v>25</v>
      </c>
      <c r="G18" s="75"/>
      <c r="H18" s="733">
        <v>121</v>
      </c>
      <c r="I18" s="734"/>
      <c r="J18" s="735"/>
      <c r="K18" s="733">
        <v>121</v>
      </c>
      <c r="L18" s="734"/>
      <c r="M18" s="735"/>
      <c r="N18" s="733">
        <v>121</v>
      </c>
      <c r="O18" s="734"/>
      <c r="P18" s="735"/>
      <c r="Q18" s="733">
        <v>121</v>
      </c>
      <c r="R18" s="734"/>
      <c r="S18" s="735"/>
      <c r="T18" s="733">
        <v>121</v>
      </c>
      <c r="U18" s="734"/>
      <c r="V18" s="735"/>
      <c r="W18" s="733">
        <v>121</v>
      </c>
      <c r="X18" s="734"/>
      <c r="Y18" s="735"/>
      <c r="Z18" s="733">
        <v>121</v>
      </c>
      <c r="AA18" s="734"/>
      <c r="AB18" s="735"/>
      <c r="AC18" s="733">
        <v>121</v>
      </c>
      <c r="AD18" s="734"/>
      <c r="AE18" s="735"/>
      <c r="AF18" s="733">
        <v>120</v>
      </c>
      <c r="AG18" s="734"/>
      <c r="AH18" s="735"/>
      <c r="AI18" s="733">
        <v>120</v>
      </c>
      <c r="AJ18" s="734"/>
      <c r="AK18" s="735"/>
      <c r="AL18" s="733">
        <v>120</v>
      </c>
      <c r="AM18" s="734"/>
      <c r="AN18" s="735"/>
      <c r="AO18" s="733">
        <v>120</v>
      </c>
      <c r="AP18" s="734"/>
      <c r="AQ18" s="735"/>
      <c r="AU18" s="726"/>
      <c r="AV18" s="726"/>
    </row>
    <row r="19" spans="1:81" s="2" customFormat="1" ht="16.5" customHeight="1" x14ac:dyDescent="0.25">
      <c r="A19" s="54"/>
      <c r="B19" s="55"/>
      <c r="C19" s="56"/>
      <c r="D19" s="54"/>
      <c r="E19" s="325"/>
      <c r="F19" s="314" t="s">
        <v>26</v>
      </c>
      <c r="G19" s="315"/>
      <c r="H19" s="739">
        <v>10.6</v>
      </c>
      <c r="I19" s="740"/>
      <c r="J19" s="741"/>
      <c r="K19" s="739">
        <v>10.6</v>
      </c>
      <c r="L19" s="740"/>
      <c r="M19" s="741"/>
      <c r="N19" s="739">
        <v>10.6</v>
      </c>
      <c r="O19" s="740"/>
      <c r="P19" s="741"/>
      <c r="Q19" s="739">
        <v>10.6</v>
      </c>
      <c r="R19" s="740"/>
      <c r="S19" s="741"/>
      <c r="T19" s="739">
        <v>10.6</v>
      </c>
      <c r="U19" s="740"/>
      <c r="V19" s="741"/>
      <c r="W19" s="739">
        <v>10.6</v>
      </c>
      <c r="X19" s="740"/>
      <c r="Y19" s="741"/>
      <c r="Z19" s="739">
        <v>10.6</v>
      </c>
      <c r="AA19" s="740"/>
      <c r="AB19" s="741"/>
      <c r="AC19" s="739">
        <v>10.4</v>
      </c>
      <c r="AD19" s="740"/>
      <c r="AE19" s="741"/>
      <c r="AF19" s="739">
        <v>10.4</v>
      </c>
      <c r="AG19" s="740"/>
      <c r="AH19" s="741"/>
      <c r="AI19" s="739">
        <v>10.4</v>
      </c>
      <c r="AJ19" s="740"/>
      <c r="AK19" s="741"/>
      <c r="AL19" s="739">
        <v>10.4</v>
      </c>
      <c r="AM19" s="740"/>
      <c r="AN19" s="741"/>
      <c r="AO19" s="739">
        <v>10.4</v>
      </c>
      <c r="AP19" s="740"/>
      <c r="AQ19" s="741"/>
    </row>
    <row r="20" spans="1:81" s="2" customFormat="1" ht="16.5" customHeight="1" thickBot="1" x14ac:dyDescent="0.3">
      <c r="A20" s="54"/>
      <c r="B20" s="55"/>
      <c r="C20" s="56"/>
      <c r="D20" s="79"/>
      <c r="E20" s="96"/>
      <c r="F20" s="59" t="s">
        <v>203</v>
      </c>
      <c r="G20" s="81"/>
      <c r="H20" s="745" t="s">
        <v>204</v>
      </c>
      <c r="I20" s="746"/>
      <c r="J20" s="747"/>
      <c r="K20" s="745" t="s">
        <v>204</v>
      </c>
      <c r="L20" s="746"/>
      <c r="M20" s="747"/>
      <c r="N20" s="745" t="s">
        <v>204</v>
      </c>
      <c r="O20" s="746"/>
      <c r="P20" s="747"/>
      <c r="Q20" s="745" t="s">
        <v>204</v>
      </c>
      <c r="R20" s="746"/>
      <c r="S20" s="747"/>
      <c r="T20" s="745" t="s">
        <v>204</v>
      </c>
      <c r="U20" s="746"/>
      <c r="V20" s="747"/>
      <c r="W20" s="745" t="s">
        <v>204</v>
      </c>
      <c r="X20" s="746"/>
      <c r="Y20" s="747"/>
      <c r="Z20" s="745" t="s">
        <v>204</v>
      </c>
      <c r="AA20" s="746"/>
      <c r="AB20" s="747"/>
      <c r="AC20" s="745" t="s">
        <v>205</v>
      </c>
      <c r="AD20" s="746"/>
      <c r="AE20" s="747"/>
      <c r="AF20" s="745" t="s">
        <v>205</v>
      </c>
      <c r="AG20" s="746"/>
      <c r="AH20" s="747"/>
      <c r="AI20" s="745" t="s">
        <v>205</v>
      </c>
      <c r="AJ20" s="746"/>
      <c r="AK20" s="747"/>
      <c r="AL20" s="745" t="s">
        <v>205</v>
      </c>
      <c r="AM20" s="746"/>
      <c r="AN20" s="747"/>
      <c r="AO20" s="745" t="s">
        <v>205</v>
      </c>
      <c r="AP20" s="746"/>
      <c r="AQ20" s="747"/>
    </row>
    <row r="21" spans="1:81" s="73" customFormat="1" ht="16.5" customHeight="1" thickBot="1" x14ac:dyDescent="0.3">
      <c r="A21" s="79"/>
      <c r="B21" s="80"/>
      <c r="C21" s="85"/>
      <c r="D21" s="64" t="s">
        <v>29</v>
      </c>
      <c r="E21" s="65"/>
      <c r="F21" s="65"/>
      <c r="G21" s="66"/>
      <c r="H21" s="70" t="s">
        <v>30</v>
      </c>
      <c r="I21" s="71"/>
      <c r="J21" s="72"/>
      <c r="K21" s="70" t="s">
        <v>30</v>
      </c>
      <c r="L21" s="71"/>
      <c r="M21" s="72"/>
      <c r="N21" s="70" t="s">
        <v>30</v>
      </c>
      <c r="O21" s="71"/>
      <c r="P21" s="72"/>
      <c r="Q21" s="70" t="s">
        <v>30</v>
      </c>
      <c r="R21" s="71"/>
      <c r="S21" s="72"/>
      <c r="T21" s="70" t="s">
        <v>30</v>
      </c>
      <c r="U21" s="71"/>
      <c r="V21" s="72"/>
      <c r="W21" s="70" t="s">
        <v>30</v>
      </c>
      <c r="X21" s="71"/>
      <c r="Y21" s="72"/>
      <c r="Z21" s="70" t="s">
        <v>30</v>
      </c>
      <c r="AA21" s="71"/>
      <c r="AB21" s="72"/>
      <c r="AC21" s="70" t="s">
        <v>30</v>
      </c>
      <c r="AD21" s="71"/>
      <c r="AE21" s="72"/>
      <c r="AF21" s="70" t="s">
        <v>30</v>
      </c>
      <c r="AG21" s="71"/>
      <c r="AH21" s="72"/>
      <c r="AI21" s="70" t="s">
        <v>30</v>
      </c>
      <c r="AJ21" s="71"/>
      <c r="AK21" s="72"/>
      <c r="AL21" s="70" t="s">
        <v>30</v>
      </c>
      <c r="AM21" s="71"/>
      <c r="AN21" s="72"/>
      <c r="AO21" s="70" t="s">
        <v>30</v>
      </c>
      <c r="AP21" s="71"/>
      <c r="AQ21" s="72"/>
    </row>
    <row r="22" spans="1:81" s="2" customFormat="1" ht="16.5" customHeight="1" x14ac:dyDescent="0.25">
      <c r="A22" s="74" t="s">
        <v>32</v>
      </c>
      <c r="B22" s="91"/>
      <c r="C22" s="44"/>
      <c r="D22" s="92"/>
      <c r="E22" s="93"/>
      <c r="F22" s="48" t="s">
        <v>25</v>
      </c>
      <c r="G22" s="75"/>
      <c r="H22" s="749">
        <f t="shared" ref="H22:AQ24" si="2">H14+H6</f>
        <v>40.209737698356854</v>
      </c>
      <c r="I22" s="750">
        <f t="shared" si="2"/>
        <v>7.6029999999999998</v>
      </c>
      <c r="J22" s="751">
        <f t="shared" si="2"/>
        <v>3.6110000000000002</v>
      </c>
      <c r="K22" s="749">
        <f t="shared" si="2"/>
        <v>39.46828010203393</v>
      </c>
      <c r="L22" s="750">
        <f t="shared" si="2"/>
        <v>7.4249999999999998</v>
      </c>
      <c r="M22" s="751">
        <f t="shared" si="2"/>
        <v>3.6230000000000002</v>
      </c>
      <c r="N22" s="749">
        <f t="shared" si="2"/>
        <v>39.962510522989604</v>
      </c>
      <c r="O22" s="750">
        <f t="shared" si="2"/>
        <v>7.5169999999999995</v>
      </c>
      <c r="P22" s="751">
        <f t="shared" si="2"/>
        <v>3.67</v>
      </c>
      <c r="Q22" s="749">
        <f t="shared" si="2"/>
        <v>42.215352805068548</v>
      </c>
      <c r="R22" s="750">
        <f t="shared" si="2"/>
        <v>8.0449999999999999</v>
      </c>
      <c r="S22" s="751">
        <f t="shared" si="2"/>
        <v>3.6560000000000001</v>
      </c>
      <c r="T22" s="749">
        <f t="shared" si="2"/>
        <v>48.229888905960237</v>
      </c>
      <c r="U22" s="750">
        <f t="shared" si="2"/>
        <v>9.3060000000000009</v>
      </c>
      <c r="V22" s="751">
        <f t="shared" si="2"/>
        <v>3.9140000000000001</v>
      </c>
      <c r="W22" s="749">
        <f t="shared" si="2"/>
        <v>54.907307302998689</v>
      </c>
      <c r="X22" s="750">
        <f t="shared" si="2"/>
        <v>10.652000000000001</v>
      </c>
      <c r="Y22" s="751">
        <f t="shared" si="2"/>
        <v>4.3100000000000005</v>
      </c>
      <c r="Z22" s="749">
        <f t="shared" si="2"/>
        <v>65.362799005520145</v>
      </c>
      <c r="AA22" s="750">
        <f t="shared" si="2"/>
        <v>12.705</v>
      </c>
      <c r="AB22" s="751">
        <f t="shared" si="2"/>
        <v>5.0760000000000005</v>
      </c>
      <c r="AC22" s="749">
        <f t="shared" si="2"/>
        <v>73.2637577851429</v>
      </c>
      <c r="AD22" s="750">
        <f t="shared" si="2"/>
        <v>14.349</v>
      </c>
      <c r="AE22" s="751">
        <f t="shared" si="2"/>
        <v>5.4120000000000008</v>
      </c>
      <c r="AF22" s="749">
        <f t="shared" si="2"/>
        <v>76.680672752443982</v>
      </c>
      <c r="AG22" s="750">
        <f t="shared" si="2"/>
        <v>14.817</v>
      </c>
      <c r="AH22" s="751">
        <f t="shared" si="2"/>
        <v>5.6230000000000002</v>
      </c>
      <c r="AI22" s="749">
        <f t="shared" si="2"/>
        <v>77.454591843423756</v>
      </c>
      <c r="AJ22" s="750">
        <f t="shared" si="2"/>
        <v>14.916</v>
      </c>
      <c r="AK22" s="751">
        <f t="shared" si="2"/>
        <v>5.8079999999999998</v>
      </c>
      <c r="AL22" s="749">
        <f t="shared" si="2"/>
        <v>75.741686283487383</v>
      </c>
      <c r="AM22" s="750">
        <f t="shared" si="2"/>
        <v>14.619</v>
      </c>
      <c r="AN22" s="751">
        <f t="shared" si="2"/>
        <v>5.5969999999999995</v>
      </c>
      <c r="AO22" s="749">
        <f t="shared" si="2"/>
        <v>76.220784042220671</v>
      </c>
      <c r="AP22" s="750">
        <f t="shared" si="2"/>
        <v>14.698</v>
      </c>
      <c r="AQ22" s="751">
        <f t="shared" si="2"/>
        <v>5.6690000000000005</v>
      </c>
      <c r="CB22" s="53"/>
      <c r="CC22" s="53"/>
    </row>
    <row r="23" spans="1:81" s="2" customFormat="1" ht="16.5" customHeight="1" x14ac:dyDescent="0.25">
      <c r="A23" s="54"/>
      <c r="B23" s="325"/>
      <c r="C23" s="55"/>
      <c r="D23" s="337"/>
      <c r="E23" s="338"/>
      <c r="F23" s="314" t="s">
        <v>26</v>
      </c>
      <c r="G23" s="315"/>
      <c r="H23" s="752">
        <f t="shared" si="2"/>
        <v>89.281134057594443</v>
      </c>
      <c r="I23" s="753">
        <f t="shared" si="2"/>
        <v>1.53</v>
      </c>
      <c r="J23" s="754">
        <f t="shared" si="2"/>
        <v>0.53700000000000003</v>
      </c>
      <c r="K23" s="752">
        <f t="shared" si="2"/>
        <v>86.273419495408433</v>
      </c>
      <c r="L23" s="753">
        <f t="shared" si="2"/>
        <v>1.4790000000000001</v>
      </c>
      <c r="M23" s="754">
        <f t="shared" si="2"/>
        <v>0.51600000000000001</v>
      </c>
      <c r="N23" s="752">
        <f t="shared" si="2"/>
        <v>89.594289538594978</v>
      </c>
      <c r="O23" s="753">
        <f t="shared" si="2"/>
        <v>1.5390000000000001</v>
      </c>
      <c r="P23" s="754">
        <f t="shared" si="2"/>
        <v>0.52500000000000002</v>
      </c>
      <c r="Q23" s="752">
        <f t="shared" si="2"/>
        <v>94.736695120912231</v>
      </c>
      <c r="R23" s="753">
        <f t="shared" si="2"/>
        <v>1.6439999999999999</v>
      </c>
      <c r="S23" s="754">
        <f t="shared" si="2"/>
        <v>0.504</v>
      </c>
      <c r="T23" s="752">
        <f t="shared" si="2"/>
        <v>110.30872778995067</v>
      </c>
      <c r="U23" s="753">
        <f t="shared" si="2"/>
        <v>1.9259999999999999</v>
      </c>
      <c r="V23" s="754">
        <f t="shared" si="2"/>
        <v>0.54600000000000004</v>
      </c>
      <c r="W23" s="752">
        <f t="shared" si="2"/>
        <v>125.28461061397191</v>
      </c>
      <c r="X23" s="753">
        <f t="shared" si="2"/>
        <v>2.1870000000000003</v>
      </c>
      <c r="Y23" s="754">
        <f t="shared" si="2"/>
        <v>0.624</v>
      </c>
      <c r="Z23" s="752">
        <f t="shared" si="2"/>
        <v>135.42333907229542</v>
      </c>
      <c r="AA23" s="753">
        <f t="shared" si="2"/>
        <v>2.37</v>
      </c>
      <c r="AB23" s="754">
        <f t="shared" si="2"/>
        <v>0.65399999999999991</v>
      </c>
      <c r="AC23" s="752">
        <f t="shared" si="2"/>
        <v>162.78181505729657</v>
      </c>
      <c r="AD23" s="753">
        <f t="shared" si="2"/>
        <v>2.8289999999999997</v>
      </c>
      <c r="AE23" s="754">
        <f t="shared" si="2"/>
        <v>0.747</v>
      </c>
      <c r="AF23" s="752">
        <f t="shared" si="2"/>
        <v>176.0999907488999</v>
      </c>
      <c r="AG23" s="753">
        <f t="shared" si="2"/>
        <v>3.0449999999999999</v>
      </c>
      <c r="AH23" s="754">
        <f t="shared" si="2"/>
        <v>0.80699999999969996</v>
      </c>
      <c r="AI23" s="752">
        <f t="shared" si="2"/>
        <v>178.93957817974353</v>
      </c>
      <c r="AJ23" s="753">
        <f t="shared" si="2"/>
        <v>3.093</v>
      </c>
      <c r="AK23" s="754">
        <f t="shared" si="2"/>
        <v>0.82500000000029994</v>
      </c>
      <c r="AL23" s="752">
        <f t="shared" si="2"/>
        <v>179.11227631817292</v>
      </c>
      <c r="AM23" s="753">
        <f t="shared" si="2"/>
        <v>3.0960000000000001</v>
      </c>
      <c r="AN23" s="754">
        <f t="shared" si="2"/>
        <v>0.82500000000030005</v>
      </c>
      <c r="AO23" s="752">
        <f t="shared" si="2"/>
        <v>177.57178181827521</v>
      </c>
      <c r="AP23" s="753">
        <f t="shared" si="2"/>
        <v>3.0750000000000002</v>
      </c>
      <c r="AQ23" s="754">
        <f t="shared" si="2"/>
        <v>0.79800000000030002</v>
      </c>
      <c r="CB23" s="53"/>
      <c r="CC23" s="53"/>
    </row>
    <row r="24" spans="1:81" s="2" customFormat="1" ht="16.5" customHeight="1" thickBot="1" x14ac:dyDescent="0.3">
      <c r="A24" s="79"/>
      <c r="B24" s="96"/>
      <c r="C24" s="80"/>
      <c r="D24" s="97"/>
      <c r="E24" s="98"/>
      <c r="F24" s="59" t="s">
        <v>203</v>
      </c>
      <c r="G24" s="81"/>
      <c r="H24" s="755">
        <f t="shared" si="2"/>
        <v>620.41918994534774</v>
      </c>
      <c r="I24" s="756">
        <f t="shared" si="2"/>
        <v>5.9758399999999998</v>
      </c>
      <c r="J24" s="757">
        <f t="shared" si="2"/>
        <v>3.0288599999999999</v>
      </c>
      <c r="K24" s="755">
        <f t="shared" si="2"/>
        <v>611.75568084810948</v>
      </c>
      <c r="L24" s="756">
        <f t="shared" si="2"/>
        <v>5.85318</v>
      </c>
      <c r="M24" s="757">
        <f t="shared" si="2"/>
        <v>3.0617099999999997</v>
      </c>
      <c r="N24" s="755">
        <f t="shared" si="2"/>
        <v>615.93778662029536</v>
      </c>
      <c r="O24" s="756">
        <f t="shared" si="2"/>
        <v>5.8840299999999992</v>
      </c>
      <c r="P24" s="757">
        <f t="shared" si="2"/>
        <v>3.0991200000000001</v>
      </c>
      <c r="Q24" s="755">
        <f t="shared" si="2"/>
        <v>650.56352910863825</v>
      </c>
      <c r="R24" s="756">
        <f t="shared" si="2"/>
        <v>6.3004300000000004</v>
      </c>
      <c r="S24" s="757">
        <f t="shared" si="2"/>
        <v>3.1063000000000001</v>
      </c>
      <c r="T24" s="755">
        <f t="shared" si="2"/>
        <v>739.54092104496181</v>
      </c>
      <c r="U24" s="756">
        <f t="shared" si="2"/>
        <v>7.2636700000000003</v>
      </c>
      <c r="V24" s="757">
        <f t="shared" si="2"/>
        <v>3.31907</v>
      </c>
      <c r="W24" s="755">
        <f t="shared" si="2"/>
        <v>841.41308155625848</v>
      </c>
      <c r="X24" s="756">
        <f t="shared" si="2"/>
        <v>8.3318399999999997</v>
      </c>
      <c r="Y24" s="757">
        <f t="shared" si="2"/>
        <v>3.6321199999999996</v>
      </c>
      <c r="Z24" s="755">
        <f t="shared" si="2"/>
        <v>1024.4690898582703</v>
      </c>
      <c r="AA24" s="756">
        <f t="shared" si="2"/>
        <v>10.17618</v>
      </c>
      <c r="AB24" s="757">
        <f t="shared" si="2"/>
        <v>4.3585399999999996</v>
      </c>
      <c r="AC24" s="755">
        <f t="shared" si="2"/>
        <v>1140.8824828378765</v>
      </c>
      <c r="AD24" s="756">
        <f t="shared" si="2"/>
        <v>11.340630000000001</v>
      </c>
      <c r="AE24" s="757">
        <f t="shared" si="2"/>
        <v>4.5973500000000005</v>
      </c>
      <c r="AF24" s="755">
        <f t="shared" si="2"/>
        <v>1177.798869020015</v>
      </c>
      <c r="AG24" s="756">
        <f t="shared" si="2"/>
        <v>11.586790000000001</v>
      </c>
      <c r="AH24" s="757">
        <f t="shared" si="2"/>
        <v>4.745710000000301</v>
      </c>
      <c r="AI24" s="755">
        <f t="shared" si="2"/>
        <v>1188.2020440136455</v>
      </c>
      <c r="AJ24" s="756">
        <f t="shared" si="2"/>
        <v>11.63655</v>
      </c>
      <c r="AK24" s="757">
        <f t="shared" si="2"/>
        <v>4.9103899999996994</v>
      </c>
      <c r="AL24" s="755">
        <f t="shared" si="2"/>
        <v>1154.7695428282846</v>
      </c>
      <c r="AM24" s="756">
        <f t="shared" si="2"/>
        <v>11.340260000000001</v>
      </c>
      <c r="AN24" s="757">
        <f t="shared" si="2"/>
        <v>4.7020299999996995</v>
      </c>
      <c r="AO24" s="755">
        <f t="shared" si="2"/>
        <v>1166.802242431175</v>
      </c>
      <c r="AP24" s="756">
        <f t="shared" si="2"/>
        <v>11.43927</v>
      </c>
      <c r="AQ24" s="757">
        <f t="shared" si="2"/>
        <v>4.8001299999996991</v>
      </c>
      <c r="CB24" s="53"/>
      <c r="CC24" s="53"/>
    </row>
    <row r="25" spans="1:81" s="2" customFormat="1" ht="16.5" customHeight="1" x14ac:dyDescent="0.25">
      <c r="A25" s="101" t="s">
        <v>33</v>
      </c>
      <c r="B25" s="758">
        <f>COS(ATAN(E25))</f>
        <v>0.93042089157104368</v>
      </c>
      <c r="C25" s="103"/>
      <c r="D25" s="759" t="s">
        <v>34</v>
      </c>
      <c r="E25" s="760">
        <v>0.39389999999999997</v>
      </c>
      <c r="F25" s="760"/>
      <c r="G25" s="761"/>
      <c r="H25" s="758"/>
      <c r="I25" s="758"/>
      <c r="J25" s="213"/>
      <c r="K25" s="758"/>
      <c r="L25" s="758"/>
      <c r="M25" s="213"/>
      <c r="N25" s="758"/>
      <c r="O25" s="758"/>
      <c r="P25" s="213"/>
      <c r="Q25" s="758"/>
      <c r="R25" s="758"/>
      <c r="S25" s="213"/>
      <c r="T25" s="758"/>
      <c r="U25" s="758"/>
      <c r="V25" s="213"/>
      <c r="W25" s="758"/>
      <c r="X25" s="758"/>
      <c r="Y25" s="213"/>
      <c r="Z25" s="758"/>
      <c r="AA25" s="758"/>
      <c r="AB25" s="213"/>
      <c r="AC25" s="758"/>
      <c r="AD25" s="758"/>
      <c r="AE25" s="213"/>
      <c r="AF25" s="758"/>
      <c r="AG25" s="758"/>
      <c r="AH25" s="213"/>
      <c r="AI25" s="758"/>
      <c r="AJ25" s="758"/>
      <c r="AK25" s="213"/>
      <c r="AL25" s="758"/>
      <c r="AM25" s="758"/>
      <c r="AN25" s="213"/>
      <c r="AO25" s="758"/>
      <c r="AP25" s="758"/>
      <c r="AQ25" s="761"/>
    </row>
    <row r="26" spans="1:81" s="2" customFormat="1" ht="16.5" customHeight="1" x14ac:dyDescent="0.25">
      <c r="A26" s="234" t="s">
        <v>35</v>
      </c>
      <c r="B26" s="762">
        <f>COS(ATAN(E26))</f>
        <v>0.96447612971858732</v>
      </c>
      <c r="C26" s="342"/>
      <c r="D26" s="7" t="s">
        <v>36</v>
      </c>
      <c r="E26" s="763">
        <v>0.27389999999999998</v>
      </c>
      <c r="F26" s="763"/>
      <c r="G26" s="105"/>
      <c r="H26" s="762"/>
      <c r="I26" s="762"/>
      <c r="J26" s="3"/>
      <c r="K26" s="762"/>
      <c r="L26" s="762"/>
      <c r="M26" s="3"/>
      <c r="N26" s="762"/>
      <c r="O26" s="762"/>
      <c r="P26" s="3"/>
      <c r="Q26" s="762"/>
      <c r="R26" s="762"/>
      <c r="S26" s="3"/>
      <c r="T26" s="762"/>
      <c r="U26" s="762"/>
      <c r="V26" s="3"/>
      <c r="W26" s="762"/>
      <c r="X26" s="762"/>
      <c r="Y26" s="3"/>
      <c r="Z26" s="762"/>
      <c r="AA26" s="762"/>
      <c r="AB26" s="3"/>
      <c r="AC26" s="762"/>
      <c r="AD26" s="762"/>
      <c r="AE26" s="3"/>
      <c r="AF26" s="762"/>
      <c r="AG26" s="762"/>
      <c r="AH26" s="3"/>
      <c r="AI26" s="762"/>
      <c r="AJ26" s="762"/>
      <c r="AK26" s="3"/>
      <c r="AL26" s="762"/>
      <c r="AM26" s="762"/>
      <c r="AN26" s="3"/>
      <c r="AO26" s="762"/>
      <c r="AP26" s="762"/>
      <c r="AQ26" s="105"/>
    </row>
    <row r="27" spans="1:81" s="2" customFormat="1" ht="16.5" customHeight="1" thickBot="1" x14ac:dyDescent="0.3">
      <c r="A27" s="106" t="s">
        <v>206</v>
      </c>
      <c r="B27" s="764">
        <f>COS(ATAN(E27))</f>
        <v>0.91946811939543593</v>
      </c>
      <c r="C27" s="108"/>
      <c r="D27" s="109" t="s">
        <v>207</v>
      </c>
      <c r="E27" s="765">
        <v>0.42759999999999998</v>
      </c>
      <c r="F27" s="765"/>
      <c r="G27" s="111"/>
      <c r="H27" s="112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1"/>
    </row>
    <row r="28" spans="1:81" s="2" customFormat="1" ht="16.5" customHeight="1" thickBot="1" x14ac:dyDescent="0.3">
      <c r="A28" s="113"/>
      <c r="B28" s="114"/>
      <c r="C28" s="114"/>
      <c r="D28" s="115"/>
      <c r="E28" s="116"/>
      <c r="F28" s="115"/>
      <c r="G28" s="116"/>
      <c r="H28" s="117"/>
      <c r="I28" s="115"/>
      <c r="J28" s="115"/>
      <c r="K28" s="117"/>
      <c r="L28" s="115"/>
      <c r="M28" s="115"/>
      <c r="N28" s="117"/>
      <c r="O28" s="115"/>
      <c r="P28" s="115"/>
      <c r="Q28" s="117"/>
      <c r="R28" s="115"/>
      <c r="S28" s="115"/>
      <c r="T28" s="117"/>
      <c r="U28" s="115"/>
      <c r="V28" s="115"/>
      <c r="W28" s="117"/>
      <c r="X28" s="115"/>
      <c r="Y28" s="115"/>
      <c r="Z28" s="117"/>
      <c r="AA28" s="115"/>
      <c r="AB28" s="115"/>
      <c r="AC28" s="117"/>
      <c r="AD28" s="115"/>
      <c r="AE28" s="115"/>
      <c r="AF28" s="117"/>
      <c r="AG28" s="115"/>
      <c r="AH28" s="115"/>
      <c r="AI28" s="117"/>
      <c r="AJ28" s="115"/>
      <c r="AK28" s="115"/>
      <c r="AL28" s="117"/>
      <c r="AM28" s="115"/>
      <c r="AN28" s="115"/>
      <c r="AO28" s="117"/>
      <c r="AP28" s="115"/>
      <c r="AQ28" s="115"/>
    </row>
    <row r="29" spans="1:81" s="2" customFormat="1" ht="16.5" customHeight="1" x14ac:dyDescent="0.25">
      <c r="A29" s="118" t="s">
        <v>37</v>
      </c>
      <c r="B29" s="119"/>
      <c r="C29" s="119"/>
      <c r="D29" s="76" t="s">
        <v>38</v>
      </c>
      <c r="E29" s="77"/>
      <c r="F29" s="77" t="s">
        <v>39</v>
      </c>
      <c r="G29" s="78"/>
      <c r="H29" s="28" t="s">
        <v>17</v>
      </c>
      <c r="I29" s="29" t="s">
        <v>18</v>
      </c>
      <c r="J29" s="30" t="s">
        <v>19</v>
      </c>
      <c r="K29" s="28" t="s">
        <v>17</v>
      </c>
      <c r="L29" s="29" t="s">
        <v>18</v>
      </c>
      <c r="M29" s="30" t="s">
        <v>19</v>
      </c>
      <c r="N29" s="28" t="s">
        <v>17</v>
      </c>
      <c r="O29" s="29" t="s">
        <v>18</v>
      </c>
      <c r="P29" s="30" t="s">
        <v>19</v>
      </c>
      <c r="Q29" s="28" t="s">
        <v>17</v>
      </c>
      <c r="R29" s="29" t="s">
        <v>18</v>
      </c>
      <c r="S29" s="30" t="s">
        <v>19</v>
      </c>
      <c r="T29" s="28" t="s">
        <v>17</v>
      </c>
      <c r="U29" s="29" t="s">
        <v>18</v>
      </c>
      <c r="V29" s="30" t="s">
        <v>19</v>
      </c>
      <c r="W29" s="28" t="s">
        <v>17</v>
      </c>
      <c r="X29" s="29" t="s">
        <v>18</v>
      </c>
      <c r="Y29" s="30" t="s">
        <v>19</v>
      </c>
      <c r="Z29" s="28" t="s">
        <v>17</v>
      </c>
      <c r="AA29" s="29" t="s">
        <v>18</v>
      </c>
      <c r="AB29" s="30" t="s">
        <v>19</v>
      </c>
      <c r="AC29" s="28" t="s">
        <v>17</v>
      </c>
      <c r="AD29" s="29" t="s">
        <v>18</v>
      </c>
      <c r="AE29" s="30" t="s">
        <v>19</v>
      </c>
      <c r="AF29" s="28" t="s">
        <v>17</v>
      </c>
      <c r="AG29" s="29" t="s">
        <v>18</v>
      </c>
      <c r="AH29" s="30" t="s">
        <v>19</v>
      </c>
      <c r="AI29" s="28" t="s">
        <v>17</v>
      </c>
      <c r="AJ29" s="29" t="s">
        <v>18</v>
      </c>
      <c r="AK29" s="30" t="s">
        <v>19</v>
      </c>
      <c r="AL29" s="28" t="s">
        <v>17</v>
      </c>
      <c r="AM29" s="29" t="s">
        <v>18</v>
      </c>
      <c r="AN29" s="30" t="s">
        <v>19</v>
      </c>
      <c r="AO29" s="28" t="s">
        <v>17</v>
      </c>
      <c r="AP29" s="29" t="s">
        <v>18</v>
      </c>
      <c r="AQ29" s="30" t="s">
        <v>19</v>
      </c>
    </row>
    <row r="30" spans="1:81" s="2" customFormat="1" ht="16.5" customHeight="1" thickBot="1" x14ac:dyDescent="0.3">
      <c r="A30" s="123" t="s">
        <v>40</v>
      </c>
      <c r="B30" s="124"/>
      <c r="C30" s="124"/>
      <c r="D30" s="125" t="s">
        <v>41</v>
      </c>
      <c r="E30" s="126" t="s">
        <v>42</v>
      </c>
      <c r="F30" s="127" t="s">
        <v>41</v>
      </c>
      <c r="G30" s="128" t="s">
        <v>42</v>
      </c>
      <c r="H30" s="40" t="s">
        <v>20</v>
      </c>
      <c r="I30" s="41" t="s">
        <v>21</v>
      </c>
      <c r="J30" s="42" t="s">
        <v>22</v>
      </c>
      <c r="K30" s="40" t="s">
        <v>20</v>
      </c>
      <c r="L30" s="41" t="s">
        <v>21</v>
      </c>
      <c r="M30" s="42" t="s">
        <v>22</v>
      </c>
      <c r="N30" s="40" t="s">
        <v>20</v>
      </c>
      <c r="O30" s="41" t="s">
        <v>21</v>
      </c>
      <c r="P30" s="42" t="s">
        <v>22</v>
      </c>
      <c r="Q30" s="40" t="s">
        <v>20</v>
      </c>
      <c r="R30" s="41" t="s">
        <v>21</v>
      </c>
      <c r="S30" s="42" t="s">
        <v>22</v>
      </c>
      <c r="T30" s="40" t="s">
        <v>20</v>
      </c>
      <c r="U30" s="41" t="s">
        <v>21</v>
      </c>
      <c r="V30" s="42" t="s">
        <v>22</v>
      </c>
      <c r="W30" s="40" t="s">
        <v>20</v>
      </c>
      <c r="X30" s="41" t="s">
        <v>21</v>
      </c>
      <c r="Y30" s="42" t="s">
        <v>22</v>
      </c>
      <c r="Z30" s="40" t="s">
        <v>20</v>
      </c>
      <c r="AA30" s="41" t="s">
        <v>21</v>
      </c>
      <c r="AB30" s="42" t="s">
        <v>22</v>
      </c>
      <c r="AC30" s="40" t="s">
        <v>20</v>
      </c>
      <c r="AD30" s="41" t="s">
        <v>21</v>
      </c>
      <c r="AE30" s="42" t="s">
        <v>22</v>
      </c>
      <c r="AF30" s="40" t="s">
        <v>20</v>
      </c>
      <c r="AG30" s="41" t="s">
        <v>21</v>
      </c>
      <c r="AH30" s="42" t="s">
        <v>22</v>
      </c>
      <c r="AI30" s="40" t="s">
        <v>20</v>
      </c>
      <c r="AJ30" s="41" t="s">
        <v>21</v>
      </c>
      <c r="AK30" s="42" t="s">
        <v>22</v>
      </c>
      <c r="AL30" s="40" t="s">
        <v>20</v>
      </c>
      <c r="AM30" s="41" t="s">
        <v>21</v>
      </c>
      <c r="AN30" s="42" t="s">
        <v>22</v>
      </c>
      <c r="AO30" s="40" t="s">
        <v>20</v>
      </c>
      <c r="AP30" s="41" t="s">
        <v>21</v>
      </c>
      <c r="AQ30" s="42" t="s">
        <v>22</v>
      </c>
    </row>
    <row r="31" spans="1:81" s="2" customFormat="1" ht="16.5" customHeight="1" x14ac:dyDescent="0.25">
      <c r="A31" s="135" t="s">
        <v>208</v>
      </c>
      <c r="B31" s="136" t="s">
        <v>209</v>
      </c>
      <c r="C31" s="137"/>
      <c r="D31" s="138"/>
      <c r="E31" s="139"/>
      <c r="F31" s="140"/>
      <c r="G31" s="141"/>
      <c r="H31" s="766">
        <f>SQRT(I31^2+J31^2)*1000/(1.73*H11)</f>
        <v>31.104944981621287</v>
      </c>
      <c r="I31" s="767">
        <v>0.53639999999999999</v>
      </c>
      <c r="J31" s="768">
        <v>0.15960000000000002</v>
      </c>
      <c r="K31" s="766">
        <f>SQRT(L31^2+M31^2)*1000/(1.73*K11)</f>
        <v>30.68334703704684</v>
      </c>
      <c r="L31" s="767">
        <v>0.5292</v>
      </c>
      <c r="M31" s="768">
        <v>0.15719999999999998</v>
      </c>
      <c r="N31" s="766">
        <f>SQRT(O31^2+P31^2)*1000/(1.73*N11)</f>
        <v>33.366824476025343</v>
      </c>
      <c r="O31" s="767">
        <v>0.57840000000000003</v>
      </c>
      <c r="P31" s="768">
        <v>0.1608</v>
      </c>
      <c r="Q31" s="766">
        <f>SQRT(R31^2+S31^2)*1000/(1.73*Q11)</f>
        <v>35.313160810238735</v>
      </c>
      <c r="R31" s="767">
        <v>0.61560000000000004</v>
      </c>
      <c r="S31" s="768">
        <v>0.15719999999999998</v>
      </c>
      <c r="T31" s="766">
        <f>SQRT(U31^2+V31^2)*1000/(1.73*T11)</f>
        <v>40.027844445032407</v>
      </c>
      <c r="U31" s="767">
        <v>0.70199999999999996</v>
      </c>
      <c r="V31" s="768">
        <v>0.1608</v>
      </c>
      <c r="W31" s="766">
        <f>SQRT(X31^2+Y31^2)*1000/(1.73*W11)</f>
        <v>45.347065561187158</v>
      </c>
      <c r="X31" s="767">
        <v>0.79440000000000011</v>
      </c>
      <c r="Y31" s="768">
        <v>0.186</v>
      </c>
      <c r="Z31" s="766">
        <f>SQRT(AA31^2+AB31^2)*1000/(1.73*Z11)</f>
        <v>49.051496882074993</v>
      </c>
      <c r="AA31" s="767">
        <v>0.85920000000000007</v>
      </c>
      <c r="AB31" s="768">
        <v>0.20160000000000003</v>
      </c>
      <c r="AC31" s="766">
        <f>SQRT(AD31^2+AE31^2)*1000/(1.73*AC11)</f>
        <v>58.862884508233741</v>
      </c>
      <c r="AD31" s="767">
        <v>1.0368000000000002</v>
      </c>
      <c r="AE31" s="768">
        <v>0.216</v>
      </c>
      <c r="AF31" s="766">
        <f>SQRT(AG31^2+AH31^2)*1000/(1.73*AF11)</f>
        <v>62.022183600624736</v>
      </c>
      <c r="AG31" s="767">
        <v>1.0824</v>
      </c>
      <c r="AH31" s="768">
        <v>0.22320000000009999</v>
      </c>
      <c r="AI31" s="766">
        <f>SQRT(AJ31^2+AK31^2)*1000/(1.73*AI11)</f>
        <v>63.131901833347563</v>
      </c>
      <c r="AJ31" s="767">
        <v>1.1015999999999999</v>
      </c>
      <c r="AK31" s="768">
        <v>0.22800000000009998</v>
      </c>
      <c r="AL31" s="766">
        <f>SQRT(AM31^2+AN31^2)*1000/(1.73*AL11)</f>
        <v>64.546644042893007</v>
      </c>
      <c r="AM31" s="767">
        <v>1.1255999999999999</v>
      </c>
      <c r="AN31" s="768">
        <v>0.23639999999999997</v>
      </c>
      <c r="AO31" s="766">
        <f>SQRT(AP31^2+AQ31^2)*1000/(1.73*AO11)</f>
        <v>64.016516360586039</v>
      </c>
      <c r="AP31" s="767">
        <v>1.1171999999999997</v>
      </c>
      <c r="AQ31" s="768">
        <v>0.23039999999999997</v>
      </c>
      <c r="AR31" s="717">
        <f>I121+L121+O121+R121+U121+X121+AA121+AD121+AG121+AJ121+AM121+AP121+I31+L31+O31+R31+U31+X31+AA31+AD31+AG31+AJ31++AM31+AP31</f>
        <v>22.191600000000001</v>
      </c>
      <c r="AS31" s="717">
        <f>J121+M121+P121+S121+V121+Y121+AB121+AE121+AH121+AK121+AN121+AQ121+J31+M31+P31+S31+V31+Y31+AB31+AE31+AH31+AK31++AN31+AQ31</f>
        <v>5.2812000000003003</v>
      </c>
    </row>
    <row r="32" spans="1:81" s="2" customFormat="1" ht="16.5" customHeight="1" x14ac:dyDescent="0.25">
      <c r="A32" s="145" t="s">
        <v>210</v>
      </c>
      <c r="B32" s="146" t="s">
        <v>211</v>
      </c>
      <c r="C32" s="147"/>
      <c r="D32" s="148"/>
      <c r="E32" s="149"/>
      <c r="F32" s="150"/>
      <c r="G32" s="151"/>
      <c r="H32" s="766">
        <f>SQRT(I32^2+J32^2)*1000/(1.73*H11)</f>
        <v>1.2814353605310487</v>
      </c>
      <c r="I32" s="767">
        <v>2.3E-2</v>
      </c>
      <c r="J32" s="769">
        <v>1.6000000000000001E-3</v>
      </c>
      <c r="K32" s="766">
        <f>SQRT(L32^2+M32^2)*1000/(1.73*K11)</f>
        <v>1.1808679483404283</v>
      </c>
      <c r="L32" s="767">
        <v>2.1200000000000004E-2</v>
      </c>
      <c r="M32" s="769">
        <v>1.4000000000000002E-3</v>
      </c>
      <c r="N32" s="766">
        <f>SQRT(O32^2+P32^2)*1000/(1.73*N11)</f>
        <v>1.1680320459473923</v>
      </c>
      <c r="O32" s="767">
        <v>2.1000000000000001E-2</v>
      </c>
      <c r="P32" s="769">
        <v>8.0000000000000004E-4</v>
      </c>
      <c r="Q32" s="766">
        <f>SQRT(R32^2+S32^2)*1000/(1.73*Q11)</f>
        <v>1.4589156012012765</v>
      </c>
      <c r="R32" s="767">
        <v>2.6199999999999998E-2</v>
      </c>
      <c r="S32" s="769">
        <v>1.6000000000000001E-3</v>
      </c>
      <c r="T32" s="766">
        <f>SQRT(U32^2+V32^2)*1000/(1.73*T11)</f>
        <v>1.7733499481484898</v>
      </c>
      <c r="U32" s="767">
        <v>3.1799999999999995E-2</v>
      </c>
      <c r="V32" s="769">
        <v>2.5999999999999999E-3</v>
      </c>
      <c r="W32" s="766">
        <f>SQRT(X32^2+Y32^2)*1000/(1.73*W11)</f>
        <v>1.8599715523801477</v>
      </c>
      <c r="X32" s="767">
        <v>3.32E-2</v>
      </c>
      <c r="Y32" s="769">
        <v>4.1999999999979996E-3</v>
      </c>
      <c r="Z32" s="766">
        <f>SQRT(AA32^2+AB32^2)*1000/(1.73*Z11)</f>
        <v>2.0353001716615444</v>
      </c>
      <c r="AA32" s="767">
        <v>3.640000000002E-2</v>
      </c>
      <c r="AB32" s="769">
        <v>4.0000000000000001E-3</v>
      </c>
      <c r="AC32" s="766">
        <f>SQRT(AD32^2+AE32^2)*1000/(1.73*AC11)</f>
        <v>2.0329918167459797</v>
      </c>
      <c r="AD32" s="767">
        <v>3.6400000000000002E-2</v>
      </c>
      <c r="AE32" s="769">
        <v>3.5999999999980002E-3</v>
      </c>
      <c r="AF32" s="766">
        <f>SQRT(AG32^2+AH32^2)*1000/(1.73*AF11)</f>
        <v>2.0293057474884129</v>
      </c>
      <c r="AG32" s="767">
        <v>3.5999999999999997E-2</v>
      </c>
      <c r="AH32" s="769">
        <v>3.4000000000000002E-3</v>
      </c>
      <c r="AI32" s="766">
        <f>SQRT(AJ32^2+AK32^2)*1000/(1.73*AI11)</f>
        <v>2.0618230195672251</v>
      </c>
      <c r="AJ32" s="767">
        <v>3.6599999999999994E-2</v>
      </c>
      <c r="AK32" s="769">
        <v>3.2000000000000002E-3</v>
      </c>
      <c r="AL32" s="766">
        <f>SQRT(AM32^2+AN32^2)*1000/(1.73*AL11)</f>
        <v>2.4310206176653471</v>
      </c>
      <c r="AM32" s="767">
        <v>4.3200000000000002E-2</v>
      </c>
      <c r="AN32" s="769">
        <v>3.2000000000000002E-3</v>
      </c>
      <c r="AO32" s="766">
        <f>SQRT(AP32^2+AQ32^2)*1000/(1.73*AO11)</f>
        <v>2.1368042002648426</v>
      </c>
      <c r="AP32" s="767">
        <v>3.7599999999999995E-2</v>
      </c>
      <c r="AQ32" s="769">
        <v>6.0000000000000001E-3</v>
      </c>
      <c r="AR32" s="717">
        <f t="shared" ref="AR32:AS40" si="3">I122+L122+O122+R122+U122+X122+AA122+AD122+AG122+AJ122+AM122+AP122+I32+L32+O32+R32+U32+X32+AA32+AD32+AG32+AJ32++AM32+AP32</f>
        <v>1.0386000000000402</v>
      </c>
      <c r="AS32" s="717">
        <f t="shared" si="3"/>
        <v>9.4799999999992002E-2</v>
      </c>
    </row>
    <row r="33" spans="1:49" s="2" customFormat="1" ht="16.5" customHeight="1" x14ac:dyDescent="0.25">
      <c r="A33" s="145" t="s">
        <v>212</v>
      </c>
      <c r="B33" s="146" t="s">
        <v>213</v>
      </c>
      <c r="C33" s="147"/>
      <c r="D33" s="148"/>
      <c r="E33" s="149"/>
      <c r="F33" s="150"/>
      <c r="G33" s="151"/>
      <c r="H33" s="766">
        <f>SQRT(I33^2+J33^2)*1000/(1.73*H11)</f>
        <v>0</v>
      </c>
      <c r="I33" s="767">
        <v>0</v>
      </c>
      <c r="J33" s="769">
        <v>0</v>
      </c>
      <c r="K33" s="766">
        <f>SQRT(L33^2+M33^2)*1000/(1.73*K11)</f>
        <v>0</v>
      </c>
      <c r="L33" s="767">
        <v>0</v>
      </c>
      <c r="M33" s="769">
        <v>0</v>
      </c>
      <c r="N33" s="766">
        <f>SQRT(O33^2+P33^2)*1000/(1.73*N11)</f>
        <v>0</v>
      </c>
      <c r="O33" s="767">
        <v>0</v>
      </c>
      <c r="P33" s="769">
        <v>0</v>
      </c>
      <c r="Q33" s="766">
        <f>SQRT(R33^2+S33^2)*1000/(1.73*Q11)</f>
        <v>0</v>
      </c>
      <c r="R33" s="767">
        <v>0</v>
      </c>
      <c r="S33" s="769">
        <v>0</v>
      </c>
      <c r="T33" s="766">
        <f>SQRT(U33^2+V33^2)*1000/(1.73*T11)</f>
        <v>0</v>
      </c>
      <c r="U33" s="767">
        <v>0</v>
      </c>
      <c r="V33" s="769">
        <v>0</v>
      </c>
      <c r="W33" s="766">
        <f>SQRT(X33^2+Y33^2)*1000/(1.73*W11)</f>
        <v>0</v>
      </c>
      <c r="X33" s="767">
        <v>0</v>
      </c>
      <c r="Y33" s="769">
        <v>0</v>
      </c>
      <c r="Z33" s="766">
        <f>SQRT(AA33^2+AB33^2)*1000/(1.73*Z11)</f>
        <v>0</v>
      </c>
      <c r="AA33" s="767">
        <v>0</v>
      </c>
      <c r="AB33" s="769">
        <v>0</v>
      </c>
      <c r="AC33" s="766">
        <f>SQRT(AD33^2+AE33^2)*1000/(1.73*AC11)</f>
        <v>0</v>
      </c>
      <c r="AD33" s="767">
        <v>0</v>
      </c>
      <c r="AE33" s="769">
        <v>0</v>
      </c>
      <c r="AF33" s="766">
        <f>SQRT(AG33^2+AH33^2)*1000/(1.73*AF11)</f>
        <v>0</v>
      </c>
      <c r="AG33" s="767">
        <v>0</v>
      </c>
      <c r="AH33" s="769">
        <v>0</v>
      </c>
      <c r="AI33" s="766">
        <f>SQRT(AJ33^2+AK33^2)*1000/(1.73*AI11)</f>
        <v>0</v>
      </c>
      <c r="AJ33" s="767">
        <v>0</v>
      </c>
      <c r="AK33" s="769">
        <v>0</v>
      </c>
      <c r="AL33" s="766">
        <f>SQRT(AM33^2+AN33^2)*1000/(1.73*AL11)</f>
        <v>0</v>
      </c>
      <c r="AM33" s="767">
        <v>0</v>
      </c>
      <c r="AN33" s="769">
        <v>0</v>
      </c>
      <c r="AO33" s="766">
        <f>SQRT(AP33^2+AQ33^2)*1000/(1.73*AO11)</f>
        <v>0</v>
      </c>
      <c r="AP33" s="767">
        <v>0</v>
      </c>
      <c r="AQ33" s="769">
        <v>0</v>
      </c>
      <c r="AR33" s="717">
        <f t="shared" si="3"/>
        <v>0</v>
      </c>
      <c r="AS33" s="717">
        <f t="shared" si="3"/>
        <v>0</v>
      </c>
    </row>
    <row r="34" spans="1:49" s="2" customFormat="1" ht="16.5" customHeight="1" x14ac:dyDescent="0.25">
      <c r="A34" s="145" t="s">
        <v>214</v>
      </c>
      <c r="B34" s="146" t="s">
        <v>215</v>
      </c>
      <c r="C34" s="147"/>
      <c r="D34" s="148"/>
      <c r="E34" s="149"/>
      <c r="F34" s="150"/>
      <c r="G34" s="151"/>
      <c r="H34" s="766">
        <f>SQRT(I34^2+J34^2)*1000/(1.73*H11)</f>
        <v>6.3784829965345828</v>
      </c>
      <c r="I34" s="767">
        <v>0.10680000000000001</v>
      </c>
      <c r="J34" s="769">
        <v>4.2000000000000003E-2</v>
      </c>
      <c r="K34" s="766">
        <f>SQRT(L34^2+M34^2)*1000/(1.73*K11)</f>
        <v>6.1618330424977241</v>
      </c>
      <c r="L34" s="767">
        <v>0.1026</v>
      </c>
      <c r="M34" s="769">
        <v>4.2000000000000003E-2</v>
      </c>
      <c r="N34" s="766">
        <f>SQRT(O34^2+P34^2)*1000/(1.73*N11)</f>
        <v>6.1309836519064813</v>
      </c>
      <c r="O34" s="767">
        <v>0.10199999999999999</v>
      </c>
      <c r="P34" s="769">
        <v>4.2000000000000003E-2</v>
      </c>
      <c r="Q34" s="766">
        <f>SQRT(R34^2+S34^2)*1000/(1.73*Q11)</f>
        <v>6.6042819003571758</v>
      </c>
      <c r="R34" s="767">
        <v>0.11159999999994</v>
      </c>
      <c r="S34" s="769">
        <v>4.0799999999999996E-2</v>
      </c>
      <c r="T34" s="766">
        <f>SQRT(U34^2+V34^2)*1000/(1.73*T11)</f>
        <v>8.8070071162071848</v>
      </c>
      <c r="U34" s="767">
        <v>0.1512</v>
      </c>
      <c r="V34" s="769">
        <v>4.7399999999999998E-2</v>
      </c>
      <c r="W34" s="766">
        <f>SQRT(X34^2+Y34^2)*1000/(1.73*W11)</f>
        <v>10.505145133071185</v>
      </c>
      <c r="X34" s="767">
        <v>0.1782</v>
      </c>
      <c r="Y34" s="769">
        <v>6.3E-2</v>
      </c>
      <c r="Z34" s="766">
        <f>SQRT(AA34^2+AB34^2)*1000/(1.73*Z11)</f>
        <v>11.690704463106531</v>
      </c>
      <c r="AA34" s="767">
        <v>0.20160000000000003</v>
      </c>
      <c r="AB34" s="769">
        <v>0.06</v>
      </c>
      <c r="AC34" s="766">
        <f>SQRT(AD34^2+AE34^2)*1000/(1.73*AC11)</f>
        <v>13.645264603755956</v>
      </c>
      <c r="AD34" s="767">
        <v>0.23760000000000001</v>
      </c>
      <c r="AE34" s="769">
        <v>6.1799999999999994E-2</v>
      </c>
      <c r="AF34" s="766">
        <f>SQRT(AG34^2+AH34^2)*1000/(1.73*AF11)</f>
        <v>14.201809738337158</v>
      </c>
      <c r="AG34" s="767">
        <v>0.24540000000000001</v>
      </c>
      <c r="AH34" s="769">
        <v>6.1799999999999994E-2</v>
      </c>
      <c r="AI34" s="766">
        <f>SQRT(AJ34^2+AK34^2)*1000/(1.73*AI11)</f>
        <v>14.317577337843414</v>
      </c>
      <c r="AJ34" s="767">
        <v>0.24659999999999999</v>
      </c>
      <c r="AK34" s="769">
        <v>6.54E-2</v>
      </c>
      <c r="AL34" s="766">
        <f>SQRT(AM34^2+AN34^2)*1000/(1.73*AL11)</f>
        <v>14.96128844247526</v>
      </c>
      <c r="AM34" s="767">
        <v>0.2586</v>
      </c>
      <c r="AN34" s="769">
        <v>6.4799999999999996E-2</v>
      </c>
      <c r="AO34" s="766">
        <f>SQRT(AP34^2+AQ34^2)*1000/(1.73*AO11)</f>
        <v>14.815187050621802</v>
      </c>
      <c r="AP34" s="767">
        <v>0.25680000000000003</v>
      </c>
      <c r="AQ34" s="769">
        <v>6.1200000000000004E-2</v>
      </c>
      <c r="AR34" s="717">
        <f t="shared" si="3"/>
        <v>4.7987999999999404</v>
      </c>
      <c r="AS34" s="717">
        <f t="shared" si="3"/>
        <v>1.2449999999999999</v>
      </c>
    </row>
    <row r="35" spans="1:49" s="2" customFormat="1" ht="16.5" customHeight="1" x14ac:dyDescent="0.25">
      <c r="A35" s="145" t="s">
        <v>216</v>
      </c>
      <c r="B35" s="146" t="s">
        <v>217</v>
      </c>
      <c r="C35" s="147"/>
      <c r="D35" s="148"/>
      <c r="E35" s="149"/>
      <c r="F35" s="150"/>
      <c r="G35" s="151"/>
      <c r="H35" s="766">
        <f>SQRT(I35^2+J35^2)*1000/(1.73*H11)</f>
        <v>4.3481952936617736</v>
      </c>
      <c r="I35" s="767">
        <v>7.1999999999999995E-2</v>
      </c>
      <c r="J35" s="769">
        <v>3.0600000000000002E-2</v>
      </c>
      <c r="K35" s="766">
        <f>SQRT(L35^2+M35^2)*1000/(1.73*K11)</f>
        <v>4.0319560245386956</v>
      </c>
      <c r="L35" s="767">
        <v>6.7800000000000013E-2</v>
      </c>
      <c r="M35" s="769">
        <v>2.5799999999999997E-2</v>
      </c>
      <c r="N35" s="766">
        <f>SQRT(O35^2+P35^2)*1000/(1.73*N11)</f>
        <v>4.0439364527307289</v>
      </c>
      <c r="O35" s="767">
        <v>6.7800000000000013E-2</v>
      </c>
      <c r="P35" s="769">
        <v>2.64E-2</v>
      </c>
      <c r="Q35" s="766">
        <f>SQRT(R35^2+S35^2)*1000/(1.73*Q11)</f>
        <v>4.482195455268954</v>
      </c>
      <c r="R35" s="767">
        <v>7.6200000000000004E-2</v>
      </c>
      <c r="S35" s="769">
        <v>2.64E-2</v>
      </c>
      <c r="T35" s="766">
        <f>SQRT(U35^2+V35^2)*1000/(1.73*T11)</f>
        <v>5.2102156333644398</v>
      </c>
      <c r="U35" s="767">
        <v>8.9400000000000007E-2</v>
      </c>
      <c r="V35" s="769">
        <v>2.8200000000000003E-2</v>
      </c>
      <c r="W35" s="766">
        <f>SQRT(X35^2+Y35^2)*1000/(1.73*W11)</f>
        <v>5.5748300880236723</v>
      </c>
      <c r="X35" s="767">
        <v>9.6599999999999991E-2</v>
      </c>
      <c r="Y35" s="769">
        <v>2.7E-2</v>
      </c>
      <c r="Z35" s="766">
        <f>SQRT(AA35^2+AB35^2)*1000/(1.73*Z11)</f>
        <v>5.4999185757428659</v>
      </c>
      <c r="AA35" s="767">
        <v>9.5999999999940008E-2</v>
      </c>
      <c r="AB35" s="769">
        <v>2.4E-2</v>
      </c>
      <c r="AC35" s="766">
        <f>SQRT(AD35^2+AE35^2)*1000/(1.73*AC11)</f>
        <v>5.9461733068804259</v>
      </c>
      <c r="AD35" s="767">
        <v>0.1032</v>
      </c>
      <c r="AE35" s="769">
        <v>2.8200000000000003E-2</v>
      </c>
      <c r="AF35" s="766">
        <f>SQRT(AG35^2+AH35^2)*1000/(1.73*AF11)</f>
        <v>6.4681652322684347</v>
      </c>
      <c r="AG35" s="767">
        <v>0.11159999999999999</v>
      </c>
      <c r="AH35" s="769">
        <v>2.8799999999999999E-2</v>
      </c>
      <c r="AI35" s="766">
        <f>SQRT(AJ35^2+AK35^2)*1000/(1.73*AI11)</f>
        <v>6.5266228946725375</v>
      </c>
      <c r="AJ35" s="767">
        <v>0.11220000000006</v>
      </c>
      <c r="AK35" s="769">
        <v>3.0600000000000002E-2</v>
      </c>
      <c r="AL35" s="766">
        <f>SQRT(AM35^2+AN35^2)*1000/(1.73*AL11)</f>
        <v>6.3087922394551619</v>
      </c>
      <c r="AM35" s="767">
        <v>0.108</v>
      </c>
      <c r="AN35" s="769">
        <v>3.1199999999999999E-2</v>
      </c>
      <c r="AO35" s="766">
        <f>SQRT(AP35^2+AQ35^2)*1000/(1.73*AO11)</f>
        <v>6.0220048379072013</v>
      </c>
      <c r="AP35" s="767">
        <v>0.10320000000006001</v>
      </c>
      <c r="AQ35" s="769">
        <v>2.9399999999999999E-2</v>
      </c>
      <c r="AR35" s="717">
        <f t="shared" si="3"/>
        <v>2.5404000000001208</v>
      </c>
      <c r="AS35" s="717">
        <f t="shared" si="3"/>
        <v>0.68100000000000005</v>
      </c>
    </row>
    <row r="36" spans="1:49" s="2" customFormat="1" ht="16.5" customHeight="1" x14ac:dyDescent="0.25">
      <c r="A36" s="145" t="s">
        <v>218</v>
      </c>
      <c r="B36" s="146" t="s">
        <v>219</v>
      </c>
      <c r="C36" s="147"/>
      <c r="D36" s="148"/>
      <c r="E36" s="149"/>
      <c r="F36" s="150"/>
      <c r="G36" s="151"/>
      <c r="H36" s="766">
        <f>SQRT(I36^2+J36^2)*1000/(1.73*H19)</f>
        <v>3.1464670817331379</v>
      </c>
      <c r="I36" s="767">
        <v>5.5200000000000006E-2</v>
      </c>
      <c r="J36" s="769">
        <v>1.6800000000000002E-2</v>
      </c>
      <c r="K36" s="766">
        <f>SQRT(L36^2+M36^2)*1000/(1.73*K19)</f>
        <v>2.9396109645827728</v>
      </c>
      <c r="L36" s="767">
        <v>5.16E-2</v>
      </c>
      <c r="M36" s="769">
        <v>1.5599999999999999E-2</v>
      </c>
      <c r="N36" s="766">
        <f>SQRT(O36^2+P36^2)*1000/(1.73*N19)</f>
        <v>2.8269243586379553</v>
      </c>
      <c r="O36" s="767">
        <v>4.9799999999999997E-2</v>
      </c>
      <c r="P36" s="769">
        <v>1.4399999999999998E-2</v>
      </c>
      <c r="Q36" s="766">
        <f>SQRT(R36^2+S36^2)*1000/(1.73*Q19)</f>
        <v>3.0276075128130242</v>
      </c>
      <c r="R36" s="767">
        <v>5.3700000000000005E-2</v>
      </c>
      <c r="S36" s="769">
        <v>1.4100000000000001E-2</v>
      </c>
      <c r="T36" s="766">
        <f>SQRT(U36^2+V36^2)*1000/(1.73*T19)</f>
        <v>3.3648057931331503</v>
      </c>
      <c r="U36" s="767">
        <v>0.06</v>
      </c>
      <c r="V36" s="769">
        <v>1.44E-2</v>
      </c>
      <c r="W36" s="766">
        <f>SQRT(X36^2+Y36^2)*1000/(1.73*W19)</f>
        <v>3.4179161984583124</v>
      </c>
      <c r="X36" s="767">
        <v>6.0299999999999999E-2</v>
      </c>
      <c r="Y36" s="769">
        <v>1.7100000000000001E-2</v>
      </c>
      <c r="Z36" s="766">
        <f>SQRT(AA36^2+AB36^2)*1000/(1.73*Z19)</f>
        <v>4.1639918389904036</v>
      </c>
      <c r="AA36" s="767">
        <v>7.3499999999999996E-2</v>
      </c>
      <c r="AB36" s="769">
        <v>2.0700000000000003E-2</v>
      </c>
      <c r="AC36" s="766">
        <f>SQRT(AD36^2+AE36^2)*1000/(1.73*AC19)</f>
        <v>4.9378359457519618</v>
      </c>
      <c r="AD36" s="767">
        <v>8.6099999999999996E-2</v>
      </c>
      <c r="AE36" s="769">
        <v>2.1899999999999999E-2</v>
      </c>
      <c r="AF36" s="766">
        <f>SQRT(AG36^2+AH36^2)*1000/(1.73*AF19)</f>
        <v>5.1946107101700552</v>
      </c>
      <c r="AG36" s="767">
        <v>0.09</v>
      </c>
      <c r="AH36" s="769">
        <v>2.52E-2</v>
      </c>
      <c r="AI36" s="766">
        <f>SQRT(AJ36^2+AK36^2)*1000/(1.73*AI19)</f>
        <v>5.1374832029689523</v>
      </c>
      <c r="AJ36" s="767">
        <v>8.9099999999999999E-2</v>
      </c>
      <c r="AK36" s="769">
        <v>2.46E-2</v>
      </c>
      <c r="AL36" s="766">
        <f>SQRT(AM36^2+AN36^2)*1000/(1.73*AL19)</f>
        <v>5.4767427907961714</v>
      </c>
      <c r="AM36" s="767">
        <v>9.509999999999999E-2</v>
      </c>
      <c r="AN36" s="769">
        <v>2.58E-2</v>
      </c>
      <c r="AO36" s="766">
        <f>SQRT(AP36^2+AQ36^2)*1000/(1.73*AO19)</f>
        <v>5.3826545728385868</v>
      </c>
      <c r="AP36" s="767">
        <v>9.3900000000000011E-2</v>
      </c>
      <c r="AQ36" s="769">
        <v>2.3699999999999999E-2</v>
      </c>
      <c r="AR36" s="717">
        <f t="shared" si="3"/>
        <v>2.0583000000000005</v>
      </c>
      <c r="AS36" s="717">
        <f t="shared" si="3"/>
        <v>0.55200000000000005</v>
      </c>
    </row>
    <row r="37" spans="1:49" s="2" customFormat="1" ht="16.5" customHeight="1" x14ac:dyDescent="0.25">
      <c r="A37" s="145" t="s">
        <v>220</v>
      </c>
      <c r="B37" s="146" t="s">
        <v>221</v>
      </c>
      <c r="C37" s="147"/>
      <c r="D37" s="148"/>
      <c r="E37" s="149"/>
      <c r="F37" s="150"/>
      <c r="G37" s="151"/>
      <c r="H37" s="766">
        <f>SQRT(I37^2+J37^2)*1000/(1.73*H19)</f>
        <v>6.8438928306982634</v>
      </c>
      <c r="I37" s="767">
        <v>0.11519999999999998</v>
      </c>
      <c r="J37" s="769">
        <v>4.9799999999999997E-2</v>
      </c>
      <c r="K37" s="766">
        <f>SQRT(L37^2+M37^2)*1000/(1.73*K19)</f>
        <v>6.7239619660369394</v>
      </c>
      <c r="L37" s="767">
        <v>0.11280000000000001</v>
      </c>
      <c r="M37" s="769">
        <v>4.9799999999999997E-2</v>
      </c>
      <c r="N37" s="766">
        <f>SQRT(O37^2+P37^2)*1000/(1.73*N19)</f>
        <v>6.9040073659098677</v>
      </c>
      <c r="O37" s="767">
        <v>0.1164</v>
      </c>
      <c r="P37" s="769">
        <v>4.9799999999999997E-2</v>
      </c>
      <c r="Q37" s="766">
        <f>SQRT(R37^2+S37^2)*1000/(1.73*Q19)</f>
        <v>7.3949157142479649</v>
      </c>
      <c r="R37" s="767">
        <v>0.12659999999999999</v>
      </c>
      <c r="S37" s="769">
        <v>4.8600000000000004E-2</v>
      </c>
      <c r="T37" s="766">
        <f>SQRT(U37^2+V37^2)*1000/(1.73*T19)</f>
        <v>10.195771135222273</v>
      </c>
      <c r="U37" s="767">
        <v>0.17280000000000001</v>
      </c>
      <c r="V37" s="769">
        <v>7.1400000000000005E-2</v>
      </c>
      <c r="W37" s="766">
        <f>SQRT(X37^2+Y37^2)*1000/(1.73*W19)</f>
        <v>11.005876673696473</v>
      </c>
      <c r="X37" s="767">
        <v>0.189</v>
      </c>
      <c r="Y37" s="769">
        <v>7.0800000000000002E-2</v>
      </c>
      <c r="Z37" s="766">
        <f>SQRT(AA37^2+AB37^2)*1000/(1.73*Z19)</f>
        <v>12.621923820500628</v>
      </c>
      <c r="AA37" s="767">
        <v>0.21659999999999999</v>
      </c>
      <c r="AB37" s="769">
        <v>8.1599999999999992E-2</v>
      </c>
      <c r="AC37" s="766">
        <f>SQRT(AD37^2+AE37^2)*1000/(1.73*AC19)</f>
        <v>15.599274435775047</v>
      </c>
      <c r="AD37" s="767">
        <v>0.26100000000000001</v>
      </c>
      <c r="AE37" s="769">
        <v>0.1032</v>
      </c>
      <c r="AF37" s="766">
        <f>SQRT(AG37^2+AH37^2)*1000/(1.73*AF19)</f>
        <v>15.822144386813756</v>
      </c>
      <c r="AG37" s="767">
        <v>0.2646</v>
      </c>
      <c r="AH37" s="769">
        <v>0.105</v>
      </c>
      <c r="AI37" s="766">
        <f>SQRT(AJ37^2+AK37^2)*1000/(1.73*AI19)</f>
        <v>16.71447973065105</v>
      </c>
      <c r="AJ37" s="767">
        <v>0.2802</v>
      </c>
      <c r="AK37" s="769">
        <v>0.10920000000006</v>
      </c>
      <c r="AL37" s="766">
        <f>SQRT(AM37^2+AN37^2)*1000/(1.73*AL19)</f>
        <v>16.379648164810817</v>
      </c>
      <c r="AM37" s="767">
        <v>0.2742</v>
      </c>
      <c r="AN37" s="769">
        <v>0.108</v>
      </c>
      <c r="AO37" s="766">
        <f>SQRT(AP37^2+AQ37^2)*1000/(1.73*AO19)</f>
        <v>16.224622711167573</v>
      </c>
      <c r="AP37" s="767">
        <v>0.27120000000000005</v>
      </c>
      <c r="AQ37" s="769">
        <v>0.108</v>
      </c>
      <c r="AR37" s="717">
        <f t="shared" si="3"/>
        <v>5.2284000000000006</v>
      </c>
      <c r="AS37" s="717">
        <f t="shared" si="3"/>
        <v>1.88640000000012</v>
      </c>
    </row>
    <row r="38" spans="1:49" s="2" customFormat="1" ht="16.5" customHeight="1" x14ac:dyDescent="0.25">
      <c r="A38" s="145" t="s">
        <v>222</v>
      </c>
      <c r="B38" s="146" t="s">
        <v>223</v>
      </c>
      <c r="C38" s="147"/>
      <c r="D38" s="148"/>
      <c r="E38" s="149"/>
      <c r="F38" s="150"/>
      <c r="G38" s="151"/>
      <c r="H38" s="766">
        <f>SQRT(I38^2+J38^2)*1000/(1.73*H19)</f>
        <v>2.3384318968530744</v>
      </c>
      <c r="I38" s="767">
        <v>4.0799999999999996E-2</v>
      </c>
      <c r="J38" s="769">
        <v>1.3199999999994001E-2</v>
      </c>
      <c r="K38" s="766">
        <f>SQRT(L38^2+M38^2)*1000/(1.73*K19)</f>
        <v>2.16267024142121</v>
      </c>
      <c r="L38" s="767">
        <v>3.78E-2</v>
      </c>
      <c r="M38" s="769">
        <v>1.1999999999988001E-2</v>
      </c>
      <c r="N38" s="766">
        <f>SQRT(O38^2+P38^2)*1000/(1.73*N19)</f>
        <v>2.0592150477773554</v>
      </c>
      <c r="O38" s="767">
        <v>3.5999999999999997E-2</v>
      </c>
      <c r="P38" s="769">
        <v>1.1399999999994002E-2</v>
      </c>
      <c r="Q38" s="766">
        <f>SQRT(R38^2+S38^2)*1000/(1.73*Q19)</f>
        <v>2.1666266503841163</v>
      </c>
      <c r="R38" s="767">
        <v>3.8399999999999997E-2</v>
      </c>
      <c r="S38" s="769">
        <v>1.0199999999999999E-2</v>
      </c>
      <c r="T38" s="766">
        <f>SQRT(U38^2+V38^2)*1000/(1.73*T19)</f>
        <v>2.3887070234630574</v>
      </c>
      <c r="U38" s="767">
        <v>4.2599999999999999E-2</v>
      </c>
      <c r="V38" s="769">
        <v>1.0199999999999999E-2</v>
      </c>
      <c r="W38" s="766">
        <f>SQRT(X38^2+Y38^2)*1000/(1.73*W19)</f>
        <v>2.587280386973831</v>
      </c>
      <c r="X38" s="767">
        <v>4.6200000000000005E-2</v>
      </c>
      <c r="Y38" s="769">
        <v>1.0800000000000001E-2</v>
      </c>
      <c r="Z38" s="766">
        <f>SQRT(AA38^2+AB38^2)*1000/(1.73*Z19)</f>
        <v>2.6980732635735594</v>
      </c>
      <c r="AA38" s="767">
        <v>4.8000000000000001E-2</v>
      </c>
      <c r="AB38" s="769">
        <v>1.2E-2</v>
      </c>
      <c r="AC38" s="766">
        <f>SQRT(AD38^2+AE38^2)*1000/(1.73*AC19)</f>
        <v>3.7284370456309213</v>
      </c>
      <c r="AD38" s="767">
        <v>6.6000000000000003E-2</v>
      </c>
      <c r="AE38" s="769">
        <v>1.1999999999988001E-2</v>
      </c>
      <c r="AF38" s="766">
        <f>SQRT(AG38^2+AH38^2)*1000/(1.73*AF19)</f>
        <v>4.2183768072048391</v>
      </c>
      <c r="AG38" s="767">
        <v>7.4400000000000008E-2</v>
      </c>
      <c r="AH38" s="769">
        <v>1.4999999999999999E-2</v>
      </c>
      <c r="AI38" s="766">
        <f>SQRT(AJ38^2+AK38^2)*1000/(1.73*AI19)</f>
        <v>4.453820543140762</v>
      </c>
      <c r="AJ38" s="767">
        <v>7.8599999999999989E-2</v>
      </c>
      <c r="AK38" s="769">
        <v>1.5600000000000001E-2</v>
      </c>
      <c r="AL38" s="766">
        <f>SQRT(AM38^2+AN38^2)*1000/(1.73*AL19)</f>
        <v>4.3694991607361136</v>
      </c>
      <c r="AM38" s="767">
        <v>7.6800000000000007E-2</v>
      </c>
      <c r="AN38" s="769">
        <v>1.6800000000000002E-2</v>
      </c>
      <c r="AO38" s="766">
        <f>SQRT(AP38^2+AQ38^2)*1000/(1.73*AO19)</f>
        <v>4.2215392067047057</v>
      </c>
      <c r="AP38" s="767">
        <v>7.4999999999999997E-2</v>
      </c>
      <c r="AQ38" s="769">
        <v>1.1999999999988001E-2</v>
      </c>
      <c r="AR38" s="717">
        <f t="shared" si="3"/>
        <v>1.6506000000000001</v>
      </c>
      <c r="AS38" s="717">
        <f t="shared" si="3"/>
        <v>0.32939999999993402</v>
      </c>
    </row>
    <row r="39" spans="1:49" s="2" customFormat="1" ht="16.5" customHeight="1" x14ac:dyDescent="0.25">
      <c r="A39" s="145" t="s">
        <v>224</v>
      </c>
      <c r="B39" s="146" t="s">
        <v>225</v>
      </c>
      <c r="C39" s="147"/>
      <c r="D39" s="148"/>
      <c r="E39" s="149"/>
      <c r="F39" s="150"/>
      <c r="G39" s="151"/>
      <c r="H39" s="766">
        <f>SQRT(I39^2+J39^2)*1000/(1.73*H19)</f>
        <v>11.325481901157962</v>
      </c>
      <c r="I39" s="767">
        <v>0.186</v>
      </c>
      <c r="J39" s="769">
        <v>9.240000000000001E-2</v>
      </c>
      <c r="K39" s="766">
        <f>SQRT(L39^2+M39^2)*1000/(1.73*K19)</f>
        <v>10.945354926993788</v>
      </c>
      <c r="L39" s="767">
        <v>0.17880000000000001</v>
      </c>
      <c r="M39" s="769">
        <v>9.1199999999999989E-2</v>
      </c>
      <c r="N39" s="766">
        <f>SQRT(O39^2+P39^2)*1000/(1.73*N19)</f>
        <v>10.94535492699379</v>
      </c>
      <c r="O39" s="767">
        <v>0.17880000000000001</v>
      </c>
      <c r="P39" s="769">
        <v>9.1200000000000003E-2</v>
      </c>
      <c r="Q39" s="766">
        <f>SQRT(R39^2+S39^2)*1000/(1.73*Q19)</f>
        <v>10.593866676942481</v>
      </c>
      <c r="R39" s="767">
        <v>0.17399999999999999</v>
      </c>
      <c r="S39" s="769">
        <v>8.6400000000000005E-2</v>
      </c>
      <c r="T39" s="766">
        <f>SQRT(U39^2+V39^2)*1000/(1.73*T19)</f>
        <v>10.100566500447028</v>
      </c>
      <c r="U39" s="767">
        <v>0.16800000000000001</v>
      </c>
      <c r="V39" s="769">
        <v>7.8E-2</v>
      </c>
      <c r="W39" s="766">
        <f>SQRT(X39^2+Y39^2)*1000/(1.73*W19)</f>
        <v>12.263625983935468</v>
      </c>
      <c r="X39" s="767">
        <v>0.20280000000012</v>
      </c>
      <c r="Y39" s="769">
        <v>9.7200000000000009E-2</v>
      </c>
      <c r="Z39" s="766">
        <f>SQRT(AA39^2+AB39^2)*1000/(1.73*Z19)</f>
        <v>13.148294104906263</v>
      </c>
      <c r="AA39" s="767">
        <v>0.22320000000009999</v>
      </c>
      <c r="AB39" s="769">
        <v>9.1200000000000003E-2</v>
      </c>
      <c r="AC39" s="766">
        <f>SQRT(AD39^2+AE39^2)*1000/(1.73*AC19)</f>
        <v>14.280176722557457</v>
      </c>
      <c r="AD39" s="767">
        <v>0.23880000000000001</v>
      </c>
      <c r="AE39" s="769">
        <v>9.4799999999999995E-2</v>
      </c>
      <c r="AF39" s="766">
        <f>SQRT(AG39^2+AH39^2)*1000/(1.73*AF19)</f>
        <v>14.837792922859148</v>
      </c>
      <c r="AG39" s="767">
        <v>0.24719999999999998</v>
      </c>
      <c r="AH39" s="769">
        <v>0.10080000000000001</v>
      </c>
      <c r="AI39" s="766">
        <f>SQRT(AJ39^2+AK39^2)*1000/(1.73*AI19)</f>
        <v>15.171907830947484</v>
      </c>
      <c r="AJ39" s="767">
        <v>0.25319999999999998</v>
      </c>
      <c r="AK39" s="769">
        <v>0.10199999999999999</v>
      </c>
      <c r="AL39" s="766">
        <f>SQRT(AM39^2+AN39^2)*1000/(1.73*AL19)</f>
        <v>14.639346155141228</v>
      </c>
      <c r="AM39" s="767">
        <v>0.24480000000000002</v>
      </c>
      <c r="AN39" s="769">
        <v>9.7200000000000009E-2</v>
      </c>
      <c r="AO39" s="766">
        <f>SQRT(AP39^2+AQ39^2)*1000/(1.73*AO19)</f>
        <v>13.091858663569841</v>
      </c>
      <c r="AP39" s="767">
        <v>0.21960000000010002</v>
      </c>
      <c r="AQ39" s="769">
        <v>8.5199999999999984E-2</v>
      </c>
      <c r="AR39" s="717">
        <f t="shared" si="3"/>
        <v>5.2020000000001199</v>
      </c>
      <c r="AS39" s="717">
        <f t="shared" si="3"/>
        <v>2.2464</v>
      </c>
    </row>
    <row r="40" spans="1:49" s="2" customFormat="1" ht="16.5" customHeight="1" thickBot="1" x14ac:dyDescent="0.3">
      <c r="A40" s="145" t="s">
        <v>226</v>
      </c>
      <c r="B40" s="146" t="s">
        <v>227</v>
      </c>
      <c r="C40" s="147"/>
      <c r="D40" s="148"/>
      <c r="E40" s="149"/>
      <c r="F40" s="150"/>
      <c r="G40" s="151"/>
      <c r="H40" s="770">
        <f>SQRT(I40^2+J40^2)*1000/(1.73*H19)</f>
        <v>22.810337647027211</v>
      </c>
      <c r="I40" s="771">
        <v>0.39360000000000001</v>
      </c>
      <c r="J40" s="772">
        <v>0.1416</v>
      </c>
      <c r="K40" s="770">
        <f>SQRT(L40^2+M40^2)*1000/(1.73*K19)</f>
        <v>22.066641830515149</v>
      </c>
      <c r="L40" s="771">
        <v>0.38039999999999996</v>
      </c>
      <c r="M40" s="772">
        <v>0.13800000000000001</v>
      </c>
      <c r="N40" s="770">
        <f>SQRT(O40^2+P40^2)*1000/(1.73*N19)</f>
        <v>22.480367308989948</v>
      </c>
      <c r="O40" s="771">
        <v>0.3876</v>
      </c>
      <c r="P40" s="772">
        <v>0.14039999999999997</v>
      </c>
      <c r="Q40" s="770">
        <f>SQRT(R40^2+S40^2)*1000/(1.73*Q19)</f>
        <v>24.359160619367046</v>
      </c>
      <c r="R40" s="771">
        <v>0.42599999999999999</v>
      </c>
      <c r="S40" s="772">
        <v>0.13440000000000002</v>
      </c>
      <c r="T40" s="770">
        <f>SQRT(U40^2+V40^2)*1000/(1.73*T19)</f>
        <v>28.719480836976501</v>
      </c>
      <c r="U40" s="771">
        <v>0.50519999999999998</v>
      </c>
      <c r="V40" s="772">
        <v>0.14880000000000002</v>
      </c>
      <c r="W40" s="770">
        <f>SQRT(X40^2+Y40^2)*1000/(1.73*W19)</f>
        <v>33.259253452514145</v>
      </c>
      <c r="X40" s="771">
        <v>0.58799999999999997</v>
      </c>
      <c r="Y40" s="772">
        <v>0.16200000000000001</v>
      </c>
      <c r="Z40" s="770">
        <f>SQRT(AA40^2+AB40^2)*1000/(1.73*Z19)</f>
        <v>35.032807863649232</v>
      </c>
      <c r="AA40" s="771">
        <v>0.62039999999999995</v>
      </c>
      <c r="AB40" s="772">
        <v>0.1668</v>
      </c>
      <c r="AC40" s="770">
        <f>SQRT(AD40^2+AE40^2)*1000/(1.73*AC19)</f>
        <v>44.387984914455622</v>
      </c>
      <c r="AD40" s="771">
        <v>0.76919999999999999</v>
      </c>
      <c r="AE40" s="772">
        <v>0.21479999999989999</v>
      </c>
      <c r="AF40" s="770">
        <f>SQRT(AG40^2+AH40^2)*1000/(1.73*AF19)</f>
        <v>51.725557308342118</v>
      </c>
      <c r="AG40" s="771">
        <v>0.8952</v>
      </c>
      <c r="AH40" s="772">
        <v>0.25440000000000002</v>
      </c>
      <c r="AI40" s="770">
        <f>SQRT(AJ40^2+AK40^2)*1000/(1.73*AI19)</f>
        <v>52.119527937983229</v>
      </c>
      <c r="AJ40" s="771">
        <v>0.9012</v>
      </c>
      <c r="AK40" s="772">
        <v>0.25919999999999999</v>
      </c>
      <c r="AL40" s="770">
        <f>SQRT(AM40^2+AN40^2)*1000/(1.73*AL19)</f>
        <v>50.562005483113666</v>
      </c>
      <c r="AM40" s="771">
        <v>0.87479999999999991</v>
      </c>
      <c r="AN40" s="772">
        <v>0.24960000000000002</v>
      </c>
      <c r="AO40" s="770">
        <f>SQRT(AP40^2+AQ40^2)*1000/(1.73*AO19)</f>
        <v>52.138813452525689</v>
      </c>
      <c r="AP40" s="771">
        <v>0.90359999999999996</v>
      </c>
      <c r="AQ40" s="772">
        <v>0.252</v>
      </c>
      <c r="AR40" s="717">
        <f t="shared" si="3"/>
        <v>16.801200000000001</v>
      </c>
      <c r="AS40" s="717">
        <f t="shared" si="3"/>
        <v>4.7471999999999994</v>
      </c>
    </row>
    <row r="41" spans="1:49" s="2" customFormat="1" ht="16.5" customHeight="1" x14ac:dyDescent="0.25">
      <c r="A41" s="176" t="s">
        <v>77</v>
      </c>
      <c r="B41" s="177"/>
      <c r="C41" s="177"/>
      <c r="D41" s="177"/>
      <c r="E41" s="177"/>
      <c r="F41" s="177"/>
      <c r="G41" s="324"/>
      <c r="H41" s="773">
        <f>H31+H32+H33+H34+H35</f>
        <v>43.113058632348697</v>
      </c>
      <c r="I41" s="774">
        <f>I31+I32+I33+I34+I35</f>
        <v>0.73819999999999997</v>
      </c>
      <c r="J41" s="775">
        <f>J31+J32+J33+J34+J35</f>
        <v>0.23380000000000001</v>
      </c>
      <c r="K41" s="773">
        <f>K31+K32+K33+K34+K35</f>
        <v>42.058004052423684</v>
      </c>
      <c r="L41" s="774">
        <f t="shared" ref="L41:AQ41" si="4">L31+L32+L33+L34+L35</f>
        <v>0.7208</v>
      </c>
      <c r="M41" s="775">
        <f t="shared" si="4"/>
        <v>0.22639999999999999</v>
      </c>
      <c r="N41" s="773">
        <f t="shared" si="4"/>
        <v>44.709776626609944</v>
      </c>
      <c r="O41" s="774">
        <f t="shared" si="4"/>
        <v>0.76919999999999999</v>
      </c>
      <c r="P41" s="775">
        <f t="shared" si="4"/>
        <v>0.23</v>
      </c>
      <c r="Q41" s="773">
        <f t="shared" si="4"/>
        <v>47.858553767066141</v>
      </c>
      <c r="R41" s="774">
        <f t="shared" si="4"/>
        <v>0.82959999999994005</v>
      </c>
      <c r="S41" s="775">
        <f t="shared" si="4"/>
        <v>0.22599999999999998</v>
      </c>
      <c r="T41" s="773">
        <f t="shared" si="4"/>
        <v>55.818417142752523</v>
      </c>
      <c r="U41" s="774">
        <f t="shared" si="4"/>
        <v>0.97440000000000004</v>
      </c>
      <c r="V41" s="775">
        <f t="shared" si="4"/>
        <v>0.23899999999999999</v>
      </c>
      <c r="W41" s="773">
        <f t="shared" si="4"/>
        <v>63.287012334662165</v>
      </c>
      <c r="X41" s="774">
        <f t="shared" si="4"/>
        <v>1.1024</v>
      </c>
      <c r="Y41" s="775">
        <f t="shared" si="4"/>
        <v>0.28019999999999801</v>
      </c>
      <c r="Z41" s="773">
        <f t="shared" si="4"/>
        <v>68.277420092585942</v>
      </c>
      <c r="AA41" s="774">
        <f t="shared" si="4"/>
        <v>1.1931999999999601</v>
      </c>
      <c r="AB41" s="775">
        <f t="shared" si="4"/>
        <v>0.28960000000000008</v>
      </c>
      <c r="AC41" s="773">
        <f t="shared" si="4"/>
        <v>80.487314235616097</v>
      </c>
      <c r="AD41" s="774">
        <f t="shared" si="4"/>
        <v>1.4140000000000001</v>
      </c>
      <c r="AE41" s="775">
        <f t="shared" si="4"/>
        <v>0.30959999999999799</v>
      </c>
      <c r="AF41" s="773">
        <f t="shared" si="4"/>
        <v>84.721464318718745</v>
      </c>
      <c r="AG41" s="774">
        <f t="shared" si="4"/>
        <v>1.4754</v>
      </c>
      <c r="AH41" s="775">
        <f t="shared" si="4"/>
        <v>0.31720000000010001</v>
      </c>
      <c r="AI41" s="773">
        <f t="shared" si="4"/>
        <v>86.037925085430743</v>
      </c>
      <c r="AJ41" s="774">
        <f t="shared" si="4"/>
        <v>1.4970000000000598</v>
      </c>
      <c r="AK41" s="775">
        <f t="shared" si="4"/>
        <v>0.32720000000010002</v>
      </c>
      <c r="AL41" s="773">
        <f t="shared" si="4"/>
        <v>88.247745342488784</v>
      </c>
      <c r="AM41" s="774">
        <f t="shared" si="4"/>
        <v>1.5353999999999999</v>
      </c>
      <c r="AN41" s="775">
        <f t="shared" si="4"/>
        <v>0.33560000000000001</v>
      </c>
      <c r="AO41" s="773">
        <f t="shared" si="4"/>
        <v>86.990512449379892</v>
      </c>
      <c r="AP41" s="774">
        <f t="shared" si="4"/>
        <v>1.5148000000000599</v>
      </c>
      <c r="AQ41" s="775">
        <f t="shared" si="4"/>
        <v>0.32699999999999996</v>
      </c>
      <c r="AR41" s="2">
        <f>AR31+AR32+AR33+AR34+AR35</f>
        <v>30.569400000000101</v>
      </c>
      <c r="AS41" s="2">
        <f>AS31+AS32+AS33+AS34+AS35</f>
        <v>7.3020000000002927</v>
      </c>
    </row>
    <row r="42" spans="1:49" s="2" customFormat="1" ht="16.5" customHeight="1" thickBot="1" x14ac:dyDescent="0.3">
      <c r="A42" s="179" t="s">
        <v>78</v>
      </c>
      <c r="B42" s="180"/>
      <c r="C42" s="180"/>
      <c r="D42" s="180"/>
      <c r="E42" s="180"/>
      <c r="F42" s="180"/>
      <c r="G42" s="360"/>
      <c r="H42" s="776">
        <f>H40+H39+H38+H37+H36</f>
        <v>46.46461135746965</v>
      </c>
      <c r="I42" s="777">
        <f>I40+I39+I38+I37+I36</f>
        <v>0.79079999999999995</v>
      </c>
      <c r="J42" s="778">
        <f>J40+J39+J38+J37+J36</f>
        <v>0.31379999999999397</v>
      </c>
      <c r="K42" s="776">
        <f>K40+K39+K38+K37+K36</f>
        <v>44.838239929549857</v>
      </c>
      <c r="L42" s="777">
        <f t="shared" ref="L42:AQ42" si="5">L40+L39+L38+L37+L36</f>
        <v>0.76139999999999997</v>
      </c>
      <c r="M42" s="778">
        <f t="shared" si="5"/>
        <v>0.30659999999998799</v>
      </c>
      <c r="N42" s="776">
        <f t="shared" si="5"/>
        <v>45.215869008308921</v>
      </c>
      <c r="O42" s="777">
        <f t="shared" si="5"/>
        <v>0.76860000000000006</v>
      </c>
      <c r="P42" s="778">
        <f t="shared" si="5"/>
        <v>0.30719999999999398</v>
      </c>
      <c r="Q42" s="776">
        <f t="shared" si="5"/>
        <v>47.542177173754638</v>
      </c>
      <c r="R42" s="777">
        <f t="shared" si="5"/>
        <v>0.81869999999999987</v>
      </c>
      <c r="S42" s="778">
        <f t="shared" si="5"/>
        <v>0.29370000000000002</v>
      </c>
      <c r="T42" s="776">
        <f t="shared" si="5"/>
        <v>54.769331289242011</v>
      </c>
      <c r="U42" s="777">
        <f t="shared" si="5"/>
        <v>0.94860000000000011</v>
      </c>
      <c r="V42" s="778">
        <f t="shared" si="5"/>
        <v>0.32280000000000003</v>
      </c>
      <c r="W42" s="776">
        <f t="shared" si="5"/>
        <v>62.533952695578236</v>
      </c>
      <c r="X42" s="777">
        <f t="shared" si="5"/>
        <v>1.0863000000001199</v>
      </c>
      <c r="Y42" s="778">
        <f t="shared" si="5"/>
        <v>0.3579</v>
      </c>
      <c r="Z42" s="776">
        <f t="shared" si="5"/>
        <v>67.665090891620082</v>
      </c>
      <c r="AA42" s="777">
        <f t="shared" si="5"/>
        <v>1.1817000000000999</v>
      </c>
      <c r="AB42" s="778">
        <f t="shared" si="5"/>
        <v>0.37230000000000002</v>
      </c>
      <c r="AC42" s="776">
        <f t="shared" si="5"/>
        <v>82.933709064170998</v>
      </c>
      <c r="AD42" s="777">
        <f t="shared" si="5"/>
        <v>1.4211</v>
      </c>
      <c r="AE42" s="778">
        <f t="shared" si="5"/>
        <v>0.44669999999988796</v>
      </c>
      <c r="AF42" s="776">
        <f t="shared" si="5"/>
        <v>91.798482135389918</v>
      </c>
      <c r="AG42" s="777">
        <f t="shared" si="5"/>
        <v>1.5713999999999999</v>
      </c>
      <c r="AH42" s="778">
        <f t="shared" si="5"/>
        <v>0.50039999999999996</v>
      </c>
      <c r="AI42" s="776">
        <f t="shared" si="5"/>
        <v>93.597219245691477</v>
      </c>
      <c r="AJ42" s="777">
        <f t="shared" si="5"/>
        <v>1.6022999999999998</v>
      </c>
      <c r="AK42" s="778">
        <f t="shared" si="5"/>
        <v>0.51060000000005989</v>
      </c>
      <c r="AL42" s="776">
        <f t="shared" si="5"/>
        <v>91.427241754597986</v>
      </c>
      <c r="AM42" s="777">
        <f t="shared" si="5"/>
        <v>1.5656999999999999</v>
      </c>
      <c r="AN42" s="778">
        <f t="shared" si="5"/>
        <v>0.49739999999999995</v>
      </c>
      <c r="AO42" s="776">
        <f t="shared" si="5"/>
        <v>91.059488606806397</v>
      </c>
      <c r="AP42" s="777">
        <f t="shared" si="5"/>
        <v>1.5633000000001001</v>
      </c>
      <c r="AQ42" s="778">
        <f t="shared" si="5"/>
        <v>0.480899999999988</v>
      </c>
      <c r="AR42" s="2">
        <f>AR40+AR39+AR38+AR37+AR36</f>
        <v>30.940500000000121</v>
      </c>
      <c r="AS42" s="2">
        <f>AS40+AS39+AS38+AS37+AS36</f>
        <v>9.7614000000000516</v>
      </c>
    </row>
    <row r="43" spans="1:49" s="2" customFormat="1" ht="16.5" customHeight="1" thickBot="1" x14ac:dyDescent="0.3">
      <c r="A43" s="185" t="s">
        <v>79</v>
      </c>
      <c r="B43" s="186"/>
      <c r="C43" s="186"/>
      <c r="D43" s="186"/>
      <c r="E43" s="186"/>
      <c r="F43" s="186"/>
      <c r="G43" s="186"/>
      <c r="H43" s="779">
        <f>H41+H42</f>
        <v>89.577669989818347</v>
      </c>
      <c r="I43" s="780">
        <f>I41+I42</f>
        <v>1.5289999999999999</v>
      </c>
      <c r="J43" s="781">
        <f>J41+J42</f>
        <v>0.54759999999999398</v>
      </c>
      <c r="K43" s="779">
        <f>K41+K42</f>
        <v>86.896243981973541</v>
      </c>
      <c r="L43" s="780">
        <f t="shared" ref="L43:AQ43" si="6">L41+L42</f>
        <v>1.4822</v>
      </c>
      <c r="M43" s="781">
        <f t="shared" si="6"/>
        <v>0.53299999999998793</v>
      </c>
      <c r="N43" s="779">
        <f t="shared" si="6"/>
        <v>89.925645634918865</v>
      </c>
      <c r="O43" s="780">
        <f t="shared" si="6"/>
        <v>1.5378000000000001</v>
      </c>
      <c r="P43" s="781">
        <f t="shared" si="6"/>
        <v>0.53719999999999402</v>
      </c>
      <c r="Q43" s="779">
        <f t="shared" si="6"/>
        <v>95.400730940820779</v>
      </c>
      <c r="R43" s="780">
        <f t="shared" si="6"/>
        <v>1.6482999999999399</v>
      </c>
      <c r="S43" s="781">
        <f t="shared" si="6"/>
        <v>0.51970000000000005</v>
      </c>
      <c r="T43" s="779">
        <f t="shared" si="6"/>
        <v>110.58774843199453</v>
      </c>
      <c r="U43" s="780">
        <f t="shared" si="6"/>
        <v>1.923</v>
      </c>
      <c r="V43" s="781">
        <f t="shared" si="6"/>
        <v>0.56180000000000008</v>
      </c>
      <c r="W43" s="779">
        <f t="shared" si="6"/>
        <v>125.8209650302404</v>
      </c>
      <c r="X43" s="780">
        <f t="shared" si="6"/>
        <v>2.1887000000001198</v>
      </c>
      <c r="Y43" s="781">
        <f t="shared" si="6"/>
        <v>0.638099999999998</v>
      </c>
      <c r="Z43" s="779">
        <f t="shared" si="6"/>
        <v>135.94251098420602</v>
      </c>
      <c r="AA43" s="780">
        <f t="shared" si="6"/>
        <v>2.3749000000000597</v>
      </c>
      <c r="AB43" s="781">
        <f t="shared" si="6"/>
        <v>0.66190000000000015</v>
      </c>
      <c r="AC43" s="779">
        <f t="shared" si="6"/>
        <v>163.42102329978709</v>
      </c>
      <c r="AD43" s="780">
        <f t="shared" si="6"/>
        <v>2.8351000000000002</v>
      </c>
      <c r="AE43" s="781">
        <f t="shared" si="6"/>
        <v>0.75629999999988595</v>
      </c>
      <c r="AF43" s="779">
        <f t="shared" si="6"/>
        <v>176.51994645410866</v>
      </c>
      <c r="AG43" s="780">
        <f t="shared" si="6"/>
        <v>3.0468000000000002</v>
      </c>
      <c r="AH43" s="781">
        <f t="shared" si="6"/>
        <v>0.81760000000010002</v>
      </c>
      <c r="AI43" s="779">
        <f t="shared" si="6"/>
        <v>179.63514433112221</v>
      </c>
      <c r="AJ43" s="780">
        <f t="shared" si="6"/>
        <v>3.0993000000000599</v>
      </c>
      <c r="AK43" s="781">
        <f t="shared" si="6"/>
        <v>0.83780000000015997</v>
      </c>
      <c r="AL43" s="779">
        <f t="shared" si="6"/>
        <v>179.67498709708678</v>
      </c>
      <c r="AM43" s="780">
        <f t="shared" si="6"/>
        <v>3.1010999999999997</v>
      </c>
      <c r="AN43" s="781">
        <f t="shared" si="6"/>
        <v>0.83299999999999996</v>
      </c>
      <c r="AO43" s="779">
        <f t="shared" si="6"/>
        <v>178.05000105618629</v>
      </c>
      <c r="AP43" s="780">
        <f t="shared" si="6"/>
        <v>3.0781000000001599</v>
      </c>
      <c r="AQ43" s="781">
        <f t="shared" si="6"/>
        <v>0.80789999999998796</v>
      </c>
      <c r="AR43" s="2">
        <f>AR41+AR42</f>
        <v>61.509900000000222</v>
      </c>
      <c r="AS43" s="2">
        <f>AS41+AS42</f>
        <v>17.063400000000343</v>
      </c>
    </row>
    <row r="44" spans="1:49" s="2" customFormat="1" ht="16.5" customHeight="1" thickBot="1" x14ac:dyDescent="0.3">
      <c r="A44" s="190"/>
      <c r="B44" s="3"/>
      <c r="C44" s="113"/>
      <c r="D44" s="115"/>
      <c r="E44" s="116"/>
      <c r="F44" s="115"/>
      <c r="G44" s="116"/>
      <c r="H44" s="117"/>
      <c r="I44" s="115"/>
      <c r="K44" s="117"/>
      <c r="L44" s="115"/>
      <c r="M44" s="115"/>
      <c r="N44" s="117"/>
      <c r="O44" s="115"/>
      <c r="P44" s="115"/>
      <c r="Q44" s="117"/>
      <c r="R44" s="115"/>
      <c r="S44" s="115"/>
      <c r="T44" s="117"/>
      <c r="U44" s="115"/>
      <c r="V44" s="115"/>
      <c r="W44" s="117"/>
      <c r="X44" s="115"/>
      <c r="Y44" s="115"/>
      <c r="Z44" s="117"/>
      <c r="AA44" s="115"/>
      <c r="AB44" s="115"/>
      <c r="AC44" s="117"/>
      <c r="AD44" s="115"/>
      <c r="AE44" s="115"/>
      <c r="AF44" s="117"/>
      <c r="AG44" s="115"/>
      <c r="AH44" s="115"/>
      <c r="AI44" s="117"/>
      <c r="AJ44" s="115"/>
      <c r="AK44" s="115"/>
      <c r="AL44" s="117"/>
      <c r="AM44" s="115"/>
      <c r="AN44" s="115"/>
      <c r="AO44" s="117"/>
      <c r="AP44" s="115"/>
      <c r="AQ44" s="115"/>
      <c r="AR44" s="2">
        <v>61.509900000000215</v>
      </c>
      <c r="AS44" s="2">
        <v>17.063400000000346</v>
      </c>
    </row>
    <row r="45" spans="1:49" s="2" customFormat="1" ht="16.5" customHeight="1" x14ac:dyDescent="0.25">
      <c r="A45" s="118" t="s">
        <v>37</v>
      </c>
      <c r="B45" s="119"/>
      <c r="C45" s="119"/>
      <c r="D45" s="76" t="s">
        <v>38</v>
      </c>
      <c r="E45" s="77"/>
      <c r="F45" s="77" t="s">
        <v>39</v>
      </c>
      <c r="G45" s="78"/>
      <c r="H45" s="28" t="s">
        <v>17</v>
      </c>
      <c r="I45" s="29" t="s">
        <v>18</v>
      </c>
      <c r="J45" s="30" t="s">
        <v>19</v>
      </c>
      <c r="K45" s="28" t="s">
        <v>17</v>
      </c>
      <c r="L45" s="29" t="s">
        <v>18</v>
      </c>
      <c r="M45" s="30" t="s">
        <v>19</v>
      </c>
      <c r="N45" s="28" t="s">
        <v>17</v>
      </c>
      <c r="O45" s="29" t="s">
        <v>18</v>
      </c>
      <c r="P45" s="30" t="s">
        <v>19</v>
      </c>
      <c r="Q45" s="28" t="s">
        <v>17</v>
      </c>
      <c r="R45" s="29" t="s">
        <v>18</v>
      </c>
      <c r="S45" s="30" t="s">
        <v>19</v>
      </c>
      <c r="T45" s="28" t="s">
        <v>17</v>
      </c>
      <c r="U45" s="29" t="s">
        <v>18</v>
      </c>
      <c r="V45" s="30" t="s">
        <v>19</v>
      </c>
      <c r="W45" s="28" t="s">
        <v>17</v>
      </c>
      <c r="X45" s="29" t="s">
        <v>18</v>
      </c>
      <c r="Y45" s="30" t="s">
        <v>19</v>
      </c>
      <c r="Z45" s="28" t="s">
        <v>17</v>
      </c>
      <c r="AA45" s="29" t="s">
        <v>18</v>
      </c>
      <c r="AB45" s="30" t="s">
        <v>19</v>
      </c>
      <c r="AC45" s="28" t="s">
        <v>17</v>
      </c>
      <c r="AD45" s="29" t="s">
        <v>18</v>
      </c>
      <c r="AE45" s="30" t="s">
        <v>19</v>
      </c>
      <c r="AF45" s="28" t="s">
        <v>17</v>
      </c>
      <c r="AG45" s="29" t="s">
        <v>18</v>
      </c>
      <c r="AH45" s="30" t="s">
        <v>19</v>
      </c>
      <c r="AI45" s="28" t="s">
        <v>17</v>
      </c>
      <c r="AJ45" s="29" t="s">
        <v>18</v>
      </c>
      <c r="AK45" s="30" t="s">
        <v>19</v>
      </c>
      <c r="AL45" s="28" t="s">
        <v>17</v>
      </c>
      <c r="AM45" s="29" t="s">
        <v>18</v>
      </c>
      <c r="AN45" s="30" t="s">
        <v>19</v>
      </c>
      <c r="AO45" s="28" t="s">
        <v>17</v>
      </c>
      <c r="AP45" s="29" t="s">
        <v>18</v>
      </c>
      <c r="AQ45" s="30" t="s">
        <v>19</v>
      </c>
      <c r="AS45" s="718">
        <f>AS44-AS43</f>
        <v>0</v>
      </c>
    </row>
    <row r="46" spans="1:49" s="2" customFormat="1" ht="16.5" customHeight="1" thickBot="1" x14ac:dyDescent="0.3">
      <c r="A46" s="123" t="s">
        <v>228</v>
      </c>
      <c r="B46" s="124"/>
      <c r="C46" s="124"/>
      <c r="D46" s="125" t="s">
        <v>41</v>
      </c>
      <c r="E46" s="126" t="s">
        <v>42</v>
      </c>
      <c r="F46" s="127" t="s">
        <v>41</v>
      </c>
      <c r="G46" s="128" t="s">
        <v>42</v>
      </c>
      <c r="H46" s="40" t="s">
        <v>20</v>
      </c>
      <c r="I46" s="41" t="s">
        <v>21</v>
      </c>
      <c r="J46" s="42" t="s">
        <v>22</v>
      </c>
      <c r="K46" s="40" t="s">
        <v>20</v>
      </c>
      <c r="L46" s="41" t="s">
        <v>21</v>
      </c>
      <c r="M46" s="42" t="s">
        <v>22</v>
      </c>
      <c r="N46" s="40" t="s">
        <v>20</v>
      </c>
      <c r="O46" s="41" t="s">
        <v>21</v>
      </c>
      <c r="P46" s="42" t="s">
        <v>22</v>
      </c>
      <c r="Q46" s="40" t="s">
        <v>20</v>
      </c>
      <c r="R46" s="41" t="s">
        <v>21</v>
      </c>
      <c r="S46" s="42" t="s">
        <v>22</v>
      </c>
      <c r="T46" s="40" t="s">
        <v>20</v>
      </c>
      <c r="U46" s="41" t="s">
        <v>21</v>
      </c>
      <c r="V46" s="42" t="s">
        <v>22</v>
      </c>
      <c r="W46" s="40" t="s">
        <v>20</v>
      </c>
      <c r="X46" s="41" t="s">
        <v>21</v>
      </c>
      <c r="Y46" s="42" t="s">
        <v>22</v>
      </c>
      <c r="Z46" s="40" t="s">
        <v>20</v>
      </c>
      <c r="AA46" s="41" t="s">
        <v>21</v>
      </c>
      <c r="AB46" s="42" t="s">
        <v>22</v>
      </c>
      <c r="AC46" s="40" t="s">
        <v>20</v>
      </c>
      <c r="AD46" s="41" t="s">
        <v>21</v>
      </c>
      <c r="AE46" s="42" t="s">
        <v>22</v>
      </c>
      <c r="AF46" s="40" t="s">
        <v>20</v>
      </c>
      <c r="AG46" s="41" t="s">
        <v>21</v>
      </c>
      <c r="AH46" s="42" t="s">
        <v>22</v>
      </c>
      <c r="AI46" s="40" t="s">
        <v>20</v>
      </c>
      <c r="AJ46" s="41" t="s">
        <v>21</v>
      </c>
      <c r="AK46" s="42" t="s">
        <v>22</v>
      </c>
      <c r="AL46" s="40" t="s">
        <v>20</v>
      </c>
      <c r="AM46" s="41" t="s">
        <v>21</v>
      </c>
      <c r="AN46" s="42" t="s">
        <v>22</v>
      </c>
      <c r="AO46" s="40" t="s">
        <v>20</v>
      </c>
      <c r="AP46" s="41" t="s">
        <v>21</v>
      </c>
      <c r="AQ46" s="42" t="s">
        <v>22</v>
      </c>
      <c r="AR46" s="718"/>
    </row>
    <row r="47" spans="1:49" s="2" customFormat="1" ht="16.5" customHeight="1" x14ac:dyDescent="0.25">
      <c r="A47" s="135" t="s">
        <v>43</v>
      </c>
      <c r="B47" s="136" t="s">
        <v>229</v>
      </c>
      <c r="C47" s="137"/>
      <c r="D47" s="138"/>
      <c r="E47" s="139"/>
      <c r="F47" s="140"/>
      <c r="G47" s="141"/>
      <c r="H47" s="766">
        <f>SQRT(I47^2+J47^2)*1000/(1.73*H12)</f>
        <v>3.0710424685727502</v>
      </c>
      <c r="I47" s="782">
        <v>3.279E-2</v>
      </c>
      <c r="J47" s="783">
        <v>3.14E-3</v>
      </c>
      <c r="K47" s="766">
        <f>SQRT(L47^2+M47^2)*1000/(1.73*K12)</f>
        <v>2.2129719487831485</v>
      </c>
      <c r="L47" s="782">
        <v>2.3390000000000001E-2</v>
      </c>
      <c r="M47" s="783">
        <v>4.0400000000000002E-3</v>
      </c>
      <c r="N47" s="766">
        <f>SQRT(O47^2+P47^2)*1000/(1.73*N12)</f>
        <v>1.6224412124838259</v>
      </c>
      <c r="O47" s="782">
        <v>1.6910000000000001E-2</v>
      </c>
      <c r="P47" s="783">
        <v>4.1099999999999999E-3</v>
      </c>
      <c r="Q47" s="766">
        <f>SQRT(R47^2+S47^2)*1000/(1.73*Q12)</f>
        <v>3.3332327498012728</v>
      </c>
      <c r="R47" s="782">
        <v>3.5539999999999995E-2</v>
      </c>
      <c r="S47" s="783">
        <v>3.8899999999999998E-3</v>
      </c>
      <c r="T47" s="766">
        <f>SQRT(U47^2+V47^2)*1000/(1.73*T12)</f>
        <v>3.2418953616518991</v>
      </c>
      <c r="U47" s="782">
        <v>3.4039999999999994E-2</v>
      </c>
      <c r="V47" s="783">
        <v>7.1000000000000004E-3</v>
      </c>
      <c r="W47" s="766">
        <f>SQRT(X47^2+Y47^2)*1000/(1.73*W12)</f>
        <v>3.5402953253904972</v>
      </c>
      <c r="X47" s="782">
        <v>3.7859999999999998E-2</v>
      </c>
      <c r="Y47" s="783">
        <v>2.9299999999999999E-3</v>
      </c>
      <c r="Z47" s="766">
        <f>SQRT(AA47^2+AB47^2)*1000/(1.73*Z12)</f>
        <v>8.0083819237930101</v>
      </c>
      <c r="AA47" s="782">
        <v>8.5800000000000001E-2</v>
      </c>
      <c r="AB47" s="783">
        <v>4.1000000000000003E-3</v>
      </c>
      <c r="AC47" s="766">
        <f>SQRT(AD47^2+AE47^2)*1000/(1.73*AC12)</f>
        <v>6.459512863228384</v>
      </c>
      <c r="AD47" s="782">
        <v>6.8639999999999993E-2</v>
      </c>
      <c r="AE47" s="783">
        <v>9.4299999999999991E-3</v>
      </c>
      <c r="AF47" s="766">
        <f>SQRT(AG47^2+AH47^2)*1000/(1.73*AF12)</f>
        <v>5.5011031149957192</v>
      </c>
      <c r="AG47" s="782">
        <v>3.4539999999999994E-2</v>
      </c>
      <c r="AH47" s="783">
        <v>4.666E-2</v>
      </c>
      <c r="AI47" s="766">
        <f>SQRT(AJ47^2+AK47^2)*1000/(1.73*AI12)</f>
        <v>4.4781786592359074</v>
      </c>
      <c r="AJ47" s="782">
        <v>4.5279999999999994E-2</v>
      </c>
      <c r="AK47" s="783">
        <v>1.353E-2</v>
      </c>
      <c r="AL47" s="766">
        <f>SQRT(AM47^2+AN47^2)*1000/(1.73*AL12)</f>
        <v>9.8177657548375645</v>
      </c>
      <c r="AM47" s="782">
        <v>0.10275999999999999</v>
      </c>
      <c r="AN47" s="783">
        <v>1.3220000000000001E-2</v>
      </c>
      <c r="AO47" s="766">
        <f>SQRT(AP47^2+AQ47^2)*1000/(1.73*AO12)</f>
        <v>9.1551425123496468</v>
      </c>
      <c r="AP47" s="782">
        <v>9.4629999999999992E-2</v>
      </c>
      <c r="AQ47" s="783">
        <v>1.9480000000000001E-2</v>
      </c>
      <c r="AR47" s="717">
        <f t="shared" ref="AR47:AS62" si="7">I137+L137+O137+R137+U137+X137+AA137+AD137+AG137+AJ137+AM137+AP137+I47+L47+O47+R47+U47+X47+AA47+AD47+AG47+AJ47++AM47+AP47</f>
        <v>1.2026600000000001</v>
      </c>
      <c r="AS47" s="717">
        <f t="shared" si="7"/>
        <v>0.32341999999999993</v>
      </c>
      <c r="AT47" s="2">
        <v>1.2026599999999998</v>
      </c>
      <c r="AU47" s="2">
        <v>0.32342000000000004</v>
      </c>
      <c r="AV47" s="718">
        <f>AR47-AT47</f>
        <v>0</v>
      </c>
      <c r="AW47" s="718">
        <f t="shared" ref="AW47:AW72" si="8">AS47-AU47</f>
        <v>0</v>
      </c>
    </row>
    <row r="48" spans="1:49" s="2" customFormat="1" ht="16.5" customHeight="1" x14ac:dyDescent="0.25">
      <c r="A48" s="145" t="s">
        <v>45</v>
      </c>
      <c r="B48" s="146" t="s">
        <v>230</v>
      </c>
      <c r="C48" s="147"/>
      <c r="D48" s="148"/>
      <c r="E48" s="149"/>
      <c r="F48" s="150"/>
      <c r="G48" s="151"/>
      <c r="H48" s="784">
        <f>SQRT(I48^2+J48^2)*1000/(1.73*H12)</f>
        <v>79.644827522620048</v>
      </c>
      <c r="I48" s="785">
        <v>0.72367000000000004</v>
      </c>
      <c r="J48" s="786">
        <v>0.45395999999999997</v>
      </c>
      <c r="K48" s="784">
        <f>SQRT(L48^2+M48^2)*1000/(1.73*K12)</f>
        <v>85.341010491461802</v>
      </c>
      <c r="L48" s="785">
        <v>0.76910000000000001</v>
      </c>
      <c r="M48" s="786">
        <v>0.49636999999999998</v>
      </c>
      <c r="N48" s="784">
        <f>SQRT(O48^2+P48^2)*1000/(1.73*N12)</f>
        <v>74.627092155076085</v>
      </c>
      <c r="O48" s="785">
        <v>0.68074999999999997</v>
      </c>
      <c r="P48" s="786">
        <v>0.42107</v>
      </c>
      <c r="Q48" s="784">
        <f>SQRT(R48^2+S48^2)*1000/(1.73*Q12)</f>
        <v>85.646188770044304</v>
      </c>
      <c r="R48" s="785">
        <v>0.78415000000000001</v>
      </c>
      <c r="S48" s="786">
        <v>0.47854999999999998</v>
      </c>
      <c r="T48" s="784">
        <f>SQRT(U48^2+V48^2)*1000/(1.73*T12)</f>
        <v>100.7787703994174</v>
      </c>
      <c r="U48" s="785">
        <v>0.95616000000000001</v>
      </c>
      <c r="V48" s="786">
        <v>0.50419999999999998</v>
      </c>
      <c r="W48" s="784">
        <f>SQRT(X48^2+Y48^2)*1000/(1.73*W12)</f>
        <v>107.12275315563454</v>
      </c>
      <c r="X48" s="785">
        <v>0.83528000000000002</v>
      </c>
      <c r="Y48" s="786">
        <v>0.78898999999999997</v>
      </c>
      <c r="Z48" s="784">
        <f>SQRT(AA48^2+AB48^2)*1000/(1.73*Z12)</f>
        <v>103.73882805929797</v>
      </c>
      <c r="AA48" s="785">
        <v>0.94488000000000005</v>
      </c>
      <c r="AB48" s="786">
        <v>0.58762999999999999</v>
      </c>
      <c r="AC48" s="784">
        <f>SQRT(AD48^2+AE48^2)*1000/(1.73*AC12)</f>
        <v>187.21049578510588</v>
      </c>
      <c r="AD48" s="785">
        <v>1.9249400000000001</v>
      </c>
      <c r="AE48" s="786">
        <v>0.57162000000000002</v>
      </c>
      <c r="AF48" s="784">
        <f>SQRT(AG48^2+AH48^2)*1000/(1.73*AF12)</f>
        <v>153.36279023321757</v>
      </c>
      <c r="AG48" s="785">
        <v>1.59395</v>
      </c>
      <c r="AH48" s="786">
        <v>0.28047</v>
      </c>
      <c r="AI48" s="784">
        <f>SQRT(AJ48^2+AK48^2)*1000/(1.73*AI12)</f>
        <v>189.31768296942676</v>
      </c>
      <c r="AJ48" s="785">
        <v>1.77003</v>
      </c>
      <c r="AK48" s="786">
        <v>0.92654000000000003</v>
      </c>
      <c r="AL48" s="784">
        <f>SQRT(AM48^2+AN48^2)*1000/(1.73*AL12)</f>
        <v>109.77375869246914</v>
      </c>
      <c r="AM48" s="785">
        <v>1.02861</v>
      </c>
      <c r="AN48" s="786">
        <v>0.53286999999999995</v>
      </c>
      <c r="AO48" s="784">
        <f>SQRT(AP48^2+AQ48^2)*1000/(1.73*AO12)</f>
        <v>170.06277250243377</v>
      </c>
      <c r="AP48" s="785">
        <v>1.42103</v>
      </c>
      <c r="AQ48" s="786">
        <v>1.0961399999999999</v>
      </c>
      <c r="AR48" s="717">
        <f t="shared" si="7"/>
        <v>28.586430000000007</v>
      </c>
      <c r="AS48" s="717">
        <f t="shared" si="7"/>
        <v>14.21213</v>
      </c>
      <c r="AT48" s="2">
        <v>28.58643</v>
      </c>
      <c r="AU48" s="2">
        <v>14.21213</v>
      </c>
      <c r="AV48" s="718">
        <f t="shared" ref="AV48:AV72" si="9">AR48-AT48</f>
        <v>0</v>
      </c>
      <c r="AW48" s="718">
        <f t="shared" si="8"/>
        <v>0</v>
      </c>
    </row>
    <row r="49" spans="1:87" s="2" customFormat="1" ht="16.5" customHeight="1" x14ac:dyDescent="0.25">
      <c r="A49" s="145" t="s">
        <v>55</v>
      </c>
      <c r="B49" s="146" t="s">
        <v>231</v>
      </c>
      <c r="C49" s="147"/>
      <c r="D49" s="148"/>
      <c r="E49" s="149"/>
      <c r="F49" s="150"/>
      <c r="G49" s="151"/>
      <c r="H49" s="784">
        <f>SQRT(I49^2+J49^2)*1000/(1.73*H12)</f>
        <v>2.2473409228828536</v>
      </c>
      <c r="I49" s="785">
        <v>1.086E-2</v>
      </c>
      <c r="J49" s="786">
        <v>2.1520000000000001E-2</v>
      </c>
      <c r="K49" s="784">
        <f>SQRT(L49^2+M49^2)*1000/(1.73*K12)</f>
        <v>1.8342505020222277</v>
      </c>
      <c r="L49" s="785">
        <v>1.413E-2</v>
      </c>
      <c r="M49" s="786">
        <v>1.3690000000000001E-2</v>
      </c>
      <c r="N49" s="784">
        <f>SQRT(O49^2+P49^2)*1000/(1.73*N12)</f>
        <v>1.7456284507630417</v>
      </c>
      <c r="O49" s="785">
        <v>1.2500000000000001E-2</v>
      </c>
      <c r="P49" s="786">
        <v>1.3939999999999999E-2</v>
      </c>
      <c r="Q49" s="784">
        <f>SQRT(R49^2+S49^2)*1000/(1.73*Q12)</f>
        <v>1.6488333603262164</v>
      </c>
      <c r="R49" s="785">
        <v>1.1770000000000001E-2</v>
      </c>
      <c r="S49" s="786">
        <v>1.32E-2</v>
      </c>
      <c r="T49" s="784">
        <f>SQRT(U49^2+V49^2)*1000/(1.73*T12)</f>
        <v>1.528713539951452</v>
      </c>
      <c r="U49" s="785">
        <v>1.1270000000000001E-2</v>
      </c>
      <c r="V49" s="786">
        <v>1.191E-2</v>
      </c>
      <c r="W49" s="784">
        <f>SQRT(X49^2+Y49^2)*1000/(1.73*W12)</f>
        <v>1.4972362044366561</v>
      </c>
      <c r="X49" s="785">
        <v>1.255E-2</v>
      </c>
      <c r="Y49" s="786">
        <v>1.0019999999999999E-2</v>
      </c>
      <c r="Z49" s="784">
        <f>SQRT(AA49^2+AB49^2)*1000/(1.73*Z12)</f>
        <v>4.7658645284762198</v>
      </c>
      <c r="AA49" s="785">
        <v>4.2839999999999996E-2</v>
      </c>
      <c r="AB49" s="786">
        <v>2.7890000000000002E-2</v>
      </c>
      <c r="AC49" s="784">
        <f>SQRT(AD49^2+AE49^2)*1000/(1.73*AC12)</f>
        <v>4.5092846951932675</v>
      </c>
      <c r="AD49" s="785">
        <v>4.5719999999999997E-2</v>
      </c>
      <c r="AE49" s="786">
        <v>1.5779999999999999E-2</v>
      </c>
      <c r="AF49" s="784">
        <f>SQRT(AG49^2+AH49^2)*1000/(1.73*AF12)</f>
        <v>4.9290535631834285</v>
      </c>
      <c r="AG49" s="785">
        <v>2.299E-2</v>
      </c>
      <c r="AH49" s="786">
        <v>4.666E-2</v>
      </c>
      <c r="AI49" s="784">
        <f>SQRT(AJ49^2+AK49^2)*1000/(1.73*AI12)</f>
        <v>2.7404773624604317</v>
      </c>
      <c r="AJ49" s="785">
        <v>2.2579999999999999E-2</v>
      </c>
      <c r="AK49" s="786">
        <v>1.8069999999999999E-2</v>
      </c>
      <c r="AL49" s="784">
        <f>SQRT(AM49^2+AN49^2)*1000/(1.73*AL12)</f>
        <v>4.6649899014993581</v>
      </c>
      <c r="AM49" s="785">
        <v>3.4179999999999995E-2</v>
      </c>
      <c r="AN49" s="786">
        <v>3.5430000000000003E-2</v>
      </c>
      <c r="AO49" s="784">
        <f>SQRT(AP49^2+AQ49^2)*1000/(1.73*AO12)</f>
        <v>1.9270629337135476</v>
      </c>
      <c r="AP49" s="785">
        <v>1.5679999999999999E-2</v>
      </c>
      <c r="AQ49" s="786">
        <v>1.295E-2</v>
      </c>
      <c r="AR49" s="717">
        <f t="shared" si="7"/>
        <v>0.63535999999999992</v>
      </c>
      <c r="AS49" s="717">
        <f t="shared" si="7"/>
        <v>0.55000999999999989</v>
      </c>
      <c r="AT49" s="2">
        <v>0.63536000000000004</v>
      </c>
      <c r="AU49" s="2">
        <v>0.55001000000000011</v>
      </c>
      <c r="AV49" s="718">
        <f t="shared" si="9"/>
        <v>0</v>
      </c>
      <c r="AW49" s="718">
        <f t="shared" si="8"/>
        <v>0</v>
      </c>
    </row>
    <row r="50" spans="1:87" s="2" customFormat="1" ht="16.5" customHeight="1" x14ac:dyDescent="0.25">
      <c r="A50" s="145" t="s">
        <v>162</v>
      </c>
      <c r="B50" s="146" t="s">
        <v>232</v>
      </c>
      <c r="C50" s="147"/>
      <c r="D50" s="148"/>
      <c r="E50" s="149"/>
      <c r="F50" s="150"/>
      <c r="G50" s="151"/>
      <c r="H50" s="784">
        <f>SQRT(I50^2+J50^2)*1000/(1.73*H12)</f>
        <v>10.997804949813034</v>
      </c>
      <c r="I50" s="785">
        <v>9.8589999999999997E-2</v>
      </c>
      <c r="J50" s="786">
        <v>6.4769999999999994E-2</v>
      </c>
      <c r="K50" s="784">
        <f>SQRT(L50^2+M50^2)*1000/(1.73*K12)</f>
        <v>8.8395672124710583</v>
      </c>
      <c r="L50" s="785">
        <v>8.5359999999999991E-2</v>
      </c>
      <c r="M50" s="786">
        <v>4.1270000000000001E-2</v>
      </c>
      <c r="N50" s="784">
        <f>SQRT(O50^2+P50^2)*1000/(1.73*N12)</f>
        <v>13.162019936072348</v>
      </c>
      <c r="O50" s="785">
        <v>0.11337</v>
      </c>
      <c r="P50" s="786">
        <v>8.4129999999999996E-2</v>
      </c>
      <c r="Q50" s="784">
        <f>SQRT(R50^2+S50^2)*1000/(1.73*Q12)</f>
        <v>12.424621635500932</v>
      </c>
      <c r="R50" s="785">
        <v>0.10682999999999999</v>
      </c>
      <c r="S50" s="786">
        <v>7.9670000000000005E-2</v>
      </c>
      <c r="T50" s="784">
        <f>SQRT(U50^2+V50^2)*1000/(1.73*T12)</f>
        <v>11.663574636371138</v>
      </c>
      <c r="U50" s="785">
        <v>0.10235</v>
      </c>
      <c r="V50" s="786">
        <v>7.1940000000000004E-2</v>
      </c>
      <c r="W50" s="784">
        <f>SQRT(X50^2+Y50^2)*1000/(1.73*W12)</f>
        <v>12.0210949734366</v>
      </c>
      <c r="X50" s="785">
        <v>0.11380999999999999</v>
      </c>
      <c r="Y50" s="786">
        <v>6.0600000000000001E-2</v>
      </c>
      <c r="Z50" s="784">
        <f>SQRT(AA50^2+AB50^2)*1000/(1.73*Z12)</f>
        <v>26.72972338840589</v>
      </c>
      <c r="AA50" s="785">
        <v>0.25761000000000001</v>
      </c>
      <c r="AB50" s="786">
        <v>0.12584000000000001</v>
      </c>
      <c r="AC50" s="784">
        <f>SQRT(AD50^2+AE50^2)*1000/(1.73*AC12)</f>
        <v>41.668710283150396</v>
      </c>
      <c r="AD50" s="785">
        <v>0.34365000000000001</v>
      </c>
      <c r="AE50" s="786">
        <v>0.28576000000000001</v>
      </c>
      <c r="AF50" s="784">
        <f>SQRT(AG50^2+AH50^2)*1000/(1.73*AF12)</f>
        <v>40.222405098601484</v>
      </c>
      <c r="AG50" s="785">
        <v>0.38108000000000003</v>
      </c>
      <c r="AH50" s="786">
        <v>0.18695000000000001</v>
      </c>
      <c r="AI50" s="784">
        <f>SQRT(AJ50^2+AK50^2)*1000/(1.73*AI12)</f>
        <v>41.508666033515581</v>
      </c>
      <c r="AJ50" s="785">
        <v>0.36299000000000003</v>
      </c>
      <c r="AK50" s="786">
        <v>0.24518999999999999</v>
      </c>
      <c r="AL50" s="784">
        <f>SQRT(AM50^2+AN50^2)*1000/(1.73*AL12)</f>
        <v>44.099508592955011</v>
      </c>
      <c r="AM50" s="785">
        <v>0.43709000000000003</v>
      </c>
      <c r="AN50" s="786">
        <v>0.15978999999999999</v>
      </c>
      <c r="AO50" s="784">
        <f>SQRT(AP50^2+AQ50^2)*1000/(1.73*AO12)</f>
        <v>34.737055015530309</v>
      </c>
      <c r="AP50" s="785">
        <v>0.33149000000000001</v>
      </c>
      <c r="AQ50" s="786">
        <v>0.15651000000000001</v>
      </c>
      <c r="AR50" s="717">
        <f t="shared" si="7"/>
        <v>6.2498899999999997</v>
      </c>
      <c r="AS50" s="717">
        <f t="shared" si="7"/>
        <v>3.2385600000000001</v>
      </c>
      <c r="AT50" s="2">
        <v>6.2498900000000006</v>
      </c>
      <c r="AU50" s="2">
        <v>3.2385599999999997</v>
      </c>
      <c r="AV50" s="718">
        <f t="shared" si="9"/>
        <v>0</v>
      </c>
      <c r="AW50" s="718">
        <f t="shared" si="8"/>
        <v>0</v>
      </c>
    </row>
    <row r="51" spans="1:87" s="2" customFormat="1" ht="16.5" customHeight="1" x14ac:dyDescent="0.25">
      <c r="A51" s="145" t="s">
        <v>111</v>
      </c>
      <c r="B51" s="146" t="s">
        <v>233</v>
      </c>
      <c r="C51" s="147"/>
      <c r="D51" s="148"/>
      <c r="E51" s="149"/>
      <c r="F51" s="150"/>
      <c r="G51" s="151"/>
      <c r="H51" s="766">
        <f>SQRT(I51^2+J51^2)*1000/(1.73*H12)</f>
        <v>0.44378146559761328</v>
      </c>
      <c r="I51" s="782">
        <v>0</v>
      </c>
      <c r="J51" s="783">
        <v>4.7600000000000003E-3</v>
      </c>
      <c r="K51" s="766">
        <f>SQRT(L51^2+M51^2)*1000/(1.73*K12)</f>
        <v>0.56964385605071788</v>
      </c>
      <c r="L51" s="782">
        <v>0</v>
      </c>
      <c r="M51" s="783">
        <v>6.11E-3</v>
      </c>
      <c r="N51" s="766">
        <f>SQRT(O51^2+P51^2)*1000/(1.73*N12)</f>
        <v>0.77568525079246675</v>
      </c>
      <c r="O51" s="782">
        <v>0</v>
      </c>
      <c r="P51" s="783">
        <v>8.3199999999999993E-3</v>
      </c>
      <c r="Q51" s="766">
        <f>SQRT(R51^2+S51^2)*1000/(1.73*Q12)</f>
        <v>0.92019392131269817</v>
      </c>
      <c r="R51" s="782">
        <v>0</v>
      </c>
      <c r="S51" s="783">
        <v>9.8700000000000003E-3</v>
      </c>
      <c r="T51" s="766">
        <f>SQRT(U51^2+V51^2)*1000/(1.73*T12)</f>
        <v>0.83069177699049035</v>
      </c>
      <c r="U51" s="782">
        <v>0</v>
      </c>
      <c r="V51" s="783">
        <v>8.9099999999999995E-3</v>
      </c>
      <c r="W51" s="766">
        <f>SQRT(X51^2+Y51^2)*1000/(1.73*W12)</f>
        <v>0.27316800298340477</v>
      </c>
      <c r="X51" s="782">
        <v>0</v>
      </c>
      <c r="Y51" s="783">
        <v>2.9299999999999999E-3</v>
      </c>
      <c r="Z51" s="766">
        <f>SQRT(AA51^2+AB51^2)*1000/(1.73*Z12)</f>
        <v>0.57803468208092479</v>
      </c>
      <c r="AA51" s="782">
        <v>0</v>
      </c>
      <c r="AB51" s="783">
        <v>6.1999999999999998E-3</v>
      </c>
      <c r="AC51" s="766">
        <f>SQRT(AD51^2+AE51^2)*1000/(1.73*AC12)</f>
        <v>0.43445832556404995</v>
      </c>
      <c r="AD51" s="782">
        <v>0</v>
      </c>
      <c r="AE51" s="783">
        <v>4.6600000000000001E-3</v>
      </c>
      <c r="AF51" s="766">
        <f>SQRT(AG51^2+AH51^2)*1000/(1.73*AF12)</f>
        <v>0.65479010707855589</v>
      </c>
      <c r="AG51" s="782">
        <v>0</v>
      </c>
      <c r="AH51" s="783">
        <v>6.9100000000000003E-3</v>
      </c>
      <c r="AI51" s="766">
        <f>SQRT(AJ51^2+AK51^2)*1000/(1.73*AI12)</f>
        <v>1.2820998768122811</v>
      </c>
      <c r="AJ51" s="782">
        <v>0</v>
      </c>
      <c r="AK51" s="783">
        <v>1.353E-2</v>
      </c>
      <c r="AL51" s="766">
        <f>SQRT(AM51^2+AN51^2)*1000/(1.73*AL12)</f>
        <v>1.2527243437884963</v>
      </c>
      <c r="AM51" s="782">
        <v>0</v>
      </c>
      <c r="AN51" s="783">
        <v>1.3220000000000001E-2</v>
      </c>
      <c r="AO51" s="766">
        <f>SQRT(AP51^2+AQ51^2)*1000/(1.73*AO12)</f>
        <v>0.54676395337818628</v>
      </c>
      <c r="AP51" s="782">
        <v>0</v>
      </c>
      <c r="AQ51" s="783">
        <v>5.77E-3</v>
      </c>
      <c r="AR51" s="717">
        <f t="shared" si="7"/>
        <v>0</v>
      </c>
      <c r="AS51" s="717">
        <f t="shared" si="7"/>
        <v>0.19070999999999999</v>
      </c>
      <c r="AT51" s="2">
        <v>0</v>
      </c>
      <c r="AU51" s="2">
        <v>0.19071000000000002</v>
      </c>
      <c r="AV51" s="718">
        <f t="shared" si="9"/>
        <v>0</v>
      </c>
      <c r="AW51" s="718">
        <f t="shared" si="8"/>
        <v>0</v>
      </c>
    </row>
    <row r="52" spans="1:87" s="2" customFormat="1" ht="16.5" customHeight="1" x14ac:dyDescent="0.25">
      <c r="A52" s="145" t="s">
        <v>47</v>
      </c>
      <c r="B52" s="146" t="s">
        <v>234</v>
      </c>
      <c r="C52" s="147"/>
      <c r="D52" s="148"/>
      <c r="E52" s="149"/>
      <c r="F52" s="150"/>
      <c r="G52" s="151"/>
      <c r="H52" s="766">
        <f>SQRT(I52^2+J52^2)*1000/(1.73*H12)</f>
        <v>7.7719887389932989</v>
      </c>
      <c r="I52" s="782">
        <v>7.740000000000001E-2</v>
      </c>
      <c r="J52" s="783">
        <v>3.0960000000000001E-2</v>
      </c>
      <c r="K52" s="766">
        <f>SQRT(L52^2+M52^2)*1000/(1.73*K12)</f>
        <v>7.5110595325442091</v>
      </c>
      <c r="L52" s="782">
        <v>7.5240000000000015E-2</v>
      </c>
      <c r="M52" s="783">
        <v>2.8799999999999999E-2</v>
      </c>
      <c r="N52" s="766">
        <f>SQRT(O52^2+P52^2)*1000/(1.73*N12)</f>
        <v>6.7214654172699246</v>
      </c>
      <c r="O52" s="782">
        <v>6.7680000000000004E-2</v>
      </c>
      <c r="P52" s="783">
        <v>2.4840000000000001E-2</v>
      </c>
      <c r="Q52" s="766">
        <f>SQRT(R52^2+S52^2)*1000/(1.73*Q12)</f>
        <v>7.591244814830663</v>
      </c>
      <c r="R52" s="782">
        <v>7.5600000000000001E-2</v>
      </c>
      <c r="S52" s="783">
        <v>3.0240000000000003E-2</v>
      </c>
      <c r="T52" s="766">
        <f>SQRT(U52^2+V52^2)*1000/(1.73*T12)</f>
        <v>8.1210712792593753</v>
      </c>
      <c r="U52" s="782">
        <v>8.1000000000000003E-2</v>
      </c>
      <c r="V52" s="783">
        <v>3.2039999999999999E-2</v>
      </c>
      <c r="W52" s="766">
        <f>SQRT(X52^2+Y52^2)*1000/(1.73*W12)</f>
        <v>8.2101220613897876</v>
      </c>
      <c r="X52" s="782">
        <v>8.2439999999999999E-2</v>
      </c>
      <c r="Y52" s="783">
        <v>3.0960000000000001E-2</v>
      </c>
      <c r="Z52" s="766">
        <f>SQRT(AA52^2+AB52^2)*1000/(1.73*Z12)</f>
        <v>10.134672963515788</v>
      </c>
      <c r="AA52" s="782">
        <v>0.10548</v>
      </c>
      <c r="AB52" s="783">
        <v>2.6280000000000001E-2</v>
      </c>
      <c r="AC52" s="766">
        <f>SQRT(AD52^2+AE52^2)*1000/(1.73*AC12)</f>
        <v>31.137359381395999</v>
      </c>
      <c r="AD52" s="782">
        <v>0.33263999999999999</v>
      </c>
      <c r="AE52" s="783">
        <v>2.9880000000000004E-2</v>
      </c>
      <c r="AF52" s="766">
        <f>SQRT(AG52^2+AH52^2)*1000/(1.73*AF12)</f>
        <v>25.842766249339448</v>
      </c>
      <c r="AG52" s="782">
        <v>0.26891999999999999</v>
      </c>
      <c r="AH52" s="783">
        <v>4.5359999999959995E-2</v>
      </c>
      <c r="AI52" s="766">
        <f>SQRT(AJ52^2+AK52^2)*1000/(1.73*AI12)</f>
        <v>25.749224632251327</v>
      </c>
      <c r="AJ52" s="782">
        <v>0.26748</v>
      </c>
      <c r="AK52" s="783">
        <v>4.7880000000000006E-2</v>
      </c>
      <c r="AL52" s="766">
        <f>SQRT(AM52^2+AN52^2)*1000/(1.73*AL12)</f>
        <v>17.979638602354321</v>
      </c>
      <c r="AM52" s="782">
        <v>0.18251999999999999</v>
      </c>
      <c r="AN52" s="783">
        <v>5.1840000000000004E-2</v>
      </c>
      <c r="AO52" s="766">
        <f>SQRT(AP52^2+AQ52^2)*1000/(1.73*AO12)</f>
        <v>17.403380387730884</v>
      </c>
      <c r="AP52" s="782">
        <v>0.1764</v>
      </c>
      <c r="AQ52" s="783">
        <v>5.1119999999999999E-2</v>
      </c>
      <c r="AR52" s="717">
        <f t="shared" si="7"/>
        <v>3.5388000000000002</v>
      </c>
      <c r="AS52" s="717">
        <f t="shared" si="7"/>
        <v>0.97379999999996003</v>
      </c>
      <c r="AT52" s="2">
        <v>3.5388000000000002</v>
      </c>
      <c r="AU52" s="2">
        <v>0.97379999999996003</v>
      </c>
      <c r="AV52" s="718">
        <f t="shared" si="9"/>
        <v>0</v>
      </c>
      <c r="AW52" s="718">
        <f t="shared" si="8"/>
        <v>0</v>
      </c>
      <c r="AZ52" s="766" t="e">
        <f>SQRT(BA52^2+BB52^2)*1000/(1.73*AZ12)</f>
        <v>#DIV/0!</v>
      </c>
      <c r="BA52" s="782">
        <v>7.740000000000001E-2</v>
      </c>
      <c r="BB52" s="783">
        <v>3.0960000000000001E-2</v>
      </c>
      <c r="BC52" s="766" t="e">
        <f>SQRT(BD52^2+BE52^2)*1000/(1.73*BC12)</f>
        <v>#DIV/0!</v>
      </c>
      <c r="BD52" s="782">
        <v>7.5240000000000015E-2</v>
      </c>
      <c r="BE52" s="783">
        <v>2.8799999999999999E-2</v>
      </c>
      <c r="BF52" s="766" t="e">
        <f>SQRT(BG52^2+BH52^2)*1000/(1.73*BF12)</f>
        <v>#DIV/0!</v>
      </c>
      <c r="BG52" s="782">
        <v>6.7680000000000004E-2</v>
      </c>
      <c r="BH52" s="783">
        <v>2.4840000000000001E-2</v>
      </c>
      <c r="BI52" s="766" t="e">
        <f>SQRT(BJ52^2+BK52^2)*1000/(1.73*BI12)</f>
        <v>#DIV/0!</v>
      </c>
      <c r="BJ52" s="782">
        <v>7.5600000000000001E-2</v>
      </c>
      <c r="BK52" s="783">
        <v>3.0240000000000003E-2</v>
      </c>
      <c r="BL52" s="766" t="e">
        <f>SQRT(BM52^2+BN52^2)*1000/(1.73*BL12)</f>
        <v>#DIV/0!</v>
      </c>
      <c r="BM52" s="782">
        <v>8.1000000000000003E-2</v>
      </c>
      <c r="BN52" s="783">
        <v>3.2039999999999999E-2</v>
      </c>
      <c r="BO52" s="766" t="e">
        <f>SQRT(BP52^2+BQ52^2)*1000/(1.73*BO12)</f>
        <v>#DIV/0!</v>
      </c>
      <c r="BP52" s="782">
        <v>8.2439999999999999E-2</v>
      </c>
      <c r="BQ52" s="783">
        <v>3.0960000000000001E-2</v>
      </c>
      <c r="BR52" s="766" t="e">
        <f>SQRT(BS52^2+BT52^2)*1000/(1.73*BR12)</f>
        <v>#DIV/0!</v>
      </c>
      <c r="BS52" s="782">
        <v>0.10548</v>
      </c>
      <c r="BT52" s="783">
        <v>2.6280000000000001E-2</v>
      </c>
      <c r="BU52" s="766" t="e">
        <f>SQRT(BV52^2+BW52^2)*1000/(1.73*BU12)</f>
        <v>#DIV/0!</v>
      </c>
      <c r="BV52" s="782">
        <v>0.33263999999999999</v>
      </c>
      <c r="BW52" s="783">
        <v>2.9880000000000004E-2</v>
      </c>
      <c r="BX52" s="766" t="e">
        <f>SQRT(BY52^2+BZ52^2)*1000/(1.73*BX12)</f>
        <v>#DIV/0!</v>
      </c>
      <c r="BY52" s="782">
        <v>0.26891999999999999</v>
      </c>
      <c r="BZ52" s="783">
        <v>4.5359999999959995E-2</v>
      </c>
      <c r="CA52" s="766" t="e">
        <f>SQRT(CB52^2+CC52^2)*1000/(1.73*CA12)</f>
        <v>#DIV/0!</v>
      </c>
      <c r="CB52" s="782">
        <v>0.26748</v>
      </c>
      <c r="CC52" s="783">
        <v>4.7880000000000006E-2</v>
      </c>
      <c r="CD52" s="766" t="e">
        <f>SQRT(CE52^2+CF52^2)*1000/(1.73*CD12)</f>
        <v>#DIV/0!</v>
      </c>
      <c r="CE52" s="782">
        <v>0.18251999999999999</v>
      </c>
      <c r="CF52" s="783">
        <v>5.1840000000000004E-2</v>
      </c>
      <c r="CG52" s="766" t="e">
        <f>SQRT(CH52^2+CI52^2)*1000/(1.73*CG12)</f>
        <v>#DIV/0!</v>
      </c>
      <c r="CH52" s="782">
        <v>0.1764</v>
      </c>
      <c r="CI52" s="783">
        <v>5.1119999999999999E-2</v>
      </c>
    </row>
    <row r="53" spans="1:87" s="2" customFormat="1" ht="16.5" customHeight="1" x14ac:dyDescent="0.25">
      <c r="A53" s="145" t="s">
        <v>114</v>
      </c>
      <c r="B53" s="146" t="s">
        <v>235</v>
      </c>
      <c r="C53" s="147"/>
      <c r="D53" s="148"/>
      <c r="E53" s="149"/>
      <c r="F53" s="150"/>
      <c r="G53" s="151"/>
      <c r="H53" s="766">
        <f>SQRT(I53^2+J53^2)*1000/(1.73*H12)</f>
        <v>22.389742832805108</v>
      </c>
      <c r="I53" s="782">
        <v>0.22607999999999998</v>
      </c>
      <c r="J53" s="783">
        <v>8.1000000000000003E-2</v>
      </c>
      <c r="K53" s="766">
        <f>SQRT(L53^2+M53^2)*1000/(1.73*K12)</f>
        <v>20.892341305364251</v>
      </c>
      <c r="L53" s="782">
        <v>0.20880000000000001</v>
      </c>
      <c r="M53" s="783">
        <v>8.1360000000000002E-2</v>
      </c>
      <c r="N53" s="766">
        <f>SQRT(O53^2+P53^2)*1000/(1.73*N12)</f>
        <v>20.280902504307114</v>
      </c>
      <c r="O53" s="782">
        <v>0.20232</v>
      </c>
      <c r="P53" s="783">
        <v>7.9920000000000005E-2</v>
      </c>
      <c r="Q53" s="766">
        <f>SQRT(R53^2+S53^2)*1000/(1.73*Q12)</f>
        <v>22.02254096266174</v>
      </c>
      <c r="R53" s="782">
        <v>0.22175999999999998</v>
      </c>
      <c r="S53" s="783">
        <v>8.1360000000000002E-2</v>
      </c>
      <c r="T53" s="766">
        <f>SQRT(U53^2+V53^2)*1000/(1.73*T12)</f>
        <v>25.772771482598511</v>
      </c>
      <c r="U53" s="782">
        <v>0.26351999999999998</v>
      </c>
      <c r="V53" s="783">
        <v>8.3519999999999997E-2</v>
      </c>
      <c r="W53" s="766">
        <f>SQRT(X53^2+Y53^2)*1000/(1.73*W12)</f>
        <v>29.476340077174687</v>
      </c>
      <c r="X53" s="782">
        <v>0.30275999999999997</v>
      </c>
      <c r="Y53" s="783">
        <v>9.1079999999999994E-2</v>
      </c>
      <c r="Z53" s="766">
        <f>SQRT(AA53^2+AB53^2)*1000/(1.73*Z12)</f>
        <v>32.25838635147317</v>
      </c>
      <c r="AA53" s="782">
        <v>0.33227999999999996</v>
      </c>
      <c r="AB53" s="783">
        <v>9.6479999999999996E-2</v>
      </c>
      <c r="AC53" s="766">
        <f>SQRT(AD53^2+AE53^2)*1000/(1.73*AC12)</f>
        <v>32.769973324167417</v>
      </c>
      <c r="AD53" s="782">
        <v>0.33767999999999992</v>
      </c>
      <c r="AE53" s="783">
        <v>9.7560000000000008E-2</v>
      </c>
      <c r="AF53" s="766">
        <f>SQRT(AG53^2+AH53^2)*1000/(1.73*AF12)</f>
        <v>35.491837050973942</v>
      </c>
      <c r="AG53" s="782">
        <v>0.35927999999999999</v>
      </c>
      <c r="AH53" s="783">
        <v>0.10584</v>
      </c>
      <c r="AI53" s="766">
        <f>SQRT(AJ53^2+AK53^2)*1000/(1.73*AI12)</f>
        <v>37.054320770731081</v>
      </c>
      <c r="AJ53" s="782">
        <v>0.37368000000000001</v>
      </c>
      <c r="AK53" s="783">
        <v>0.1152</v>
      </c>
      <c r="AL53" s="766">
        <f>SQRT(AM53^2+AN53^2)*1000/(1.73*AL12)</f>
        <v>37.955735634924103</v>
      </c>
      <c r="AM53" s="782">
        <v>0.38195999999999997</v>
      </c>
      <c r="AN53" s="783">
        <v>0.1206</v>
      </c>
      <c r="AO53" s="766">
        <f>SQRT(AP53^2+AQ53^2)*1000/(1.73*AO12)</f>
        <v>36.35754158646391</v>
      </c>
      <c r="AP53" s="782">
        <v>0.36899999999999999</v>
      </c>
      <c r="AQ53" s="783">
        <v>0.10512000000000001</v>
      </c>
      <c r="AR53" s="717">
        <f t="shared" si="7"/>
        <v>8.5665599999999991</v>
      </c>
      <c r="AS53" s="717">
        <f t="shared" si="7"/>
        <v>2.4688800000000004</v>
      </c>
      <c r="AT53" s="2">
        <v>8.5665599999999991</v>
      </c>
      <c r="AU53" s="2">
        <v>2.4688799999999995</v>
      </c>
      <c r="AV53" s="718">
        <f t="shared" si="9"/>
        <v>0</v>
      </c>
      <c r="AW53" s="718">
        <f t="shared" si="8"/>
        <v>0</v>
      </c>
      <c r="AZ53" s="766" t="e">
        <f>SQRT(BA53^2+BB53^2)*1000/(1.73*AZ12)</f>
        <v>#DIV/0!</v>
      </c>
      <c r="BA53" s="782">
        <v>0.22607999999999998</v>
      </c>
      <c r="BB53" s="783">
        <v>8.1000000000000003E-2</v>
      </c>
      <c r="BC53" s="766" t="e">
        <f>SQRT(BD53^2+BE53^2)*1000/(1.73*BC12)</f>
        <v>#DIV/0!</v>
      </c>
      <c r="BD53" s="782">
        <v>0.20880000000000001</v>
      </c>
      <c r="BE53" s="783">
        <v>8.1360000000000002E-2</v>
      </c>
      <c r="BF53" s="766" t="e">
        <f>SQRT(BG53^2+BH53^2)*1000/(1.73*BF12)</f>
        <v>#DIV/0!</v>
      </c>
      <c r="BG53" s="782">
        <v>0.20232</v>
      </c>
      <c r="BH53" s="783">
        <v>7.9920000000000005E-2</v>
      </c>
      <c r="BI53" s="766" t="e">
        <f>SQRT(BJ53^2+BK53^2)*1000/(1.73*BI12)</f>
        <v>#DIV/0!</v>
      </c>
      <c r="BJ53" s="782">
        <v>0.22175999999999998</v>
      </c>
      <c r="BK53" s="783">
        <v>8.1360000000000002E-2</v>
      </c>
      <c r="BL53" s="766" t="e">
        <f>SQRT(BM53^2+BN53^2)*1000/(1.73*BL12)</f>
        <v>#DIV/0!</v>
      </c>
      <c r="BM53" s="782">
        <v>0.26351999999999998</v>
      </c>
      <c r="BN53" s="783">
        <v>8.3519999999999997E-2</v>
      </c>
      <c r="BO53" s="766" t="e">
        <f>SQRT(BP53^2+BQ53^2)*1000/(1.73*BO12)</f>
        <v>#DIV/0!</v>
      </c>
      <c r="BP53" s="782">
        <v>0.30275999999999997</v>
      </c>
      <c r="BQ53" s="783">
        <v>9.1079999999999994E-2</v>
      </c>
      <c r="BR53" s="766" t="e">
        <f>SQRT(BS53^2+BT53^2)*1000/(1.73*BR12)</f>
        <v>#DIV/0!</v>
      </c>
      <c r="BS53" s="782">
        <v>0.33227999999999996</v>
      </c>
      <c r="BT53" s="783">
        <v>9.6479999999999996E-2</v>
      </c>
      <c r="BU53" s="766" t="e">
        <f>SQRT(BV53^2+BW53^2)*1000/(1.73*BU12)</f>
        <v>#DIV/0!</v>
      </c>
      <c r="BV53" s="782">
        <v>0.33767999999999992</v>
      </c>
      <c r="BW53" s="783">
        <v>9.7560000000000008E-2</v>
      </c>
      <c r="BX53" s="766" t="e">
        <f>SQRT(BY53^2+BZ53^2)*1000/(1.73*BX12)</f>
        <v>#DIV/0!</v>
      </c>
      <c r="BY53" s="782">
        <v>0.35927999999999999</v>
      </c>
      <c r="BZ53" s="783">
        <v>0.10584</v>
      </c>
      <c r="CA53" s="766" t="e">
        <f>SQRT(CB53^2+CC53^2)*1000/(1.73*CA12)</f>
        <v>#DIV/0!</v>
      </c>
      <c r="CB53" s="782">
        <v>0.37368000000000001</v>
      </c>
      <c r="CC53" s="783">
        <v>0.1152</v>
      </c>
      <c r="CD53" s="766" t="e">
        <f>SQRT(CE53^2+CF53^2)*1000/(1.73*CD12)</f>
        <v>#DIV/0!</v>
      </c>
      <c r="CE53" s="782">
        <v>0.38195999999999997</v>
      </c>
      <c r="CF53" s="783">
        <v>0.1206</v>
      </c>
      <c r="CG53" s="766" t="e">
        <f>SQRT(CH53^2+CI53^2)*1000/(1.73*CG12)</f>
        <v>#DIV/0!</v>
      </c>
      <c r="CH53" s="782">
        <v>0.36899999999999999</v>
      </c>
      <c r="CI53" s="783">
        <v>0.10512000000000001</v>
      </c>
    </row>
    <row r="54" spans="1:87" s="2" customFormat="1" ht="16.5" customHeight="1" x14ac:dyDescent="0.25">
      <c r="A54" s="145" t="s">
        <v>71</v>
      </c>
      <c r="B54" s="146" t="s">
        <v>236</v>
      </c>
      <c r="C54" s="147"/>
      <c r="D54" s="148"/>
      <c r="E54" s="149"/>
      <c r="F54" s="150"/>
      <c r="G54" s="151"/>
      <c r="H54" s="766">
        <f>SQRT(I54^2+J54^2)*1000/(1.73*H12)</f>
        <v>9.6732764969459062</v>
      </c>
      <c r="I54" s="782">
        <v>9.8589999999999997E-2</v>
      </c>
      <c r="J54" s="783">
        <v>3.2329999999999998E-2</v>
      </c>
      <c r="K54" s="766">
        <f>SQRT(L54^2+M54^2)*1000/(1.73*K12)</f>
        <v>8.8395672124710583</v>
      </c>
      <c r="L54" s="782">
        <v>8.5359999999999991E-2</v>
      </c>
      <c r="M54" s="783">
        <v>4.1270000000000001E-2</v>
      </c>
      <c r="N54" s="766">
        <f>SQRT(O54^2+P54^2)*1000/(1.73*N12)</f>
        <v>11.27230372504186</v>
      </c>
      <c r="O54" s="782">
        <v>0.11337</v>
      </c>
      <c r="P54" s="783">
        <v>4.2020000000000002E-2</v>
      </c>
      <c r="Q54" s="766">
        <f>SQRT(R54^2+S54^2)*1000/(1.73*Q12)</f>
        <v>13.791881635862381</v>
      </c>
      <c r="R54" s="782">
        <v>0.14248000000000002</v>
      </c>
      <c r="S54" s="783">
        <v>3.9789999999999999E-2</v>
      </c>
      <c r="T54" s="766">
        <f>SQRT(U54^2+V54^2)*1000/(1.73*T12)</f>
        <v>13.159339329679931</v>
      </c>
      <c r="U54" s="782">
        <v>0.13650000000000001</v>
      </c>
      <c r="V54" s="783">
        <v>3.5920000000000001E-2</v>
      </c>
      <c r="W54" s="766">
        <f>SQRT(X54^2+Y54^2)*1000/(1.73*W12)</f>
        <v>18.570941989750605</v>
      </c>
      <c r="X54" s="782">
        <v>0.18975</v>
      </c>
      <c r="Y54" s="783">
        <v>6.0600000000000001E-2</v>
      </c>
      <c r="Z54" s="766">
        <f>SQRT(AA54^2+AB54^2)*1000/(1.73*Z12)</f>
        <v>41.719966245489488</v>
      </c>
      <c r="AA54" s="782">
        <v>0.42943000000000003</v>
      </c>
      <c r="AB54" s="783">
        <v>0.12584000000000001</v>
      </c>
      <c r="AC54" s="766">
        <f>SQRT(AD54^2+AE54^2)*1000/(1.73*AC12)</f>
        <v>28.882242002968873</v>
      </c>
      <c r="AD54" s="782">
        <v>0.27490000000000003</v>
      </c>
      <c r="AE54" s="783">
        <v>0.14283000000000001</v>
      </c>
      <c r="AF54" s="766">
        <f>SQRT(AG54^2+AH54^2)*1000/(1.73*AF12)</f>
        <v>37.180298199834453</v>
      </c>
      <c r="AG54" s="782">
        <v>0.38108000000000003</v>
      </c>
      <c r="AH54" s="783">
        <v>9.3420000000000003E-2</v>
      </c>
      <c r="AI54" s="766">
        <f>SQRT(AJ54^2+AK54^2)*1000/(1.73*AI12)</f>
        <v>33.858249807565137</v>
      </c>
      <c r="AJ54" s="782">
        <v>0.34029999999999999</v>
      </c>
      <c r="AK54" s="783">
        <v>0.10892</v>
      </c>
      <c r="AL54" s="766">
        <f>SQRT(AM54^2+AN54^2)*1000/(1.73*AL12)</f>
        <v>37.912648915250365</v>
      </c>
      <c r="AM54" s="782">
        <v>0.38566</v>
      </c>
      <c r="AN54" s="783">
        <v>0.10649</v>
      </c>
      <c r="AO54" s="766">
        <f>SQRT(AP54^2+AQ54^2)*1000/(1.73*AO12)</f>
        <v>32.274139106080213</v>
      </c>
      <c r="AP54" s="782">
        <v>0.33149000000000001</v>
      </c>
      <c r="AQ54" s="783">
        <v>7.8200000000000006E-2</v>
      </c>
      <c r="AR54" s="717">
        <f t="shared" si="7"/>
        <v>6.022689999999999</v>
      </c>
      <c r="AS54" s="717">
        <f t="shared" si="7"/>
        <v>1.71915</v>
      </c>
      <c r="AT54" s="2">
        <v>6.0226900000000008</v>
      </c>
      <c r="AU54" s="2">
        <v>1.71915</v>
      </c>
      <c r="AV54" s="718">
        <f t="shared" si="9"/>
        <v>0</v>
      </c>
      <c r="AW54" s="718">
        <f t="shared" si="8"/>
        <v>0</v>
      </c>
    </row>
    <row r="55" spans="1:87" s="2" customFormat="1" ht="16.5" customHeight="1" x14ac:dyDescent="0.25">
      <c r="A55" s="145" t="s">
        <v>51</v>
      </c>
      <c r="B55" s="146" t="s">
        <v>237</v>
      </c>
      <c r="C55" s="147"/>
      <c r="D55" s="148"/>
      <c r="E55" s="149"/>
      <c r="F55" s="150"/>
      <c r="G55" s="151"/>
      <c r="H55" s="766">
        <f>SQRT(I55^2+J55^2)*1000/(1.73*H12)</f>
        <v>53.440807011687589</v>
      </c>
      <c r="I55" s="782">
        <v>0.49337999999999999</v>
      </c>
      <c r="J55" s="783">
        <v>0.29178999999999999</v>
      </c>
      <c r="K55" s="766">
        <f>SQRT(L55^2+M55^2)*1000/(1.73*K12)</f>
        <v>41.7585032071364</v>
      </c>
      <c r="L55" s="782">
        <v>0.34176000000000001</v>
      </c>
      <c r="M55" s="783">
        <v>0.28950999999999999</v>
      </c>
      <c r="N55" s="766">
        <f>SQRT(O55^2+P55^2)*1000/(1.73*N12)</f>
        <v>62.750057915482216</v>
      </c>
      <c r="O55" s="782">
        <v>0.60509999999999997</v>
      </c>
      <c r="P55" s="783">
        <v>0.29471999999999998</v>
      </c>
      <c r="Q55" s="766">
        <f>SQRT(R55^2+S55^2)*1000/(1.73*Q12)</f>
        <v>52.443566495205566</v>
      </c>
      <c r="R55" s="782">
        <v>0.46331</v>
      </c>
      <c r="S55" s="783">
        <v>0.31900000000000001</v>
      </c>
      <c r="T55" s="766">
        <f>SQRT(U55^2+V55^2)*1000/(1.73*T12)</f>
        <v>52.033433069791954</v>
      </c>
      <c r="U55" s="782">
        <v>0.47802</v>
      </c>
      <c r="V55" s="783">
        <v>0.28806999999999999</v>
      </c>
      <c r="W55" s="766">
        <f>SQRT(X55^2+Y55^2)*1000/(1.73*W12)</f>
        <v>52.377152610883996</v>
      </c>
      <c r="X55" s="782">
        <v>0.53149999999999997</v>
      </c>
      <c r="Y55" s="783">
        <v>0.182</v>
      </c>
      <c r="Z55" s="766">
        <f>SQRT(AA55^2+AB55^2)*1000/(1.73*Z12)</f>
        <v>66.199645990190234</v>
      </c>
      <c r="AA55" s="782">
        <v>0.60125000000000006</v>
      </c>
      <c r="AB55" s="783">
        <v>0.37773000000000001</v>
      </c>
      <c r="AC55" s="766">
        <f>SQRT(AD55^2+AE55^2)*1000/(1.73*AC12)</f>
        <v>52.348651932905341</v>
      </c>
      <c r="AD55" s="782">
        <v>0.41239999999999999</v>
      </c>
      <c r="AE55" s="783">
        <v>0.38105</v>
      </c>
      <c r="AF55" s="766">
        <f>SQRT(AG55^2+AH55^2)*1000/(1.73*AF12)</f>
        <v>76.821151027770043</v>
      </c>
      <c r="AG55" s="782">
        <v>0.69296000000000002</v>
      </c>
      <c r="AH55" s="783">
        <v>0.42075000000000001</v>
      </c>
      <c r="AI55" s="766">
        <f>SQRT(AJ55^2+AK55^2)*1000/(1.73*AI12)</f>
        <v>58.558123504440189</v>
      </c>
      <c r="AJ55" s="782">
        <v>0.56723999999999997</v>
      </c>
      <c r="AK55" s="783">
        <v>0.24518999999999999</v>
      </c>
      <c r="AL55" s="766">
        <f>SQRT(AM55^2+AN55^2)*1000/(1.73*AL12)</f>
        <v>73.091027886320077</v>
      </c>
      <c r="AM55" s="782">
        <v>0.64283999999999997</v>
      </c>
      <c r="AN55" s="783">
        <v>0.42626999999999998</v>
      </c>
      <c r="AO55" s="766">
        <f>SQRT(AP55^2+AQ55^2)*1000/(1.73*AO12)</f>
        <v>60.200921207388568</v>
      </c>
      <c r="AP55" s="782">
        <v>0.61572000000000005</v>
      </c>
      <c r="AQ55" s="783">
        <v>0.15651000000000001</v>
      </c>
      <c r="AR55" s="717">
        <f t="shared" si="7"/>
        <v>11.652619999999999</v>
      </c>
      <c r="AS55" s="717">
        <f t="shared" si="7"/>
        <v>6.7514599999999989</v>
      </c>
      <c r="AT55" s="2">
        <v>11.652620000000001</v>
      </c>
      <c r="AU55" s="2">
        <v>6.7514599999999998</v>
      </c>
      <c r="AV55" s="718">
        <f t="shared" si="9"/>
        <v>0</v>
      </c>
      <c r="AW55" s="718">
        <f t="shared" si="8"/>
        <v>0</v>
      </c>
    </row>
    <row r="56" spans="1:87" s="2" customFormat="1" ht="16.5" customHeight="1" x14ac:dyDescent="0.25">
      <c r="A56" s="145" t="s">
        <v>53</v>
      </c>
      <c r="B56" s="146" t="s">
        <v>238</v>
      </c>
      <c r="C56" s="147"/>
      <c r="D56" s="148"/>
      <c r="E56" s="149"/>
      <c r="F56" s="150"/>
      <c r="G56" s="151"/>
      <c r="H56" s="766">
        <f>SQRT(I56^2+J56^2)*1000/(1.73*H12)</f>
        <v>3.0141711728510159</v>
      </c>
      <c r="I56" s="782">
        <v>0</v>
      </c>
      <c r="J56" s="783">
        <v>3.2329999999999998E-2</v>
      </c>
      <c r="K56" s="766">
        <f>SQRT(L56^2+M56^2)*1000/(1.73*K12)</f>
        <v>1.9196345329106841</v>
      </c>
      <c r="L56" s="782">
        <v>0</v>
      </c>
      <c r="M56" s="783">
        <v>2.0590000000000001E-2</v>
      </c>
      <c r="N56" s="766">
        <f>SQRT(O56^2+P56^2)*1000/(1.73*N12)</f>
        <v>1.9541301510348685</v>
      </c>
      <c r="O56" s="782">
        <v>0</v>
      </c>
      <c r="P56" s="783">
        <v>2.0959999999999999E-2</v>
      </c>
      <c r="Q56" s="766">
        <f>SQRT(R56^2+S56^2)*1000/(1.73*Q12)</f>
        <v>1.8497109826589593</v>
      </c>
      <c r="R56" s="782">
        <v>0</v>
      </c>
      <c r="S56" s="783">
        <v>1.984E-2</v>
      </c>
      <c r="T56" s="766">
        <f>SQRT(U56^2+V56^2)*1000/(1.73*T12)</f>
        <v>1.6697743800111877</v>
      </c>
      <c r="U56" s="782">
        <v>0</v>
      </c>
      <c r="V56" s="783">
        <v>1.7909999999999999E-2</v>
      </c>
      <c r="W56" s="766">
        <f>SQRT(X56^2+Y56^2)*1000/(1.73*W12)</f>
        <v>0.83908260302069726</v>
      </c>
      <c r="X56" s="782">
        <v>0</v>
      </c>
      <c r="Y56" s="783">
        <v>8.9999999999999993E-3</v>
      </c>
      <c r="Z56" s="766">
        <f>SQRT(AA56^2+AB56^2)*1000/(1.73*Z12)</f>
        <v>1.1644601901920566</v>
      </c>
      <c r="AA56" s="782">
        <v>0</v>
      </c>
      <c r="AB56" s="783">
        <v>1.2489999999999999E-2</v>
      </c>
      <c r="AC56" s="766">
        <f>SQRT(AD56^2+AE56^2)*1000/(1.73*AC12)</f>
        <v>1.7676673503636025</v>
      </c>
      <c r="AD56" s="782">
        <v>0</v>
      </c>
      <c r="AE56" s="783">
        <v>1.8960000000000001E-2</v>
      </c>
      <c r="AF56" s="766">
        <f>SQRT(AG56^2+AH56^2)*1000/(1.73*AF12)</f>
        <v>2.2060077703022838</v>
      </c>
      <c r="AG56" s="782">
        <v>0</v>
      </c>
      <c r="AH56" s="783">
        <v>2.3279999999999999E-2</v>
      </c>
      <c r="AI56" s="766">
        <f>SQRT(AJ56^2+AK56^2)*1000/(1.73*AI12)</f>
        <v>1.2820998768122811</v>
      </c>
      <c r="AJ56" s="782">
        <v>0</v>
      </c>
      <c r="AK56" s="783">
        <v>1.353E-2</v>
      </c>
      <c r="AL56" s="766">
        <f>SQRT(AM56^2+AN56^2)*1000/(1.73*AL12)</f>
        <v>2.515872263811239</v>
      </c>
      <c r="AM56" s="782">
        <v>0</v>
      </c>
      <c r="AN56" s="783">
        <v>2.6550000000000001E-2</v>
      </c>
      <c r="AO56" s="766">
        <f>SQRT(AP56^2+AQ56^2)*1000/(1.73*AO12)</f>
        <v>0.73249312991566384</v>
      </c>
      <c r="AP56" s="782">
        <v>0</v>
      </c>
      <c r="AQ56" s="783">
        <v>7.7299999999999999E-3</v>
      </c>
      <c r="AR56" s="717">
        <f t="shared" si="7"/>
        <v>0</v>
      </c>
      <c r="AS56" s="717">
        <f t="shared" si="7"/>
        <v>0.43420000000000003</v>
      </c>
      <c r="AT56" s="2">
        <v>0</v>
      </c>
      <c r="AU56" s="2">
        <v>0.43419999999999997</v>
      </c>
      <c r="AV56" s="718">
        <f t="shared" si="9"/>
        <v>0</v>
      </c>
      <c r="AW56" s="718">
        <f t="shared" si="8"/>
        <v>0</v>
      </c>
    </row>
    <row r="57" spans="1:87" s="2" customFormat="1" ht="16.5" customHeight="1" x14ac:dyDescent="0.25">
      <c r="A57" s="145" t="s">
        <v>239</v>
      </c>
      <c r="B57" s="146" t="s">
        <v>240</v>
      </c>
      <c r="C57" s="147"/>
      <c r="D57" s="148"/>
      <c r="E57" s="149"/>
      <c r="F57" s="150"/>
      <c r="G57" s="151"/>
      <c r="H57" s="784">
        <f>SQRT(I57^2+J57^2)*1000/(1.73*H12)</f>
        <v>82.414528179825368</v>
      </c>
      <c r="I57" s="785">
        <v>0.82237000000000005</v>
      </c>
      <c r="J57" s="786">
        <v>0.32423000000000002</v>
      </c>
      <c r="K57" s="784">
        <f>SQRT(L57^2+M57^2)*1000/(1.73*K12)</f>
        <v>81.733994382186879</v>
      </c>
      <c r="L57" s="785">
        <v>0.81184000000000001</v>
      </c>
      <c r="M57" s="786">
        <v>0.33088000000000001</v>
      </c>
      <c r="N57" s="784">
        <f>SQRT(O57^2+P57^2)*1000/(1.73*N12)</f>
        <v>80.431333634058745</v>
      </c>
      <c r="O57" s="785">
        <v>0.79422999999999999</v>
      </c>
      <c r="P57" s="786">
        <v>0.33683999999999997</v>
      </c>
      <c r="Q57" s="784">
        <f>SQRT(R57^2+S57^2)*1000/(1.73*Q12)</f>
        <v>85.118716010757481</v>
      </c>
      <c r="R57" s="785">
        <v>0.85543999999999998</v>
      </c>
      <c r="S57" s="786">
        <v>0.31900000000000001</v>
      </c>
      <c r="T57" s="784">
        <f>SQRT(U57^2+V57^2)*1000/(1.73*T12)</f>
        <v>79.212229962378572</v>
      </c>
      <c r="U57" s="785">
        <v>0.78539000000000003</v>
      </c>
      <c r="V57" s="786">
        <v>0.32408999999999999</v>
      </c>
      <c r="W57" s="784">
        <f>SQRT(X57^2+Y57^2)*1000/(1.73*W12)</f>
        <v>115.51397929191937</v>
      </c>
      <c r="X57" s="785">
        <v>1.2150000000000001</v>
      </c>
      <c r="Y57" s="786">
        <v>0.2427</v>
      </c>
      <c r="Z57" s="784">
        <f>SQRT(AA57^2+AB57^2)*1000/(1.73*Z12)</f>
        <v>78.514850013461398</v>
      </c>
      <c r="AA57" s="785">
        <v>0.73011000000000004</v>
      </c>
      <c r="AB57" s="786">
        <v>0.41971000000000003</v>
      </c>
      <c r="AC57" s="784">
        <f>SQRT(AD57^2+AE57^2)*1000/(1.73*AC12)</f>
        <v>104.11433476146473</v>
      </c>
      <c r="AD57" s="785">
        <v>1.0311699999999999</v>
      </c>
      <c r="AE57" s="786">
        <v>0.42869000000000002</v>
      </c>
      <c r="AF57" s="784">
        <f>SQRT(AG57^2+AH57^2)*1000/(1.73*AF12)</f>
        <v>113.63876093922863</v>
      </c>
      <c r="AG57" s="785">
        <v>1.00484</v>
      </c>
      <c r="AH57" s="786">
        <v>0.65456000000000003</v>
      </c>
      <c r="AI57" s="784">
        <f>SQRT(AJ57^2+AK57^2)*1000/(1.73*AI12)</f>
        <v>98.363516423688864</v>
      </c>
      <c r="AJ57" s="785">
        <v>0.97572999999999999</v>
      </c>
      <c r="AK57" s="786">
        <v>0.35420000000000001</v>
      </c>
      <c r="AL57" s="784">
        <f>SQRT(AM57^2+AN57^2)*1000/(1.73*AL12)</f>
        <v>136.40498149345885</v>
      </c>
      <c r="AM57" s="785">
        <v>1.3372200000000001</v>
      </c>
      <c r="AN57" s="786">
        <v>0.53286999999999995</v>
      </c>
      <c r="AO57" s="784">
        <f>SQRT(AP57^2+AQ57^2)*1000/(1.73*AO12)</f>
        <v>105.48167207302815</v>
      </c>
      <c r="AP57" s="785">
        <v>1.04206</v>
      </c>
      <c r="AQ57" s="786">
        <v>0.39141999999999999</v>
      </c>
      <c r="AR57" s="717">
        <f t="shared" si="7"/>
        <v>21.658719999999995</v>
      </c>
      <c r="AS57" s="717">
        <f t="shared" si="7"/>
        <v>8.6822099999999995</v>
      </c>
      <c r="AT57" s="2">
        <v>21.658719999999999</v>
      </c>
      <c r="AU57" s="2">
        <v>8.6822099999999995</v>
      </c>
      <c r="AV57" s="718">
        <f t="shared" si="9"/>
        <v>0</v>
      </c>
      <c r="AW57" s="718">
        <f t="shared" si="8"/>
        <v>0</v>
      </c>
    </row>
    <row r="58" spans="1:87" s="2" customFormat="1" ht="16.5" customHeight="1" x14ac:dyDescent="0.25">
      <c r="A58" s="145" t="s">
        <v>241</v>
      </c>
      <c r="B58" s="146" t="s">
        <v>242</v>
      </c>
      <c r="C58" s="147"/>
      <c r="D58" s="148"/>
      <c r="E58" s="149"/>
      <c r="F58" s="150"/>
      <c r="G58" s="151"/>
      <c r="H58" s="784">
        <f>SQRT(I58^2+J58^2)*1000/(1.73*H12)</f>
        <v>87.601694300668555</v>
      </c>
      <c r="I58" s="785">
        <v>0.85526999999999997</v>
      </c>
      <c r="J58" s="786">
        <v>0.38908999999999999</v>
      </c>
      <c r="K58" s="784">
        <f>SQRT(L58^2+M58^2)*1000/(1.73*K12)</f>
        <v>99.410121531892486</v>
      </c>
      <c r="L58" s="785">
        <v>0.98277999999999999</v>
      </c>
      <c r="M58" s="786">
        <v>0.41361999999999999</v>
      </c>
      <c r="N58" s="784">
        <f>SQRT(O58^2+P58^2)*1000/(1.73*N12)</f>
        <v>88.783945813693705</v>
      </c>
      <c r="O58" s="785">
        <v>0.83206000000000002</v>
      </c>
      <c r="P58" s="786">
        <v>0.46318999999999999</v>
      </c>
      <c r="Q58" s="784">
        <f>SQRT(R58^2+S58^2)*1000/(1.73*Q12)</f>
        <v>97.122422439421243</v>
      </c>
      <c r="R58" s="785">
        <v>0.96238999999999997</v>
      </c>
      <c r="S58" s="786">
        <v>0.39877000000000001</v>
      </c>
      <c r="T58" s="784">
        <f>SQRT(U58^2+V58^2)*1000/(1.73*T12)</f>
        <v>132.76847969827108</v>
      </c>
      <c r="U58" s="785">
        <v>1.3318300000000001</v>
      </c>
      <c r="V58" s="786">
        <v>0.50419999999999998</v>
      </c>
      <c r="W58" s="784">
        <f>SQRT(X58^2+Y58^2)*1000/(1.73*W12)</f>
        <v>119.09616433771559</v>
      </c>
      <c r="X58" s="785">
        <v>1.2150000000000001</v>
      </c>
      <c r="Y58" s="786">
        <v>0.39445000000000002</v>
      </c>
      <c r="Z58" s="784">
        <f>SQRT(AA58^2+AB58^2)*1000/(1.73*Z12)</f>
        <v>181.37680183882173</v>
      </c>
      <c r="AA58" s="785">
        <v>1.8898699999999999</v>
      </c>
      <c r="AB58" s="786">
        <v>0.46168999999999999</v>
      </c>
      <c r="AC58" s="784">
        <f>SQRT(AD58^2+AE58^2)*1000/(1.73*AC12)</f>
        <v>132.63668544022573</v>
      </c>
      <c r="AD58" s="785">
        <v>1.3405499999999999</v>
      </c>
      <c r="AE58" s="786">
        <v>0.47632999999999998</v>
      </c>
      <c r="AF58" s="784">
        <f>SQRT(AG58^2+AH58^2)*1000/(1.73*AF12)</f>
        <v>162.01612725510648</v>
      </c>
      <c r="AG58" s="785">
        <v>1.5592999999999999</v>
      </c>
      <c r="AH58" s="786">
        <v>0.70132000000000005</v>
      </c>
      <c r="AI58" s="784">
        <f>SQRT(AJ58^2+AK58^2)*1000/(1.73*AI12)</f>
        <v>170.9879325701925</v>
      </c>
      <c r="AJ58" s="785">
        <v>1.70194</v>
      </c>
      <c r="AK58" s="786">
        <v>0.59948999999999997</v>
      </c>
      <c r="AL58" s="784">
        <f>SQRT(AM58^2+AN58^2)*1000/(1.73*AL12)</f>
        <v>162.41980233292622</v>
      </c>
      <c r="AM58" s="785">
        <v>1.62012</v>
      </c>
      <c r="AN58" s="786">
        <v>0.55952000000000002</v>
      </c>
      <c r="AO58" s="784">
        <f>SQRT(AP58^2+AQ58^2)*1000/(1.73*AO12)</f>
        <v>172.93752977352165</v>
      </c>
      <c r="AP58" s="785">
        <v>1.7526299999999999</v>
      </c>
      <c r="AQ58" s="786">
        <v>0.50887000000000004</v>
      </c>
      <c r="AR58" s="717">
        <f t="shared" si="7"/>
        <v>30.58296</v>
      </c>
      <c r="AS58" s="717">
        <f t="shared" si="7"/>
        <v>11.270370000000002</v>
      </c>
      <c r="AT58" s="2">
        <v>30.58296</v>
      </c>
      <c r="AU58" s="2">
        <v>11.270370000000003</v>
      </c>
      <c r="AV58" s="718">
        <f t="shared" si="9"/>
        <v>0</v>
      </c>
      <c r="AW58" s="718">
        <f t="shared" si="8"/>
        <v>0</v>
      </c>
    </row>
    <row r="59" spans="1:87" s="2" customFormat="1" ht="16.5" customHeight="1" x14ac:dyDescent="0.25">
      <c r="A59" s="145" t="s">
        <v>69</v>
      </c>
      <c r="B59" s="146" t="s">
        <v>243</v>
      </c>
      <c r="C59" s="147"/>
      <c r="D59" s="148"/>
      <c r="E59" s="149"/>
      <c r="F59" s="150"/>
      <c r="G59" s="151"/>
      <c r="H59" s="766">
        <f>SQRT(I59^2+J59^2)*1000/(1.73*H20)</f>
        <v>5.1436536754409383</v>
      </c>
      <c r="I59" s="787">
        <v>4.7880000000000006E-2</v>
      </c>
      <c r="J59" s="769">
        <v>2.9159999999999998E-2</v>
      </c>
      <c r="K59" s="766">
        <f>SQRT(L59^2+M59^2)*1000/(1.73*K20)</f>
        <v>5.1890568156315062</v>
      </c>
      <c r="L59" s="787">
        <v>4.8240000000000005E-2</v>
      </c>
      <c r="M59" s="769">
        <v>2.9520000000000001E-2</v>
      </c>
      <c r="N59" s="766">
        <f>SQRT(O59^2+P59^2)*1000/(1.73*N20)</f>
        <v>5.3534976755351948</v>
      </c>
      <c r="O59" s="787">
        <v>4.9680000000000002E-2</v>
      </c>
      <c r="P59" s="769">
        <v>3.0600000000000002E-2</v>
      </c>
      <c r="Q59" s="766">
        <f>SQRT(R59^2+S59^2)*1000/(1.73*Q20)</f>
        <v>5.2626493268353531</v>
      </c>
      <c r="R59" s="787">
        <v>4.8960000000000004E-2</v>
      </c>
      <c r="S59" s="769">
        <v>2.9880000000000004E-2</v>
      </c>
      <c r="T59" s="766">
        <f>SQRT(U59^2+V59^2)*1000/(1.73*T20)</f>
        <v>5.9091465922038031</v>
      </c>
      <c r="U59" s="787">
        <v>5.7959999999999998E-2</v>
      </c>
      <c r="V59" s="769">
        <v>2.8079999999999997E-2</v>
      </c>
      <c r="W59" s="766">
        <f>SQRT(X59^2+Y59^2)*1000/(1.73*W20)</f>
        <v>6.9135717564032326</v>
      </c>
      <c r="X59" s="787">
        <v>6.9479999999960004E-2</v>
      </c>
      <c r="Y59" s="769">
        <v>2.9159999999999998E-2</v>
      </c>
      <c r="Z59" s="766">
        <f>SQRT(AA59^2+AB59^2)*1000/(1.73*Z20)</f>
        <v>9.9754458280411509</v>
      </c>
      <c r="AA59" s="787">
        <v>0.10008000000000002</v>
      </c>
      <c r="AB59" s="769">
        <v>4.2480000000000004E-2</v>
      </c>
      <c r="AC59" s="766">
        <f>SQRT(AD59^2+AE59^2)*1000/(1.73*AC20)</f>
        <v>10.283798573437629</v>
      </c>
      <c r="AD59" s="787">
        <v>0.10224</v>
      </c>
      <c r="AE59" s="769">
        <v>4.1399999999999999E-2</v>
      </c>
      <c r="AF59" s="766">
        <f>SQRT(AG59^2+AH59^2)*1000/(1.73*AF20)</f>
        <v>7.5047578035009641</v>
      </c>
      <c r="AG59" s="787">
        <v>7.5960000000000014E-2</v>
      </c>
      <c r="AH59" s="769">
        <v>2.664E-2</v>
      </c>
      <c r="AI59" s="766">
        <f>SQRT(AJ59^2+AK59^2)*1000/(1.73*AI20)</f>
        <v>7.3449209605113523</v>
      </c>
      <c r="AJ59" s="787">
        <v>7.4520000000000017E-2</v>
      </c>
      <c r="AK59" s="769">
        <v>2.5560000000000003E-2</v>
      </c>
      <c r="AL59" s="766">
        <f>SQRT(AM59^2+AN59^2)*1000/(1.73*AL20)</f>
        <v>6.3286188750164412</v>
      </c>
      <c r="AM59" s="787">
        <v>6.3719999999999999E-2</v>
      </c>
      <c r="AN59" s="769">
        <v>2.3399999999999997E-2</v>
      </c>
      <c r="AO59" s="766">
        <f>SQRT(AP59^2+AQ59^2)*1000/(1.73*AO20)</f>
        <v>6.4637904730040479</v>
      </c>
      <c r="AP59" s="787">
        <v>6.5879999999999994E-2</v>
      </c>
      <c r="AQ59" s="769">
        <v>2.1600000000000001E-2</v>
      </c>
      <c r="AR59" s="717">
        <f t="shared" si="7"/>
        <v>1.4554799999999202</v>
      </c>
      <c r="AS59" s="717">
        <f t="shared" si="7"/>
        <v>0.63936000000000004</v>
      </c>
      <c r="AT59" s="2">
        <v>1.4554799999999204</v>
      </c>
      <c r="AU59" s="2">
        <v>0.63935999999999993</v>
      </c>
      <c r="AV59" s="718">
        <f t="shared" si="9"/>
        <v>0</v>
      </c>
      <c r="AW59" s="718">
        <f t="shared" si="8"/>
        <v>0</v>
      </c>
      <c r="AZ59" s="766" t="e">
        <f>SQRT(BA59^2+BB59^2)*1000/(1.73*AZ20)</f>
        <v>#DIV/0!</v>
      </c>
      <c r="BA59" s="787">
        <v>4.7880000000000006E-2</v>
      </c>
      <c r="BB59" s="769">
        <v>2.9159999999999998E-2</v>
      </c>
      <c r="BC59" s="766" t="e">
        <f>SQRT(BD59^2+BE59^2)*1000/(1.73*BC20)</f>
        <v>#DIV/0!</v>
      </c>
      <c r="BD59" s="787">
        <v>4.8240000000000005E-2</v>
      </c>
      <c r="BE59" s="769">
        <v>2.9520000000000001E-2</v>
      </c>
      <c r="BF59" s="766" t="e">
        <f>SQRT(BG59^2+BH59^2)*1000/(1.73*BF20)</f>
        <v>#DIV/0!</v>
      </c>
      <c r="BG59" s="787">
        <v>4.9680000000000002E-2</v>
      </c>
      <c r="BH59" s="769">
        <v>3.0600000000000002E-2</v>
      </c>
      <c r="BI59" s="766" t="e">
        <f>SQRT(BJ59^2+BK59^2)*1000/(1.73*BI20)</f>
        <v>#DIV/0!</v>
      </c>
      <c r="BJ59" s="787">
        <v>4.8960000000000004E-2</v>
      </c>
      <c r="BK59" s="769">
        <v>2.9880000000000004E-2</v>
      </c>
      <c r="BL59" s="766" t="e">
        <f>SQRT(BM59^2+BN59^2)*1000/(1.73*BL20)</f>
        <v>#DIV/0!</v>
      </c>
      <c r="BM59" s="787">
        <v>5.7959999999999998E-2</v>
      </c>
      <c r="BN59" s="769">
        <v>2.8079999999999997E-2</v>
      </c>
      <c r="BO59" s="766" t="e">
        <f>SQRT(BP59^2+BQ59^2)*1000/(1.73*BO20)</f>
        <v>#DIV/0!</v>
      </c>
      <c r="BP59" s="787">
        <v>6.9479999999960004E-2</v>
      </c>
      <c r="BQ59" s="769">
        <v>2.9159999999999998E-2</v>
      </c>
      <c r="BR59" s="766" t="e">
        <f>SQRT(BS59^2+BT59^2)*1000/(1.73*BR20)</f>
        <v>#DIV/0!</v>
      </c>
      <c r="BS59" s="787">
        <v>0.10008000000000002</v>
      </c>
      <c r="BT59" s="769">
        <v>4.2480000000000004E-2</v>
      </c>
      <c r="BU59" s="766" t="e">
        <f>SQRT(BV59^2+BW59^2)*1000/(1.73*BU20)</f>
        <v>#DIV/0!</v>
      </c>
      <c r="BV59" s="787">
        <v>0.10224</v>
      </c>
      <c r="BW59" s="769">
        <v>4.1399999999999999E-2</v>
      </c>
      <c r="BX59" s="766" t="e">
        <f>SQRT(BY59^2+BZ59^2)*1000/(1.73*BX20)</f>
        <v>#DIV/0!</v>
      </c>
      <c r="BY59" s="787">
        <v>7.5960000000000014E-2</v>
      </c>
      <c r="BZ59" s="769">
        <v>2.664E-2</v>
      </c>
      <c r="CA59" s="766" t="e">
        <f>SQRT(CB59^2+CC59^2)*1000/(1.73*CA20)</f>
        <v>#DIV/0!</v>
      </c>
      <c r="CB59" s="787">
        <v>7.4520000000000017E-2</v>
      </c>
      <c r="CC59" s="769">
        <v>2.5560000000000003E-2</v>
      </c>
      <c r="CD59" s="766" t="e">
        <f>SQRT(CE59^2+CF59^2)*1000/(1.73*CD20)</f>
        <v>#DIV/0!</v>
      </c>
      <c r="CE59" s="787">
        <v>6.3719999999999999E-2</v>
      </c>
      <c r="CF59" s="769">
        <v>2.3399999999999997E-2</v>
      </c>
      <c r="CG59" s="766" t="e">
        <f>SQRT(CH59^2+CI59^2)*1000/(1.73*CG20)</f>
        <v>#DIV/0!</v>
      </c>
      <c r="CH59" s="787">
        <v>6.5879999999999994E-2</v>
      </c>
      <c r="CI59" s="769">
        <v>2.1600000000000001E-2</v>
      </c>
    </row>
    <row r="60" spans="1:87" s="2" customFormat="1" ht="16.5" customHeight="1" x14ac:dyDescent="0.25">
      <c r="A60" s="145" t="s">
        <v>119</v>
      </c>
      <c r="B60" s="146" t="s">
        <v>244</v>
      </c>
      <c r="C60" s="147"/>
      <c r="D60" s="148"/>
      <c r="E60" s="149"/>
      <c r="F60" s="150"/>
      <c r="G60" s="151"/>
      <c r="H60" s="784">
        <f>SQRT(I60^2+J60^2)*1000/(1.73*H20)</f>
        <v>85.410611856448483</v>
      </c>
      <c r="I60" s="785">
        <v>0.82655999999999996</v>
      </c>
      <c r="J60" s="786">
        <v>0.42820000000000003</v>
      </c>
      <c r="K60" s="784">
        <f>SQRT(L60^2+M60^2)*1000/(1.73*K20)</f>
        <v>73.387811715170471</v>
      </c>
      <c r="L60" s="785">
        <v>0.71076000000000006</v>
      </c>
      <c r="M60" s="786">
        <v>0.36686000000000002</v>
      </c>
      <c r="N60" s="784">
        <f>SQRT(O60^2+P60^2)*1000/(1.73*N20)</f>
        <v>82.800172624489349</v>
      </c>
      <c r="O60" s="785">
        <v>0.76610999999999996</v>
      </c>
      <c r="P60" s="786">
        <v>0.47693999999999998</v>
      </c>
      <c r="Q60" s="784">
        <f>SQRT(R60^2+S60^2)*1000/(1.73*Q20)</f>
        <v>84.738325959637166</v>
      </c>
      <c r="R60" s="785">
        <v>0.81181999999999999</v>
      </c>
      <c r="S60" s="786">
        <v>0.44035999999999997</v>
      </c>
      <c r="T60" s="784">
        <f>SQRT(U60^2+V60^2)*1000/(1.73*T20)</f>
        <v>109.22218013639639</v>
      </c>
      <c r="U60" s="785">
        <v>1.07592</v>
      </c>
      <c r="V60" s="786">
        <v>0.50939000000000001</v>
      </c>
      <c r="W60" s="784">
        <f>SQRT(X60^2+Y60^2)*1000/(1.73*W20)</f>
        <v>95.758870241379299</v>
      </c>
      <c r="X60" s="785">
        <v>0.97740000000000005</v>
      </c>
      <c r="Y60" s="786">
        <v>0.36598999999999998</v>
      </c>
      <c r="Z60" s="784">
        <f>SQRT(AA60^2+AB60^2)*1000/(1.73*Z20)</f>
        <v>141.6217356375227</v>
      </c>
      <c r="AA60" s="785">
        <v>1.3743099999999999</v>
      </c>
      <c r="AB60" s="786">
        <v>0.70269000000000004</v>
      </c>
      <c r="AC60" s="784">
        <f>SQRT(AD60^2+AE60^2)*1000/(1.73*AC20)</f>
        <v>166.01352761824276</v>
      </c>
      <c r="AD60" s="785">
        <v>1.7006600000000001</v>
      </c>
      <c r="AE60" s="786">
        <v>0.52773999999999999</v>
      </c>
      <c r="AF60" s="784">
        <f>SQRT(AG60^2+AH60^2)*1000/(1.73*AF20)</f>
        <v>157.64303865820568</v>
      </c>
      <c r="AG60" s="785">
        <v>1.44387</v>
      </c>
      <c r="AH60" s="786">
        <v>0.87995000000000001</v>
      </c>
      <c r="AI60" s="784">
        <f>SQRT(AJ60^2+AK60^2)*1000/(1.73*AI20)</f>
        <v>148.61271194650035</v>
      </c>
      <c r="AJ60" s="785">
        <v>1.45719</v>
      </c>
      <c r="AK60" s="786">
        <v>0.64614000000000005</v>
      </c>
      <c r="AL60" s="784">
        <f>SQRT(AM60^2+AN60^2)*1000/(1.73*AL20)</f>
        <v>147.27024946859058</v>
      </c>
      <c r="AM60" s="785">
        <v>1.42265</v>
      </c>
      <c r="AN60" s="786">
        <v>0.68649000000000004</v>
      </c>
      <c r="AO60" s="784">
        <f>SQRT(AP60^2+AQ60^2)*1000/(1.73*AO20)</f>
        <v>173.41164735429143</v>
      </c>
      <c r="AP60" s="785">
        <v>1.7181200000000001</v>
      </c>
      <c r="AQ60" s="786">
        <v>0.71253999999999995</v>
      </c>
      <c r="AR60" s="717">
        <f t="shared" si="7"/>
        <v>27.540450000000003</v>
      </c>
      <c r="AS60" s="717">
        <f t="shared" si="7"/>
        <v>12.827290000000001</v>
      </c>
      <c r="AT60" s="2">
        <v>27.540450000000003</v>
      </c>
      <c r="AU60" s="2">
        <v>12.827290000000001</v>
      </c>
      <c r="AV60" s="718">
        <f t="shared" si="9"/>
        <v>0</v>
      </c>
      <c r="AW60" s="718">
        <f t="shared" si="8"/>
        <v>0</v>
      </c>
    </row>
    <row r="61" spans="1:87" s="2" customFormat="1" ht="16.5" customHeight="1" x14ac:dyDescent="0.25">
      <c r="A61" s="145" t="s">
        <v>121</v>
      </c>
      <c r="B61" s="146" t="s">
        <v>245</v>
      </c>
      <c r="C61" s="147"/>
      <c r="D61" s="148"/>
      <c r="E61" s="149"/>
      <c r="F61" s="150"/>
      <c r="G61" s="151"/>
      <c r="H61" s="784">
        <f>SQRT(I61^2+J61^2)*1000/(1.73*H20)</f>
        <v>15.996271907984466</v>
      </c>
      <c r="I61" s="785">
        <v>0.13767000000000001</v>
      </c>
      <c r="J61" s="786">
        <v>0.10697</v>
      </c>
      <c r="K61" s="784">
        <f>SQRT(L61^2+M61^2)*1000/(1.73*K20)</f>
        <v>11.704868411253484</v>
      </c>
      <c r="L61" s="785">
        <v>8.8749999999999996E-2</v>
      </c>
      <c r="M61" s="786">
        <v>9.1639999999999999E-2</v>
      </c>
      <c r="N61" s="784">
        <f>SQRT(O61^2+P61^2)*1000/(1.73*N20)</f>
        <v>12.032767183423545</v>
      </c>
      <c r="O61" s="785">
        <v>0.10436999999999999</v>
      </c>
      <c r="P61" s="786">
        <v>7.9409999999999994E-2</v>
      </c>
      <c r="Q61" s="784">
        <f>SQRT(R61^2+S61^2)*1000/(1.73*Q20)</f>
        <v>13.726012891571024</v>
      </c>
      <c r="R61" s="785">
        <v>0.10138</v>
      </c>
      <c r="S61" s="786">
        <v>0.11001</v>
      </c>
      <c r="T61" s="784">
        <f>SQRT(U61^2+V61^2)*1000/(1.73*T20)</f>
        <v>11.399727027495096</v>
      </c>
      <c r="U61" s="785">
        <v>0.10077</v>
      </c>
      <c r="V61" s="786">
        <v>7.2679999999999995E-2</v>
      </c>
      <c r="W61" s="784">
        <f>SQRT(X61^2+Y61^2)*1000/(1.73*W20)</f>
        <v>23.213500347327464</v>
      </c>
      <c r="X61" s="785">
        <v>0.22797000000000001</v>
      </c>
      <c r="Y61" s="786">
        <v>0.10972999999999999</v>
      </c>
      <c r="Z61" s="784">
        <f>SQRT(AA61^2+AB61^2)*1000/(1.73*Z20)</f>
        <v>14.985958019706542</v>
      </c>
      <c r="AA61" s="785">
        <v>0.12483999999999999</v>
      </c>
      <c r="AB61" s="786">
        <v>0.10532</v>
      </c>
      <c r="AC61" s="784">
        <f>SQRT(AD61^2+AE61^2)*1000/(1.73*AC20)</f>
        <v>35.362555420633598</v>
      </c>
      <c r="AD61" s="785">
        <v>0.36434</v>
      </c>
      <c r="AE61" s="786">
        <v>0.10546999999999999</v>
      </c>
      <c r="AF61" s="784">
        <f>SQRT(AG61^2+AH61^2)*1000/(1.73*AF20)</f>
        <v>21.775989680724589</v>
      </c>
      <c r="AG61" s="785">
        <v>0.20044000000000001</v>
      </c>
      <c r="AH61" s="786">
        <v>0.11991</v>
      </c>
      <c r="AI61" s="784">
        <f>SQRT(AJ61^2+AK61^2)*1000/(1.73*AI20)</f>
        <v>32.160561766617811</v>
      </c>
      <c r="AJ61" s="785">
        <v>0.28195000000000003</v>
      </c>
      <c r="AK61" s="786">
        <v>0.19874</v>
      </c>
      <c r="AL61" s="784">
        <f>SQRT(AM61^2+AN61^2)*1000/(1.73*AL20)</f>
        <v>29.492053340835049</v>
      </c>
      <c r="AM61" s="785">
        <v>0.29821000000000003</v>
      </c>
      <c r="AN61" s="786">
        <v>0.10553</v>
      </c>
      <c r="AO61" s="784">
        <f>SQRT(AP61^2+AQ61^2)*1000/(1.73*AO20)</f>
        <v>30.347965199529657</v>
      </c>
      <c r="AP61" s="785">
        <v>0.30310999999999999</v>
      </c>
      <c r="AQ61" s="786">
        <v>0.11867</v>
      </c>
      <c r="AR61" s="717">
        <f t="shared" si="7"/>
        <v>5.4112900000000002</v>
      </c>
      <c r="AS61" s="717">
        <f t="shared" si="7"/>
        <v>2.9327599999999991</v>
      </c>
      <c r="AT61" s="2">
        <v>5.411290000000001</v>
      </c>
      <c r="AU61" s="2">
        <v>2.93276</v>
      </c>
      <c r="AV61" s="718">
        <f t="shared" si="9"/>
        <v>0</v>
      </c>
      <c r="AW61" s="718">
        <f t="shared" si="8"/>
        <v>0</v>
      </c>
    </row>
    <row r="62" spans="1:87" s="2" customFormat="1" ht="16.5" customHeight="1" x14ac:dyDescent="0.25">
      <c r="A62" s="145" t="s">
        <v>123</v>
      </c>
      <c r="B62" s="146" t="s">
        <v>246</v>
      </c>
      <c r="C62" s="147"/>
      <c r="D62" s="148"/>
      <c r="E62" s="149"/>
      <c r="F62" s="150"/>
      <c r="G62" s="151"/>
      <c r="H62" s="784">
        <f>SQRT(I62^2+J62^2)*1000/(1.73*H20)</f>
        <v>10.017745446574979</v>
      </c>
      <c r="I62" s="785">
        <v>0.10321999999999999</v>
      </c>
      <c r="J62" s="786">
        <v>3.5589999999999997E-2</v>
      </c>
      <c r="K62" s="784">
        <f>SQRT(L62^2+M62^2)*1000/(1.73*K20)</f>
        <v>5.8456280880533678</v>
      </c>
      <c r="L62" s="785">
        <v>4.4319999999999998E-2</v>
      </c>
      <c r="M62" s="786">
        <v>4.5769999999999998E-2</v>
      </c>
      <c r="N62" s="784">
        <f>SQRT(O62^2+P62^2)*1000/(1.73*N20)</f>
        <v>7.3454683949033175</v>
      </c>
      <c r="O62" s="785">
        <v>6.9550000000000001E-2</v>
      </c>
      <c r="P62" s="786">
        <v>3.9649999999999998E-2</v>
      </c>
      <c r="Q62" s="784">
        <f>SQRT(R62^2+S62^2)*1000/(1.73*Q20)</f>
        <v>7.0490995616227652</v>
      </c>
      <c r="R62" s="785">
        <v>6.7549999999999999E-2</v>
      </c>
      <c r="S62" s="786">
        <v>3.6600000000000001E-2</v>
      </c>
      <c r="T62" s="784">
        <f>SQRT(U62^2+V62^2)*1000/(1.73*T20)</f>
        <v>7.0024780729214608</v>
      </c>
      <c r="U62" s="785">
        <v>6.7139999999999991E-2</v>
      </c>
      <c r="V62" s="786">
        <v>3.6290000000000003E-2</v>
      </c>
      <c r="W62" s="784">
        <f>SQRT(X62^2+Y62^2)*1000/(1.73*W20)</f>
        <v>9.5644319765116457</v>
      </c>
      <c r="X62" s="785">
        <v>9.7639999999999991E-2</v>
      </c>
      <c r="Y62" s="786">
        <v>3.6510000000000001E-2</v>
      </c>
      <c r="Z62" s="784">
        <f>SQRT(AA62^2+AB62^2)*1000/(1.73*Z20)</f>
        <v>9.1699965321055181</v>
      </c>
      <c r="AA62" s="785">
        <v>9.3600000000000003E-2</v>
      </c>
      <c r="AB62" s="786">
        <v>3.5040000000000002E-2</v>
      </c>
      <c r="AC62" s="784">
        <f>SQRT(AD62^2+AE62^2)*1000/(1.73*AC20)</f>
        <v>30.589846861123007</v>
      </c>
      <c r="AD62" s="785">
        <v>0.32385000000000003</v>
      </c>
      <c r="AE62" s="786">
        <v>5.2679999999999998E-2</v>
      </c>
      <c r="AF62" s="784">
        <f>SQRT(AG62^2+AH62^2)*1000/(1.73*AF20)</f>
        <v>22.733232450562653</v>
      </c>
      <c r="AG62" s="785">
        <v>0.24055000000000001</v>
      </c>
      <c r="AH62" s="786">
        <v>3.9899999999999998E-2</v>
      </c>
      <c r="AI62" s="784">
        <f>SQRT(AJ62^2+AK62^2)*1000/(1.73*AI20)</f>
        <v>28.850690642021462</v>
      </c>
      <c r="AJ62" s="785">
        <v>0.30545</v>
      </c>
      <c r="AK62" s="786">
        <v>4.9610000000000001E-2</v>
      </c>
      <c r="AL62" s="784">
        <f>SQRT(AM62^2+AN62^2)*1000/(1.73*AL20)</f>
        <v>21.941875084086274</v>
      </c>
      <c r="AM62" s="785">
        <v>0.22937000000000002</v>
      </c>
      <c r="AN62" s="786">
        <v>5.271E-2</v>
      </c>
      <c r="AO62" s="784">
        <f>SQRT(AP62^2+AQ62^2)*1000/(1.73*AO20)</f>
        <v>28.794918522147189</v>
      </c>
      <c r="AP62" s="785">
        <v>0.30310999999999999</v>
      </c>
      <c r="AQ62" s="786">
        <v>5.9290000000000002E-2</v>
      </c>
      <c r="AR62" s="717">
        <f t="shared" si="7"/>
        <v>3.9127999999999998</v>
      </c>
      <c r="AS62" s="717">
        <f t="shared" si="7"/>
        <v>0.97393000000000007</v>
      </c>
      <c r="AT62" s="2">
        <v>3.9127999999999998</v>
      </c>
      <c r="AU62" s="2">
        <v>0.97393000000000007</v>
      </c>
      <c r="AV62" s="718">
        <f t="shared" si="9"/>
        <v>0</v>
      </c>
      <c r="AW62" s="718">
        <f t="shared" si="8"/>
        <v>0</v>
      </c>
    </row>
    <row r="63" spans="1:87" s="2" customFormat="1" ht="16.5" customHeight="1" x14ac:dyDescent="0.25">
      <c r="A63" s="145" t="s">
        <v>61</v>
      </c>
      <c r="B63" s="146" t="s">
        <v>247</v>
      </c>
      <c r="C63" s="147"/>
      <c r="D63" s="148"/>
      <c r="E63" s="149"/>
      <c r="F63" s="150"/>
      <c r="G63" s="151"/>
      <c r="H63" s="784">
        <f>SQRT(I63^2+J63^2)*1000/(1.73*H20)</f>
        <v>1.601827855576454</v>
      </c>
      <c r="I63" s="785">
        <v>1.711E-2</v>
      </c>
      <c r="J63" s="786">
        <v>3.47E-3</v>
      </c>
      <c r="K63" s="784">
        <f>SQRT(L63^2+M63^2)*1000/(1.73*K20)</f>
        <v>2.0691346767171712</v>
      </c>
      <c r="L63" s="785">
        <v>2.2100000000000002E-2</v>
      </c>
      <c r="M63" s="786">
        <v>4.4900000000000001E-3</v>
      </c>
      <c r="N63" s="784">
        <f>SQRT(O63^2+P63^2)*1000/(1.73*N20)</f>
        <v>1.6267327545341583</v>
      </c>
      <c r="O63" s="785">
        <v>1.7299999999999999E-2</v>
      </c>
      <c r="P63" s="786">
        <v>3.8800000000000002E-3</v>
      </c>
      <c r="Q63" s="784">
        <f>SQRT(R63^2+S63^2)*1000/(1.73*Q20)</f>
        <v>1.5767415513270715</v>
      </c>
      <c r="R63" s="785">
        <v>1.6810000000000002E-2</v>
      </c>
      <c r="S63" s="786">
        <v>3.5699999999999998E-3</v>
      </c>
      <c r="T63" s="784">
        <f>SQRT(U63^2+V63^2)*1000/(1.73*T20)</f>
        <v>0.68878459864341912</v>
      </c>
      <c r="U63" s="785">
        <v>6.62E-3</v>
      </c>
      <c r="V63" s="786">
        <v>3.5400000000000002E-3</v>
      </c>
      <c r="W63" s="784">
        <f>SQRT(X63^2+Y63^2)*1000/(1.73*W20)</f>
        <v>0.67274401681503582</v>
      </c>
      <c r="X63" s="785">
        <v>6.4099999999999999E-3</v>
      </c>
      <c r="Y63" s="786">
        <v>3.5599999999999998E-3</v>
      </c>
      <c r="Z63" s="784">
        <f>SQRT(AA63^2+AB63^2)*1000/(1.73*Z20)</f>
        <v>0.64440482043000435</v>
      </c>
      <c r="AA63" s="785">
        <v>6.1399999999999996E-3</v>
      </c>
      <c r="AB63" s="786">
        <v>3.4099999999999998E-3</v>
      </c>
      <c r="AC63" s="784">
        <f>SQRT(AD63^2+AE63^2)*1000/(1.73*AC20)</f>
        <v>0.88776905442216336</v>
      </c>
      <c r="AD63" s="785">
        <v>7.9900000000000006E-3</v>
      </c>
      <c r="AE63" s="786">
        <v>5.1799999999999997E-3</v>
      </c>
      <c r="AF63" s="784">
        <f>SQRT(AG63^2+AH63^2)*1000/(1.73*AF20)</f>
        <v>0.82222536874379171</v>
      </c>
      <c r="AG63" s="785">
        <v>7.9100000000000004E-3</v>
      </c>
      <c r="AH63" s="786">
        <v>3.8999999999999998E-3</v>
      </c>
      <c r="AI63" s="784">
        <f>SQRT(AJ63^2+AK63^2)*1000/(1.73*AI20)</f>
        <v>0.30539083333241135</v>
      </c>
      <c r="AJ63" s="785">
        <v>2.2400000000000002E-3</v>
      </c>
      <c r="AK63" s="786">
        <v>2.3900000000000002E-3</v>
      </c>
      <c r="AL63" s="784">
        <f>SQRT(AM63^2+AN63^2)*1000/(1.73*AL20)</f>
        <v>0.31206765495917171</v>
      </c>
      <c r="AM63" s="785">
        <v>2.1800000000000001E-3</v>
      </c>
      <c r="AN63" s="786">
        <v>2.5400000000000002E-3</v>
      </c>
      <c r="AO63" s="784">
        <f>SQRT(AP63^2+AQ63^2)*1000/(1.73*AO20)</f>
        <v>1.7150574324724503</v>
      </c>
      <c r="AP63" s="785">
        <v>4.9399999999999999E-3</v>
      </c>
      <c r="AQ63" s="786">
        <v>1.772E-2</v>
      </c>
      <c r="AR63" s="717">
        <f t="shared" ref="AR63:AS72" si="10">I153+L153+O153+R153+U153+X153+AA153+AD153+AG153+AJ153+AM153+AP153+I63+L63+O63+R63+U63+X63+AA63+AD63+AG63+AJ63++AM63+AP63</f>
        <v>2.8859999999999997</v>
      </c>
      <c r="AS63" s="717">
        <f t="shared" si="10"/>
        <v>1.5859000000000003</v>
      </c>
      <c r="AT63" s="2">
        <v>2.8860000000000001</v>
      </c>
      <c r="AU63" s="2">
        <v>1.5859000000000001</v>
      </c>
      <c r="AV63" s="718">
        <f t="shared" si="9"/>
        <v>0</v>
      </c>
      <c r="AW63" s="718">
        <f t="shared" si="8"/>
        <v>0</v>
      </c>
    </row>
    <row r="64" spans="1:87" s="2" customFormat="1" ht="16.5" customHeight="1" x14ac:dyDescent="0.25">
      <c r="A64" s="145" t="s">
        <v>63</v>
      </c>
      <c r="B64" s="146" t="s">
        <v>248</v>
      </c>
      <c r="C64" s="147"/>
      <c r="D64" s="148"/>
      <c r="E64" s="149"/>
      <c r="F64" s="150"/>
      <c r="G64" s="151"/>
      <c r="H64" s="784">
        <f>SQRT(I64^2+J64^2)*1000/(1.73*H20)</f>
        <v>3.8805266606554389</v>
      </c>
      <c r="I64" s="785">
        <v>2.2850000000000002E-2</v>
      </c>
      <c r="J64" s="786">
        <v>3.5589999999999997E-2</v>
      </c>
      <c r="K64" s="784">
        <f>SQRT(L64^2+M64^2)*1000/(1.73*K20)</f>
        <v>4.4107425921215553</v>
      </c>
      <c r="L64" s="785">
        <v>1.4700000000000001E-2</v>
      </c>
      <c r="M64" s="786">
        <v>4.5769999999999998E-2</v>
      </c>
      <c r="N64" s="784">
        <f>SQRT(O64^2+P64^2)*1000/(1.73*N20)</f>
        <v>3.7878747183723349</v>
      </c>
      <c r="O64" s="785">
        <v>1.15E-2</v>
      </c>
      <c r="P64" s="786">
        <v>3.9649999999999998E-2</v>
      </c>
      <c r="Q64" s="784">
        <f>SQRT(R64^2+S64^2)*1000/(1.73*Q20)</f>
        <v>3.9390310051944266</v>
      </c>
      <c r="R64" s="785">
        <v>2.2440000000000002E-2</v>
      </c>
      <c r="S64" s="786">
        <v>3.6600000000000001E-2</v>
      </c>
      <c r="T64" s="784">
        <f>SQRT(U64^2+V64^2)*1000/(1.73*T20)</f>
        <v>4.5578506590398185</v>
      </c>
      <c r="U64" s="785">
        <v>1.11E-2</v>
      </c>
      <c r="V64" s="786">
        <v>4.8419999999999998E-2</v>
      </c>
      <c r="W64" s="784">
        <f>SQRT(X64^2+Y64^2)*1000/(1.73*W20)</f>
        <v>3.4920381795404118</v>
      </c>
      <c r="X64" s="785">
        <v>1.0750000000000001E-2</v>
      </c>
      <c r="Y64" s="786">
        <v>3.6510000000000001E-2</v>
      </c>
      <c r="Z64" s="784">
        <f>SQRT(AA64^2+AB64^2)*1000/(1.73*Z20)</f>
        <v>3.7345306717030913</v>
      </c>
      <c r="AA64" s="785">
        <v>2.0709999999999999E-2</v>
      </c>
      <c r="AB64" s="786">
        <v>3.5040000000000002E-2</v>
      </c>
      <c r="AC64" s="784">
        <f>SQRT(AD64^2+AE64^2)*1000/(1.73*AC20)</f>
        <v>5.067600033530991</v>
      </c>
      <c r="AD64" s="785">
        <v>1.3390000000000001E-2</v>
      </c>
      <c r="AE64" s="786">
        <v>5.2679999999999998E-2</v>
      </c>
      <c r="AF64" s="784">
        <f>SQRT(AG64^2+AH64^2)*1000/(1.73*AF20)</f>
        <v>4.4723549751945715</v>
      </c>
      <c r="AG64" s="785">
        <v>2.6630000000000001E-2</v>
      </c>
      <c r="AH64" s="786">
        <v>3.9899999999999998E-2</v>
      </c>
      <c r="AI64" s="784">
        <f>SQRT(AJ64^2+AK64^2)*1000/(1.73*AI20)</f>
        <v>4.4275208216112167</v>
      </c>
      <c r="AJ64" s="785">
        <v>2.3390000000000001E-2</v>
      </c>
      <c r="AK64" s="786">
        <v>4.1329999999999999E-2</v>
      </c>
      <c r="AL64" s="784">
        <f>SQRT(AM64^2+AN64^2)*1000/(1.73*AL20)</f>
        <v>3.5665710887395963</v>
      </c>
      <c r="AM64" s="785">
        <v>1.519E-2</v>
      </c>
      <c r="AN64" s="786">
        <v>3.5110000000000002E-2</v>
      </c>
      <c r="AO64" s="784">
        <f>SQRT(AP64^2+AQ64^2)*1000/(1.73*AO20)</f>
        <v>5.7437895460057824</v>
      </c>
      <c r="AP64" s="785">
        <v>1.6740000000000001E-2</v>
      </c>
      <c r="AQ64" s="786">
        <v>5.9290000000000002E-2</v>
      </c>
      <c r="AR64" s="717">
        <f t="shared" si="10"/>
        <v>0.47034999999999993</v>
      </c>
      <c r="AS64" s="717">
        <f t="shared" si="10"/>
        <v>1.0243499999999999</v>
      </c>
      <c r="AT64" s="2">
        <v>0.47035000000000005</v>
      </c>
      <c r="AU64" s="2">
        <v>1.0243500000000001</v>
      </c>
      <c r="AV64" s="718">
        <f t="shared" si="9"/>
        <v>0</v>
      </c>
      <c r="AW64" s="718">
        <f t="shared" si="8"/>
        <v>0</v>
      </c>
    </row>
    <row r="65" spans="1:49" s="2" customFormat="1" ht="16.5" customHeight="1" x14ac:dyDescent="0.25">
      <c r="A65" s="145" t="s">
        <v>138</v>
      </c>
      <c r="B65" s="146" t="s">
        <v>249</v>
      </c>
      <c r="C65" s="147"/>
      <c r="D65" s="148"/>
      <c r="E65" s="149"/>
      <c r="F65" s="150"/>
      <c r="G65" s="151"/>
      <c r="H65" s="784">
        <f>SQRT(I65^2+J65^2)*1000/(1.73*H20)</f>
        <v>71.173317782313774</v>
      </c>
      <c r="I65" s="785">
        <v>0.68878000000000006</v>
      </c>
      <c r="J65" s="786">
        <v>0.35682000000000003</v>
      </c>
      <c r="K65" s="784">
        <f>SQRT(L65^2+M65^2)*1000/(1.73*K20)</f>
        <v>69.790414833514816</v>
      </c>
      <c r="L65" s="785">
        <v>0.66632999999999998</v>
      </c>
      <c r="M65" s="786">
        <v>0.36686000000000002</v>
      </c>
      <c r="N65" s="784">
        <f>SQRT(O65^2+P65^2)*1000/(1.73*N20)</f>
        <v>69.008455302665865</v>
      </c>
      <c r="O65" s="785">
        <v>0.66163000000000005</v>
      </c>
      <c r="P65" s="786">
        <v>0.35768</v>
      </c>
      <c r="Q65" s="784">
        <f>SQRT(R65^2+S65^2)*1000/(1.73*Q20)</f>
        <v>76.127594699083559</v>
      </c>
      <c r="R65" s="785">
        <v>0.74416000000000004</v>
      </c>
      <c r="S65" s="786">
        <v>0.36695</v>
      </c>
      <c r="T65" s="784">
        <f>SQRT(U65^2+V65^2)*1000/(1.73*T20)</f>
        <v>84.035216261396087</v>
      </c>
      <c r="U65" s="785">
        <v>0.84054000000000006</v>
      </c>
      <c r="V65" s="786">
        <v>0.36381999999999998</v>
      </c>
      <c r="W65" s="784">
        <f>SQRT(X65^2+Y65^2)*1000/(1.73*W20)</f>
        <v>97.0599907496144</v>
      </c>
      <c r="X65" s="785">
        <v>0.94481000000000004</v>
      </c>
      <c r="Y65" s="786">
        <v>0.47581000000000001</v>
      </c>
      <c r="Z65" s="784">
        <f>SQRT(AA65^2+AB65^2)*1000/(1.73*Z20)</f>
        <v>133.92721374074742</v>
      </c>
      <c r="AA65" s="785">
        <v>1.3743099999999999</v>
      </c>
      <c r="AB65" s="786">
        <v>0.49185000000000001</v>
      </c>
      <c r="AC65" s="784">
        <f>SQRT(AD65^2+AE65^2)*1000/(1.73*AC20)</f>
        <v>113.81340004790167</v>
      </c>
      <c r="AD65" s="785">
        <v>0.97175999999999996</v>
      </c>
      <c r="AE65" s="786">
        <v>0.73887999999999998</v>
      </c>
      <c r="AF65" s="784">
        <f>SQRT(AG65^2+AH65^2)*1000/(1.73*AF20)</f>
        <v>176.83133385435997</v>
      </c>
      <c r="AG65" s="785">
        <v>1.84497</v>
      </c>
      <c r="AH65" s="786">
        <v>0.43991999999999998</v>
      </c>
      <c r="AI65" s="784">
        <f>SQRT(AJ65^2+AK65^2)*1000/(1.73*AI20)</f>
        <v>134.89883485750005</v>
      </c>
      <c r="AJ65" s="785">
        <v>1.3396600000000001</v>
      </c>
      <c r="AK65" s="786">
        <v>0.54671999999999998</v>
      </c>
      <c r="AL65" s="784">
        <f>SQRT(AM65^2+AN65^2)*1000/(1.73*AL20)</f>
        <v>159.24221079704239</v>
      </c>
      <c r="AM65" s="785">
        <v>1.60623</v>
      </c>
      <c r="AN65" s="786">
        <v>0.58086000000000004</v>
      </c>
      <c r="AO65" s="784">
        <f>SQRT(AP65^2+AQ65^2)*1000/(1.73*AO20)</f>
        <v>145.42533688302561</v>
      </c>
      <c r="AP65" s="785">
        <v>1.4654400000000001</v>
      </c>
      <c r="AQ65" s="786">
        <v>0.53437999999999997</v>
      </c>
      <c r="AR65" s="717">
        <f t="shared" si="10"/>
        <v>27.363790000000002</v>
      </c>
      <c r="AS65" s="717">
        <f t="shared" si="10"/>
        <v>11.419459999999999</v>
      </c>
      <c r="AT65" s="2">
        <v>27.363790000000002</v>
      </c>
      <c r="AU65" s="2">
        <v>11.419460000000003</v>
      </c>
      <c r="AV65" s="718">
        <f t="shared" si="9"/>
        <v>0</v>
      </c>
      <c r="AW65" s="718">
        <f t="shared" si="8"/>
        <v>0</v>
      </c>
    </row>
    <row r="66" spans="1:49" s="2" customFormat="1" ht="16.5" customHeight="1" x14ac:dyDescent="0.25">
      <c r="A66" s="145" t="s">
        <v>73</v>
      </c>
      <c r="B66" s="146" t="s">
        <v>250</v>
      </c>
      <c r="C66" s="147"/>
      <c r="D66" s="148"/>
      <c r="E66" s="149"/>
      <c r="F66" s="150"/>
      <c r="G66" s="151"/>
      <c r="H66" s="784">
        <f>SQRT(I66^2+J66^2)*1000/(1.73*H20)</f>
        <v>7.2590411712952632</v>
      </c>
      <c r="I66" s="785">
        <v>3.4329999999999999E-2</v>
      </c>
      <c r="J66" s="786">
        <v>7.1279999999999996E-2</v>
      </c>
      <c r="K66" s="784">
        <f>SQRT(L66^2+M66^2)*1000/(1.73*K20)</f>
        <v>18.337274411156784</v>
      </c>
      <c r="L66" s="785">
        <v>0.17761000000000002</v>
      </c>
      <c r="M66" s="786">
        <v>9.1639999999999999E-2</v>
      </c>
      <c r="N66" s="784">
        <f>SQRT(O66^2+P66^2)*1000/(1.73*N20)</f>
        <v>10.243852367595933</v>
      </c>
      <c r="O66" s="785">
        <v>0.10436999999999999</v>
      </c>
      <c r="P66" s="786">
        <v>3.9649999999999998E-2</v>
      </c>
      <c r="Q66" s="784">
        <f>SQRT(R66^2+S66^2)*1000/(1.73*Q20)</f>
        <v>12.852194275377105</v>
      </c>
      <c r="R66" s="785">
        <v>0.13521000000000002</v>
      </c>
      <c r="S66" s="786">
        <v>3.6600000000000001E-2</v>
      </c>
      <c r="T66" s="784">
        <f>SQRT(U66^2+V66^2)*1000/(1.73*T20)</f>
        <v>16.796572419469406</v>
      </c>
      <c r="U66" s="785">
        <v>0.16802</v>
      </c>
      <c r="V66" s="786">
        <v>7.2679999999999995E-2</v>
      </c>
      <c r="W66" s="784">
        <f>SQRT(X66^2+Y66^2)*1000/(1.73*W20)</f>
        <v>15.624163710114596</v>
      </c>
      <c r="X66" s="785">
        <v>0.13022</v>
      </c>
      <c r="Y66" s="786">
        <v>0.10972999999999999</v>
      </c>
      <c r="Z66" s="784">
        <f>SQRT(AA66^2+AB66^2)*1000/(1.73*Z20)</f>
        <v>29.365013070541504</v>
      </c>
      <c r="AA66" s="785">
        <v>0.31226000000000004</v>
      </c>
      <c r="AB66" s="786">
        <v>7.0180000000000006E-2</v>
      </c>
      <c r="AC66" s="784">
        <f>SQRT(AD66^2+AE66^2)*1000/(1.73*AC20)</f>
        <v>33.604958535714971</v>
      </c>
      <c r="AD66" s="785">
        <v>0.32385000000000003</v>
      </c>
      <c r="AE66" s="786">
        <v>0.15825</v>
      </c>
      <c r="AF66" s="784">
        <f>SQRT(AG66^2+AH66^2)*1000/(1.73*AF20)</f>
        <v>23.631596902034644</v>
      </c>
      <c r="AG66" s="785">
        <v>0.24055000000000001</v>
      </c>
      <c r="AH66" s="786">
        <v>7.9899999999999999E-2</v>
      </c>
      <c r="AI66" s="784">
        <f>SQRT(AJ66^2+AK66^2)*1000/(1.73*AI20)</f>
        <v>22.977820932278838</v>
      </c>
      <c r="AJ66" s="785">
        <v>0.23494000000000001</v>
      </c>
      <c r="AK66" s="786">
        <v>7.4469999999999995E-2</v>
      </c>
      <c r="AL66" s="784">
        <f>SQRT(AM66^2+AN66^2)*1000/(1.73*AL20)</f>
        <v>30.402210391177348</v>
      </c>
      <c r="AM66" s="785">
        <v>0.29821000000000003</v>
      </c>
      <c r="AN66" s="786">
        <v>0.13194</v>
      </c>
      <c r="AO66" s="784">
        <f>SQRT(AP66^2+AQ66^2)*1000/(1.73*AO20)</f>
        <v>21.844554760567792</v>
      </c>
      <c r="AP66" s="785">
        <v>0.20203000000000002</v>
      </c>
      <c r="AQ66" s="786">
        <v>0.11867</v>
      </c>
      <c r="AR66" s="717">
        <f t="shared" si="10"/>
        <v>5.0300899999999995</v>
      </c>
      <c r="AS66" s="717">
        <f t="shared" si="10"/>
        <v>2.0141</v>
      </c>
      <c r="AT66" s="2">
        <v>5.0300899999999995</v>
      </c>
      <c r="AU66" s="2">
        <v>2.0141</v>
      </c>
      <c r="AV66" s="718">
        <f t="shared" si="9"/>
        <v>0</v>
      </c>
      <c r="AW66" s="718">
        <f t="shared" si="8"/>
        <v>0</v>
      </c>
    </row>
    <row r="67" spans="1:49" s="2" customFormat="1" ht="16.5" customHeight="1" x14ac:dyDescent="0.25">
      <c r="A67" s="145" t="s">
        <v>251</v>
      </c>
      <c r="B67" s="146" t="s">
        <v>252</v>
      </c>
      <c r="C67" s="147"/>
      <c r="D67" s="148"/>
      <c r="E67" s="149"/>
      <c r="F67" s="150"/>
      <c r="G67" s="151"/>
      <c r="H67" s="784">
        <f>SQRT(I67^2+J67^2)*1000/(1.73*H20)</f>
        <v>12.841623532847029</v>
      </c>
      <c r="I67" s="785">
        <v>0.12045</v>
      </c>
      <c r="J67" s="786">
        <v>7.1279999999999996E-2</v>
      </c>
      <c r="K67" s="784">
        <f>SQRT(L67^2+M67^2)*1000/(1.73*K20)</f>
        <v>14.832793634160501</v>
      </c>
      <c r="L67" s="785">
        <v>0.13318000000000002</v>
      </c>
      <c r="M67" s="786">
        <v>9.1639999999999999E-2</v>
      </c>
      <c r="N67" s="784">
        <f>SQRT(O67^2+P67^2)*1000/(1.73*N20)</f>
        <v>14.416768798080229</v>
      </c>
      <c r="O67" s="785">
        <v>0.12179</v>
      </c>
      <c r="P67" s="786">
        <v>9.9279999999999993E-2</v>
      </c>
      <c r="Q67" s="784">
        <f>SQRT(R67^2+S67^2)*1000/(1.73*Q20)</f>
        <v>16.905423635048038</v>
      </c>
      <c r="R67" s="785">
        <v>0.16904000000000002</v>
      </c>
      <c r="S67" s="786">
        <v>7.331E-2</v>
      </c>
      <c r="T67" s="784">
        <f>SQRT(U67^2+V67^2)*1000/(1.73*T20)</f>
        <v>18.379911618642435</v>
      </c>
      <c r="U67" s="785">
        <v>0.16802</v>
      </c>
      <c r="V67" s="786">
        <v>0.10908</v>
      </c>
      <c r="W67" s="784">
        <f>SQRT(X67^2+Y67^2)*1000/(1.73*W20)</f>
        <v>34.382562200051908</v>
      </c>
      <c r="X67" s="785">
        <v>0.35831000000000002</v>
      </c>
      <c r="Y67" s="786">
        <v>0.10972999999999999</v>
      </c>
      <c r="Z67" s="784">
        <f>SQRT(AA67^2+AB67^2)*1000/(1.73*Z20)</f>
        <v>36.677136276197899</v>
      </c>
      <c r="AA67" s="785">
        <v>0.35910999999999998</v>
      </c>
      <c r="AB67" s="786">
        <v>0.17560000000000001</v>
      </c>
      <c r="AC67" s="784">
        <f>SQRT(AD67^2+AE67^2)*1000/(1.73*AC20)</f>
        <v>31.91947190787311</v>
      </c>
      <c r="AD67" s="785">
        <v>0.30360000000000004</v>
      </c>
      <c r="AE67" s="786">
        <v>0.15825</v>
      </c>
      <c r="AF67" s="784">
        <f>SQRT(AG67^2+AH67^2)*1000/(1.73*AF20)</f>
        <v>45.506069218649813</v>
      </c>
      <c r="AG67" s="785">
        <v>0.46116000000000001</v>
      </c>
      <c r="AH67" s="786">
        <v>0.15991</v>
      </c>
      <c r="AI67" s="784">
        <f>SQRT(AJ67^2+AK67^2)*1000/(1.73*AI20)</f>
        <v>48.585191098871682</v>
      </c>
      <c r="AJ67" s="785">
        <v>0.48174</v>
      </c>
      <c r="AK67" s="786">
        <v>0.19874</v>
      </c>
      <c r="AL67" s="784">
        <f>SQRT(AM67^2+AN67^2)*1000/(1.73*AL20)</f>
        <v>30.502242884035041</v>
      </c>
      <c r="AM67" s="785">
        <v>0.30968000000000001</v>
      </c>
      <c r="AN67" s="786">
        <v>0.10553</v>
      </c>
      <c r="AO67" s="784">
        <f>SQRT(AP67^2+AQ67^2)*1000/(1.73*AO20)</f>
        <v>40.287708943279824</v>
      </c>
      <c r="AP67" s="785">
        <v>0.37891000000000002</v>
      </c>
      <c r="AQ67" s="786">
        <v>0.20774999999999999</v>
      </c>
      <c r="AR67" s="717">
        <f t="shared" si="10"/>
        <v>6.8854200000000025</v>
      </c>
      <c r="AS67" s="717">
        <f t="shared" si="10"/>
        <v>2.9006299999999996</v>
      </c>
      <c r="AT67" s="2">
        <v>6.8854200000000008</v>
      </c>
      <c r="AU67" s="2">
        <v>2.9006299999999992</v>
      </c>
      <c r="AV67" s="718">
        <f t="shared" si="9"/>
        <v>0</v>
      </c>
      <c r="AW67" s="718">
        <f t="shared" si="8"/>
        <v>0</v>
      </c>
    </row>
    <row r="68" spans="1:49" s="2" customFormat="1" ht="16.5" customHeight="1" x14ac:dyDescent="0.25">
      <c r="A68" s="145" t="s">
        <v>253</v>
      </c>
      <c r="B68" s="146" t="s">
        <v>254</v>
      </c>
      <c r="C68" s="147"/>
      <c r="D68" s="148"/>
      <c r="E68" s="149"/>
      <c r="F68" s="150"/>
      <c r="G68" s="151"/>
      <c r="H68" s="784">
        <f>SQRT(I68^2+J68^2)*1000/(1.73*H20)</f>
        <v>37.137166137485245</v>
      </c>
      <c r="I68" s="785">
        <v>0.37878000000000001</v>
      </c>
      <c r="J68" s="786">
        <v>0.14266999999999999</v>
      </c>
      <c r="K68" s="784">
        <f>SQRT(L68^2+M68^2)*1000/(1.73*K20)</f>
        <v>34.957371959025643</v>
      </c>
      <c r="L68" s="785">
        <v>0.35532000000000002</v>
      </c>
      <c r="M68" s="786">
        <v>0.13750999999999999</v>
      </c>
      <c r="N68" s="784">
        <f>SQRT(O68^2+P68^2)*1000/(1.73*N20)</f>
        <v>36.802330100860217</v>
      </c>
      <c r="O68" s="785">
        <v>0.38300000000000001</v>
      </c>
      <c r="P68" s="786">
        <v>0.11916</v>
      </c>
      <c r="Q68" s="784">
        <f>SQRT(R68^2+S68^2)*1000/(1.73*Q20)</f>
        <v>33.824599270396199</v>
      </c>
      <c r="R68" s="785">
        <v>0.3382</v>
      </c>
      <c r="S68" s="786">
        <v>0.14671999999999999</v>
      </c>
      <c r="T68" s="784">
        <f>SQRT(U68^2+V68^2)*1000/(1.73*T20)</f>
        <v>36.458829356090398</v>
      </c>
      <c r="U68" s="785">
        <v>0.36978</v>
      </c>
      <c r="V68" s="786">
        <v>0.14546999999999999</v>
      </c>
      <c r="W68" s="784">
        <f>SQRT(X68^2+Y68^2)*1000/(1.73*W20)</f>
        <v>60.282538406409842</v>
      </c>
      <c r="X68" s="785">
        <v>0.48864000000000002</v>
      </c>
      <c r="Y68" s="786">
        <v>0.43920999999999999</v>
      </c>
      <c r="Z68" s="784">
        <f>SQRT(AA68^2+AB68^2)*1000/(1.73*Z20)</f>
        <v>69.396167717699157</v>
      </c>
      <c r="AA68" s="785">
        <v>0.68710000000000004</v>
      </c>
      <c r="AB68" s="786">
        <v>0.31616</v>
      </c>
      <c r="AC68" s="784">
        <f>SQRT(AD68^2+AE68^2)*1000/(1.73*AC20)</f>
        <v>70.737554550468545</v>
      </c>
      <c r="AD68" s="785">
        <v>0.72879000000000005</v>
      </c>
      <c r="AE68" s="786">
        <v>0.21104000000000001</v>
      </c>
      <c r="AF68" s="784">
        <f>SQRT(AG68^2+AH68^2)*1000/(1.73*AF20)</f>
        <v>39.691072082805555</v>
      </c>
      <c r="AG68" s="785">
        <v>0.32077</v>
      </c>
      <c r="AH68" s="786">
        <v>0.27990999999999999</v>
      </c>
      <c r="AI68" s="784">
        <f>SQRT(AJ68^2+AK68^2)*1000/(1.73*AI20)</f>
        <v>60.595957925345459</v>
      </c>
      <c r="AJ68" s="785">
        <v>0.56400000000000006</v>
      </c>
      <c r="AK68" s="786">
        <v>0.32301999999999997</v>
      </c>
      <c r="AL68" s="784">
        <f>SQRT(AM68^2+AN68^2)*1000/(1.73*AL20)</f>
        <v>61.089687112854776</v>
      </c>
      <c r="AM68" s="785">
        <v>0.57357999999999998</v>
      </c>
      <c r="AN68" s="786">
        <v>0.31679000000000002</v>
      </c>
      <c r="AO68" s="784">
        <f>SQRT(AP68^2+AQ68^2)*1000/(1.73*AO20)</f>
        <v>43.045180709310308</v>
      </c>
      <c r="AP68" s="785">
        <v>0.35364000000000001</v>
      </c>
      <c r="AQ68" s="786">
        <v>0.29682999999999998</v>
      </c>
      <c r="AR68" s="717">
        <f t="shared" si="10"/>
        <v>12.355000000000002</v>
      </c>
      <c r="AS68" s="717">
        <f t="shared" si="10"/>
        <v>5.3785999999999996</v>
      </c>
      <c r="AT68" s="2">
        <v>12.355000000000002</v>
      </c>
      <c r="AU68" s="2">
        <v>5.3786000000000005</v>
      </c>
      <c r="AV68" s="718">
        <f t="shared" si="9"/>
        <v>0</v>
      </c>
      <c r="AW68" s="718">
        <f t="shared" si="8"/>
        <v>0</v>
      </c>
    </row>
    <row r="69" spans="1:49" s="2" customFormat="1" ht="16.5" customHeight="1" x14ac:dyDescent="0.25">
      <c r="A69" s="145" t="s">
        <v>255</v>
      </c>
      <c r="B69" s="146" t="s">
        <v>256</v>
      </c>
      <c r="C69" s="147"/>
      <c r="D69" s="148"/>
      <c r="E69" s="149"/>
      <c r="F69" s="150"/>
      <c r="G69" s="151"/>
      <c r="H69" s="766">
        <f>SQRT(I69^2+J69^2)*1000/(1.73*H20)</f>
        <v>9.4925955551814827</v>
      </c>
      <c r="I69" s="782">
        <v>0.10321999999999999</v>
      </c>
      <c r="J69" s="783">
        <v>7.0400000000000003E-3</v>
      </c>
      <c r="K69" s="766">
        <f>SQRT(L69^2+M69^2)*1000/(1.73*K20)</f>
        <v>12.247774223711211</v>
      </c>
      <c r="L69" s="782">
        <v>0.13318000000000002</v>
      </c>
      <c r="M69" s="783">
        <v>9.0699999999999999E-3</v>
      </c>
      <c r="N69" s="766">
        <f>SQRT(O69^2+P69^2)*1000/(1.73*N20)</f>
        <v>9.6031558325091204</v>
      </c>
      <c r="O69" s="782">
        <v>0.10436999999999999</v>
      </c>
      <c r="P69" s="783">
        <v>7.8499999999999993E-3</v>
      </c>
      <c r="Q69" s="766">
        <f>SQRT(R69^2+S69^2)*1000/(1.73*Q20)</f>
        <v>12.477642465131783</v>
      </c>
      <c r="R69" s="782">
        <v>0.13521000000000002</v>
      </c>
      <c r="S69" s="783">
        <v>1.4579999999999999E-2</v>
      </c>
      <c r="T69" s="766">
        <f>SQRT(U69^2+V69^2)*1000/(1.73*T20)</f>
        <v>12.441820353346195</v>
      </c>
      <c r="U69" s="782">
        <v>0.13439000000000001</v>
      </c>
      <c r="V69" s="783">
        <v>1.8100000000000002E-2</v>
      </c>
      <c r="W69" s="766">
        <f>SQRT(X69^2+Y69^2)*1000/(1.73*W20)</f>
        <v>32.917875740180918</v>
      </c>
      <c r="X69" s="782">
        <v>0.35831000000000002</v>
      </c>
      <c r="Y69" s="783">
        <v>1.8200000000000001E-2</v>
      </c>
      <c r="Z69" s="766">
        <f>SQRT(AA69^2+AB69^2)*1000/(1.73*Z20)</f>
        <v>18.352662593144213</v>
      </c>
      <c r="AA69" s="782">
        <v>0.18731</v>
      </c>
      <c r="AB69" s="783">
        <v>7.0180000000000006E-2</v>
      </c>
      <c r="AC69" s="766">
        <f>SQRT(AD69^2+AE69^2)*1000/(1.73*AC20)</f>
        <v>23.168736817332437</v>
      </c>
      <c r="AD69" s="782">
        <v>0.24286000000000002</v>
      </c>
      <c r="AE69" s="783">
        <v>5.2679999999999998E-2</v>
      </c>
      <c r="AF69" s="766">
        <f>SQRT(AG69^2+AH69^2)*1000/(1.73*AF20)</f>
        <v>30.136306086302273</v>
      </c>
      <c r="AG69" s="782">
        <v>0.32077</v>
      </c>
      <c r="AH69" s="783">
        <v>3.9899999999999998E-2</v>
      </c>
      <c r="AI69" s="766">
        <f>SQRT(AJ69^2+AK69^2)*1000/(1.73*AI20)</f>
        <v>24.534633619035038</v>
      </c>
      <c r="AJ69" s="782">
        <v>0.25844</v>
      </c>
      <c r="AK69" s="783">
        <v>4.9610000000000001E-2</v>
      </c>
      <c r="AL69" s="766">
        <f>SQRT(AM69^2+AN69^2)*1000/(1.73*AL20)</f>
        <v>28.233501912575342</v>
      </c>
      <c r="AM69" s="782">
        <v>0.29821000000000003</v>
      </c>
      <c r="AN69" s="783">
        <v>5.271E-2</v>
      </c>
      <c r="AO69" s="766">
        <f>SQRT(AP69^2+AQ69^2)*1000/(1.73*AO20)</f>
        <v>28.393705274714673</v>
      </c>
      <c r="AP69" s="782">
        <v>0.30310999999999999</v>
      </c>
      <c r="AQ69" s="783">
        <v>2.9590000000000002E-2</v>
      </c>
      <c r="AR69" s="717">
        <f t="shared" si="10"/>
        <v>4.7488499999999991</v>
      </c>
      <c r="AS69" s="717">
        <f t="shared" si="10"/>
        <v>0.62214000000000014</v>
      </c>
      <c r="AT69" s="2">
        <v>4.74885</v>
      </c>
      <c r="AU69" s="2">
        <v>0.62213999999999992</v>
      </c>
      <c r="AV69" s="718">
        <f t="shared" si="9"/>
        <v>0</v>
      </c>
      <c r="AW69" s="718">
        <f t="shared" si="8"/>
        <v>0</v>
      </c>
    </row>
    <row r="70" spans="1:49" s="2" customFormat="1" ht="16.5" customHeight="1" x14ac:dyDescent="0.25">
      <c r="A70" s="145" t="s">
        <v>257</v>
      </c>
      <c r="B70" s="146" t="s">
        <v>258</v>
      </c>
      <c r="C70" s="147"/>
      <c r="D70" s="148"/>
      <c r="E70" s="149"/>
      <c r="F70" s="150"/>
      <c r="G70" s="151"/>
      <c r="H70" s="770">
        <f>SQRT(I70^2+J70^2)*1000/(1.73*H20)</f>
        <v>3.2153782496037326</v>
      </c>
      <c r="I70" s="782">
        <v>3.4329999999999999E-2</v>
      </c>
      <c r="J70" s="783">
        <v>7.0400000000000003E-3</v>
      </c>
      <c r="K70" s="770">
        <f>SQRT(L70^2+M70^2)*1000/(1.73*K20)</f>
        <v>4.1507073933222633</v>
      </c>
      <c r="L70" s="782">
        <v>4.4319999999999998E-2</v>
      </c>
      <c r="M70" s="783">
        <v>9.0699999999999999E-3</v>
      </c>
      <c r="N70" s="770">
        <f>SQRT(O70^2+P70^2)*1000/(1.73*N20)</f>
        <v>3.2660208064083784</v>
      </c>
      <c r="O70" s="782">
        <v>3.4719999999999994E-2</v>
      </c>
      <c r="P70" s="783">
        <v>7.8499999999999993E-3</v>
      </c>
      <c r="Q70" s="770">
        <f>SQRT(R70^2+S70^2)*1000/(1.73*Q20)</f>
        <v>3.3706857381156063</v>
      </c>
      <c r="R70" s="782">
        <v>3.372E-2</v>
      </c>
      <c r="S70" s="783">
        <v>1.4579999999999999E-2</v>
      </c>
      <c r="T70" s="770">
        <f>SQRT(U70^2+V70^2)*1000/(1.73*T20)</f>
        <v>6.3801234708592274</v>
      </c>
      <c r="U70" s="782">
        <v>6.7139999999999991E-2</v>
      </c>
      <c r="V70" s="783">
        <v>1.8100000000000002E-2</v>
      </c>
      <c r="W70" s="770">
        <f>SQRT(X70^2+Y70^2)*1000/(1.73*W20)</f>
        <v>9.112923008555132</v>
      </c>
      <c r="X70" s="782">
        <v>9.7639999999999991E-2</v>
      </c>
      <c r="Y70" s="783">
        <v>1.8200000000000001E-2</v>
      </c>
      <c r="Z70" s="770">
        <f>SQRT(AA70^2+AB70^2)*1000/(1.73*Z20)</f>
        <v>9.1699965321055181</v>
      </c>
      <c r="AA70" s="782">
        <v>9.3600000000000003E-2</v>
      </c>
      <c r="AB70" s="783">
        <v>3.5040000000000002E-2</v>
      </c>
      <c r="AC70" s="770">
        <f>SQRT(AD70^2+AE70^2)*1000/(1.73*AC20)</f>
        <v>11.577913963957581</v>
      </c>
      <c r="AD70" s="782">
        <v>0.12136999999999999</v>
      </c>
      <c r="AE70" s="783">
        <v>2.6290000000000001E-2</v>
      </c>
      <c r="AF70" s="770">
        <f>SQRT(AG70^2+AH70^2)*1000/(1.73*AF20)</f>
        <v>7.6957549228056035</v>
      </c>
      <c r="AG70" s="782">
        <v>8.0110000000000001E-2</v>
      </c>
      <c r="AH70" s="783">
        <v>1.9900000000000001E-2</v>
      </c>
      <c r="AI70" s="770">
        <f>SQRT(AJ70^2+AK70^2)*1000/(1.73*AI20)</f>
        <v>16.011685796077117</v>
      </c>
      <c r="AJ70" s="782">
        <v>0.16442000000000001</v>
      </c>
      <c r="AK70" s="783">
        <v>4.9610000000000001E-2</v>
      </c>
      <c r="AL70" s="770">
        <f>SQRT(AM70^2+AN70^2)*1000/(1.73*AL20)</f>
        <v>4.9235891789024118</v>
      </c>
      <c r="AM70" s="782">
        <v>4.5789999999999997E-2</v>
      </c>
      <c r="AN70" s="783">
        <v>2.631E-2</v>
      </c>
      <c r="AO70" s="770">
        <f>SQRT(AP70^2+AQ70^2)*1000/(1.73*AO20)</f>
        <v>14.391443115395495</v>
      </c>
      <c r="AP70" s="782">
        <v>0.15150000000000002</v>
      </c>
      <c r="AQ70" s="783">
        <v>2.9590000000000002E-2</v>
      </c>
      <c r="AR70" s="717">
        <f t="shared" si="10"/>
        <v>1.9864399999999995</v>
      </c>
      <c r="AS70" s="717">
        <f t="shared" si="10"/>
        <v>0.53650000000000009</v>
      </c>
      <c r="AT70" s="2">
        <v>1.9864399999999998</v>
      </c>
      <c r="AU70" s="2">
        <v>0.53649999999999998</v>
      </c>
      <c r="AV70" s="718">
        <f t="shared" si="9"/>
        <v>0</v>
      </c>
      <c r="AW70" s="718">
        <f t="shared" si="8"/>
        <v>0</v>
      </c>
    </row>
    <row r="71" spans="1:49" s="2" customFormat="1" ht="16.5" customHeight="1" x14ac:dyDescent="0.25">
      <c r="A71" s="145"/>
      <c r="B71" s="146" t="s">
        <v>75</v>
      </c>
      <c r="C71" s="147"/>
      <c r="D71" s="148"/>
      <c r="E71" s="149"/>
      <c r="F71" s="150"/>
      <c r="G71" s="151"/>
      <c r="H71" s="766">
        <f>SQRT(I71^2+J71^2)*1000/(1.73*0.395)</f>
        <v>15.897206168288495</v>
      </c>
      <c r="I71" s="788">
        <v>1.086E-2</v>
      </c>
      <c r="J71" s="789">
        <v>2.7E-4</v>
      </c>
      <c r="K71" s="766">
        <f>SQRT(L71^2+M71^2)*1000/(1.73*0.395)</f>
        <v>10.270345387055494</v>
      </c>
      <c r="L71" s="788">
        <v>7.0099999999999997E-3</v>
      </c>
      <c r="M71" s="789">
        <v>3.4000000000000002E-4</v>
      </c>
      <c r="N71" s="766">
        <f>SQRT(O71^2+P71^2)*1000/(1.73*0.395)</f>
        <v>13.692176057557806</v>
      </c>
      <c r="O71" s="788">
        <v>9.3500000000000007E-3</v>
      </c>
      <c r="P71" s="789">
        <v>3.5E-4</v>
      </c>
      <c r="Q71" s="766">
        <f>SQRT(R71^2+S71^2)*1000/(1.73*0.395)</f>
        <v>12.886786165559656</v>
      </c>
      <c r="R71" s="788">
        <v>8.8000000000000005E-3</v>
      </c>
      <c r="S71" s="789">
        <v>3.3E-4</v>
      </c>
      <c r="T71" s="766">
        <f>SQRT(U71^2+V71^2)*1000/(1.73*0.395)</f>
        <v>8.1774474235750709</v>
      </c>
      <c r="U71" s="788">
        <v>5.5799999999999999E-3</v>
      </c>
      <c r="V71" s="789">
        <v>2.9999999999999997E-4</v>
      </c>
      <c r="W71" s="766">
        <f>SQRT(X71^2+Y71^2)*1000/(1.73*0.395)</f>
        <v>18.380563803533857</v>
      </c>
      <c r="X71" s="788">
        <v>1.255E-2</v>
      </c>
      <c r="Y71" s="789">
        <v>5.1000000000000004E-4</v>
      </c>
      <c r="Z71" s="766">
        <f>SQRT(AA71^2+AB71^2)*1000/(1.73*0.395)</f>
        <v>15.589409592634338</v>
      </c>
      <c r="AA71" s="788">
        <v>1.0630000000000001E-2</v>
      </c>
      <c r="AB71" s="789">
        <v>6.9999999999999999E-4</v>
      </c>
      <c r="AC71" s="766">
        <f>SQRT(AD71^2+AE71^2)*1000/(1.73*0.395)</f>
        <v>16.619662355934761</v>
      </c>
      <c r="AD71" s="788">
        <v>1.1350000000000001E-2</v>
      </c>
      <c r="AE71" s="789">
        <v>4.0000000000000002E-4</v>
      </c>
      <c r="AF71" s="766">
        <f>SQRT(AG71^2+AH71^2)*1000/(1.73*0.395)</f>
        <v>12.563847555183074</v>
      </c>
      <c r="AG71" s="788">
        <v>8.5500000000000003E-3</v>
      </c>
      <c r="AH71" s="789">
        <v>7.7999999999999999E-4</v>
      </c>
      <c r="AI71" s="766">
        <f>SQRT(AJ71^2+AK71^2)*1000/(1.73*0.395)</f>
        <v>13.698430692067795</v>
      </c>
      <c r="AJ71" s="788">
        <v>9.3500000000000007E-3</v>
      </c>
      <c r="AK71" s="789">
        <v>4.4999999999999999E-4</v>
      </c>
      <c r="AL71" s="766">
        <f>SQRT(AM71^2+AN71^2)*1000/(1.73*0.395)</f>
        <v>15.539795930621949</v>
      </c>
      <c r="AM71" s="788">
        <v>1.0610000000000001E-2</v>
      </c>
      <c r="AN71" s="789">
        <v>4.4000000000000002E-4</v>
      </c>
      <c r="AO71" s="766">
        <f>SQRT(AP71^2+AQ71^2)*1000/(1.73*0.395)</f>
        <v>11.559785940564197</v>
      </c>
      <c r="AP71" s="788">
        <v>7.7899999999999992E-3</v>
      </c>
      <c r="AQ71" s="789">
        <v>1.31E-3</v>
      </c>
      <c r="AR71" s="717">
        <f t="shared" si="10"/>
        <v>0.23332</v>
      </c>
      <c r="AS71" s="717">
        <f t="shared" si="10"/>
        <v>3.3250000000000002E-2</v>
      </c>
      <c r="AT71" s="2">
        <v>0.23332</v>
      </c>
      <c r="AU71" s="2">
        <v>3.3250000000000002E-2</v>
      </c>
      <c r="AV71" s="718">
        <f t="shared" si="9"/>
        <v>0</v>
      </c>
      <c r="AW71" s="718">
        <f t="shared" si="8"/>
        <v>0</v>
      </c>
    </row>
    <row r="72" spans="1:49" s="2" customFormat="1" ht="16.5" customHeight="1" thickBot="1" x14ac:dyDescent="0.3">
      <c r="A72" s="145"/>
      <c r="B72" s="146" t="s">
        <v>76</v>
      </c>
      <c r="C72" s="147"/>
      <c r="D72" s="148"/>
      <c r="E72" s="149"/>
      <c r="F72" s="150"/>
      <c r="G72" s="151"/>
      <c r="H72" s="790">
        <f>SQRT(I72^2+J72^2)*1000/(1.73*0.395)</f>
        <v>12.628383722103237</v>
      </c>
      <c r="I72" s="791">
        <v>8.5000000000000006E-3</v>
      </c>
      <c r="J72" s="792">
        <v>1.49E-3</v>
      </c>
      <c r="K72" s="790">
        <f>SQRT(L72^2+M72^2)*1000/(1.73*0.395)</f>
        <v>11.028111478056477</v>
      </c>
      <c r="L72" s="791">
        <v>7.2899999999999996E-3</v>
      </c>
      <c r="M72" s="792">
        <v>1.91E-3</v>
      </c>
      <c r="N72" s="790">
        <f>SQRT(O72^2+P72^2)*1000/(1.73*0.395)</f>
        <v>8.4517197099767465</v>
      </c>
      <c r="O72" s="791">
        <v>5.6899999999999997E-3</v>
      </c>
      <c r="P72" s="792">
        <v>9.8999999999999999E-4</v>
      </c>
      <c r="Q72" s="790">
        <f>SQRT(R72^2+S72^2)*1000/(1.73*0.395)</f>
        <v>8.2037107019344564</v>
      </c>
      <c r="R72" s="791">
        <v>5.5299999999999993E-3</v>
      </c>
      <c r="S72" s="792">
        <v>9.2000000000000003E-4</v>
      </c>
      <c r="T72" s="790">
        <f>SQRT(U72^2+V72^2)*1000/(1.73*0.395)</f>
        <v>12.274434906820252</v>
      </c>
      <c r="U72" s="791">
        <v>8.3000000000000001E-3</v>
      </c>
      <c r="V72" s="792">
        <v>1.2099999999999999E-3</v>
      </c>
      <c r="W72" s="790">
        <f>SQRT(X72^2+Y72^2)*1000/(1.73*0.395)</f>
        <v>19.757637244170425</v>
      </c>
      <c r="X72" s="791">
        <v>1.3470000000000001E-2</v>
      </c>
      <c r="Y72" s="792">
        <v>9.2000000000000003E-4</v>
      </c>
      <c r="Z72" s="790">
        <f>SQRT(AA72^2+AB72^2)*1000/(1.73*0.395)</f>
        <v>15.127714760330445</v>
      </c>
      <c r="AA72" s="791">
        <v>1.03E-2</v>
      </c>
      <c r="AB72" s="792">
        <v>8.8000000000000003E-4</v>
      </c>
      <c r="AC72" s="790">
        <f>SQRT(AD72^2+AE72^2)*1000/(1.73*0.395)</f>
        <v>14.87312154676205</v>
      </c>
      <c r="AD72" s="791">
        <v>1.001E-2</v>
      </c>
      <c r="AE72" s="792">
        <v>1.7600000000000001E-3</v>
      </c>
      <c r="AF72" s="790">
        <f>SQRT(AG72^2+AH72^2)*1000/(1.73*0.395)</f>
        <v>19.459506736546576</v>
      </c>
      <c r="AG72" s="791">
        <v>1.3260000000000001E-2</v>
      </c>
      <c r="AH72" s="792">
        <v>1E-3</v>
      </c>
      <c r="AI72" s="790">
        <f>SQRT(AJ72^2+AK72^2)*1000/(1.73*0.395)</f>
        <v>14.194534353031235</v>
      </c>
      <c r="AJ72" s="791">
        <v>9.6800000000000011E-3</v>
      </c>
      <c r="AK72" s="792">
        <v>6.2E-4</v>
      </c>
      <c r="AL72" s="790">
        <f>SQRT(AM72^2+AN72^2)*1000/(1.73*0.395)</f>
        <v>16.673788726667283</v>
      </c>
      <c r="AM72" s="791">
        <v>1.136E-2</v>
      </c>
      <c r="AN72" s="792">
        <v>8.8000000000000003E-4</v>
      </c>
      <c r="AO72" s="790">
        <f>SQRT(AP72^2+AQ72^2)*1000/(1.73*0.395)</f>
        <v>18.378693759195617</v>
      </c>
      <c r="AP72" s="791">
        <v>1.252E-2</v>
      </c>
      <c r="AQ72" s="792">
        <v>9.8999999999999999E-4</v>
      </c>
      <c r="AR72" s="717">
        <f t="shared" si="10"/>
        <v>0.26574999999999999</v>
      </c>
      <c r="AS72" s="717">
        <f t="shared" si="10"/>
        <v>1.9750000000000004E-2</v>
      </c>
      <c r="AT72" s="2">
        <v>0.26574999999999999</v>
      </c>
      <c r="AU72" s="2">
        <v>1.975E-2</v>
      </c>
      <c r="AV72" s="718">
        <f t="shared" si="9"/>
        <v>0</v>
      </c>
      <c r="AW72" s="718">
        <f t="shared" si="8"/>
        <v>0</v>
      </c>
    </row>
    <row r="73" spans="1:49" s="2" customFormat="1" ht="16.5" customHeight="1" x14ac:dyDescent="0.25">
      <c r="A73" s="176" t="s">
        <v>259</v>
      </c>
      <c r="B73" s="177"/>
      <c r="C73" s="177"/>
      <c r="D73" s="177"/>
      <c r="E73" s="177"/>
      <c r="F73" s="177"/>
      <c r="G73" s="324"/>
      <c r="H73" s="773">
        <f>H47+H48+H49+H50+H51+H52+H53+H54+H55+H56+H57+H58+H71</f>
        <v>378.60821223155165</v>
      </c>
      <c r="I73" s="774">
        <f>I47+I48+I49+I50+I51+I52+I53+I54+I55+I56+I57+I58+I71</f>
        <v>3.4498600000000001</v>
      </c>
      <c r="J73" s="775">
        <f>J47+J48+J49+J50+J51+J52+J53+J54+J55+J56+J57+J58+J71</f>
        <v>1.7301499999999999</v>
      </c>
      <c r="K73" s="773">
        <f>K47+K48+K49+K50+K51+K52+K53+K54+K55+K56+K57+K58+K71</f>
        <v>371.13301110235045</v>
      </c>
      <c r="L73" s="774">
        <f t="shared" ref="L73:AQ73" si="11">L47+L48+L49+L50+L51+L52+L53+L54+L55+L56+L57+L58+L71</f>
        <v>3.4047700000000001</v>
      </c>
      <c r="M73" s="775">
        <f t="shared" si="11"/>
        <v>1.7678500000000001</v>
      </c>
      <c r="N73" s="773">
        <f t="shared" si="11"/>
        <v>377.81918222363402</v>
      </c>
      <c r="O73" s="774">
        <f t="shared" si="11"/>
        <v>3.4476400000000003</v>
      </c>
      <c r="P73" s="775">
        <f t="shared" si="11"/>
        <v>1.7944100000000001</v>
      </c>
      <c r="Q73" s="773">
        <f t="shared" si="11"/>
        <v>396.79993994394317</v>
      </c>
      <c r="R73" s="774">
        <f t="shared" si="11"/>
        <v>3.6680700000000002</v>
      </c>
      <c r="S73" s="775">
        <f t="shared" si="11"/>
        <v>1.7935100000000002</v>
      </c>
      <c r="T73" s="773">
        <f t="shared" si="11"/>
        <v>438.95819233994808</v>
      </c>
      <c r="U73" s="774">
        <f t="shared" si="11"/>
        <v>4.1856600000000004</v>
      </c>
      <c r="V73" s="775">
        <f t="shared" si="11"/>
        <v>1.89011</v>
      </c>
      <c r="W73" s="773">
        <f t="shared" si="11"/>
        <v>486.9188944372703</v>
      </c>
      <c r="X73" s="774">
        <f t="shared" si="11"/>
        <v>4.5484999999999998</v>
      </c>
      <c r="Y73" s="775">
        <f t="shared" si="11"/>
        <v>1.8767699999999996</v>
      </c>
      <c r="Z73" s="773">
        <f t="shared" si="11"/>
        <v>570.7790257678322</v>
      </c>
      <c r="AA73" s="774">
        <f t="shared" si="11"/>
        <v>5.43018</v>
      </c>
      <c r="AB73" s="775">
        <f t="shared" si="11"/>
        <v>2.27258</v>
      </c>
      <c r="AC73" s="773">
        <f t="shared" si="11"/>
        <v>640.55903850166851</v>
      </c>
      <c r="AD73" s="774">
        <f t="shared" si="11"/>
        <v>6.12364</v>
      </c>
      <c r="AE73" s="775">
        <f t="shared" si="11"/>
        <v>2.4629500000000002</v>
      </c>
      <c r="AF73" s="773">
        <f t="shared" si="11"/>
        <v>670.43093816481507</v>
      </c>
      <c r="AG73" s="774">
        <f t="shared" si="11"/>
        <v>6.3074899999999996</v>
      </c>
      <c r="AH73" s="775">
        <f t="shared" si="11"/>
        <v>2.6129599999999598</v>
      </c>
      <c r="AI73" s="773">
        <f t="shared" si="11"/>
        <v>678.87900317920003</v>
      </c>
      <c r="AJ73" s="774">
        <f t="shared" si="11"/>
        <v>6.4366000000000012</v>
      </c>
      <c r="AK73" s="775">
        <f t="shared" si="11"/>
        <v>2.7017199999999995</v>
      </c>
      <c r="AL73" s="773">
        <f t="shared" si="11"/>
        <v>653.42825034521672</v>
      </c>
      <c r="AM73" s="774">
        <f t="shared" si="11"/>
        <v>6.16357</v>
      </c>
      <c r="AN73" s="775">
        <f t="shared" si="11"/>
        <v>2.57911</v>
      </c>
      <c r="AO73" s="773">
        <f t="shared" si="11"/>
        <v>653.37626012209864</v>
      </c>
      <c r="AP73" s="774">
        <f t="shared" si="11"/>
        <v>6.1579199999999998</v>
      </c>
      <c r="AQ73" s="775">
        <f t="shared" si="11"/>
        <v>2.5911300000000002</v>
      </c>
    </row>
    <row r="74" spans="1:49" s="2" customFormat="1" ht="16.5" customHeight="1" thickBot="1" x14ac:dyDescent="0.3">
      <c r="A74" s="179" t="s">
        <v>260</v>
      </c>
      <c r="B74" s="180"/>
      <c r="C74" s="180"/>
      <c r="D74" s="180"/>
      <c r="E74" s="180"/>
      <c r="F74" s="180"/>
      <c r="G74" s="360"/>
      <c r="H74" s="776">
        <f>H70+H69+H68+H67+H66+H65+H64+H63+H62+H61+H60+H59+H72</f>
        <v>275.79814355351056</v>
      </c>
      <c r="I74" s="777">
        <f>I70+I69+I68+I67+I66+I65+I64+I63+I62+I61+I60+I59+I72</f>
        <v>2.5236800000000001</v>
      </c>
      <c r="J74" s="778">
        <f>J70+J69+J68+J67+J66+J65+J64+J63+J62+J61+J60+J59+J72</f>
        <v>1.2966000000000002</v>
      </c>
      <c r="K74" s="776">
        <f>K70+K69+K68+K67+K66+K65+K64+K63+K62+K61+K60+K59+K72</f>
        <v>267.95169023189521</v>
      </c>
      <c r="L74" s="777">
        <f t="shared" ref="L74:AQ74" si="12">L70+L69+L68+L67+L66+L65+L64+L63+L62+L61+L60+L59+L72</f>
        <v>2.4460999999999999</v>
      </c>
      <c r="M74" s="778">
        <f t="shared" si="12"/>
        <v>1.29175</v>
      </c>
      <c r="N74" s="776">
        <f t="shared" si="12"/>
        <v>264.7388162693544</v>
      </c>
      <c r="O74" s="777">
        <f t="shared" si="12"/>
        <v>2.4340799999999998</v>
      </c>
      <c r="P74" s="778">
        <f t="shared" si="12"/>
        <v>1.3025899999999999</v>
      </c>
      <c r="Q74" s="776">
        <f t="shared" si="12"/>
        <v>280.05371108127463</v>
      </c>
      <c r="R74" s="777">
        <f t="shared" si="12"/>
        <v>2.6300300000000001</v>
      </c>
      <c r="S74" s="778">
        <f t="shared" si="12"/>
        <v>1.3106799999999998</v>
      </c>
      <c r="T74" s="776">
        <f t="shared" si="12"/>
        <v>325.54707547332401</v>
      </c>
      <c r="U74" s="777">
        <f t="shared" si="12"/>
        <v>3.0757000000000008</v>
      </c>
      <c r="V74" s="778">
        <f t="shared" si="12"/>
        <v>1.42686</v>
      </c>
      <c r="W74" s="776">
        <f t="shared" si="12"/>
        <v>408.75284757707431</v>
      </c>
      <c r="X74" s="777">
        <f t="shared" si="12"/>
        <v>3.7810499999999601</v>
      </c>
      <c r="Y74" s="778">
        <f t="shared" si="12"/>
        <v>1.7532600000000003</v>
      </c>
      <c r="Z74" s="776">
        <f t="shared" si="12"/>
        <v>492.14797620027514</v>
      </c>
      <c r="AA74" s="777">
        <f t="shared" si="12"/>
        <v>4.7436699999999989</v>
      </c>
      <c r="AB74" s="778">
        <f t="shared" si="12"/>
        <v>2.0838699999999997</v>
      </c>
      <c r="AC74" s="776">
        <f t="shared" si="12"/>
        <v>547.90025493140047</v>
      </c>
      <c r="AD74" s="777">
        <f t="shared" si="12"/>
        <v>5.2147100000000011</v>
      </c>
      <c r="AE74" s="778">
        <f t="shared" si="12"/>
        <v>2.1322999999999999</v>
      </c>
      <c r="AF74" s="776">
        <f t="shared" si="12"/>
        <v>557.90323874043668</v>
      </c>
      <c r="AG74" s="777">
        <f t="shared" si="12"/>
        <v>5.2769499999999994</v>
      </c>
      <c r="AH74" s="778">
        <f t="shared" si="12"/>
        <v>2.1306399999999996</v>
      </c>
      <c r="AI74" s="776">
        <f t="shared" si="12"/>
        <v>543.50045555273402</v>
      </c>
      <c r="AJ74" s="777">
        <f t="shared" si="12"/>
        <v>5.1976200000000006</v>
      </c>
      <c r="AK74" s="778">
        <f t="shared" si="12"/>
        <v>2.2065600000000001</v>
      </c>
      <c r="AL74" s="776">
        <f t="shared" si="12"/>
        <v>539.97866651548156</v>
      </c>
      <c r="AM74" s="777">
        <f t="shared" si="12"/>
        <v>5.1743800000000002</v>
      </c>
      <c r="AN74" s="778">
        <f t="shared" si="12"/>
        <v>2.1208</v>
      </c>
      <c r="AO74" s="776">
        <f t="shared" si="12"/>
        <v>558.24379197293979</v>
      </c>
      <c r="AP74" s="777">
        <f t="shared" si="12"/>
        <v>5.2790500000000007</v>
      </c>
      <c r="AQ74" s="778">
        <f t="shared" si="12"/>
        <v>2.2069100000000001</v>
      </c>
    </row>
    <row r="75" spans="1:49" s="2" customFormat="1" ht="16.5" customHeight="1" thickBot="1" x14ac:dyDescent="0.3">
      <c r="A75" s="185" t="s">
        <v>261</v>
      </c>
      <c r="B75" s="186"/>
      <c r="C75" s="186"/>
      <c r="D75" s="186"/>
      <c r="E75" s="186"/>
      <c r="F75" s="186"/>
      <c r="G75" s="186"/>
      <c r="H75" s="779">
        <f t="shared" ref="H75:AQ75" si="13">H73+H74</f>
        <v>654.40635578506226</v>
      </c>
      <c r="I75" s="780">
        <f t="shared" si="13"/>
        <v>5.9735399999999998</v>
      </c>
      <c r="J75" s="781">
        <f t="shared" si="13"/>
        <v>3.0267499999999998</v>
      </c>
      <c r="K75" s="779">
        <f t="shared" si="13"/>
        <v>639.08470133424566</v>
      </c>
      <c r="L75" s="780">
        <f t="shared" si="13"/>
        <v>5.8508700000000005</v>
      </c>
      <c r="M75" s="781">
        <f t="shared" si="13"/>
        <v>3.0596000000000001</v>
      </c>
      <c r="N75" s="779">
        <f t="shared" si="13"/>
        <v>642.55799849298842</v>
      </c>
      <c r="O75" s="780">
        <f t="shared" si="13"/>
        <v>5.8817199999999996</v>
      </c>
      <c r="P75" s="781">
        <f t="shared" si="13"/>
        <v>3.097</v>
      </c>
      <c r="Q75" s="779">
        <f t="shared" si="13"/>
        <v>676.8536510252178</v>
      </c>
      <c r="R75" s="780">
        <f t="shared" si="13"/>
        <v>6.2980999999999998</v>
      </c>
      <c r="S75" s="781">
        <f t="shared" si="13"/>
        <v>3.10419</v>
      </c>
      <c r="T75" s="779">
        <f t="shared" si="13"/>
        <v>764.5052678132721</v>
      </c>
      <c r="U75" s="780">
        <f t="shared" si="13"/>
        <v>7.2613600000000016</v>
      </c>
      <c r="V75" s="781">
        <f t="shared" si="13"/>
        <v>3.31697</v>
      </c>
      <c r="W75" s="779">
        <f t="shared" si="13"/>
        <v>895.67174201434455</v>
      </c>
      <c r="X75" s="780">
        <f t="shared" si="13"/>
        <v>8.3295499999999603</v>
      </c>
      <c r="Y75" s="781">
        <f t="shared" si="13"/>
        <v>3.6300299999999996</v>
      </c>
      <c r="Z75" s="779">
        <f t="shared" si="13"/>
        <v>1062.9270019681073</v>
      </c>
      <c r="AA75" s="780">
        <f t="shared" si="13"/>
        <v>10.173849999999998</v>
      </c>
      <c r="AB75" s="781">
        <f t="shared" si="13"/>
        <v>4.3564499999999997</v>
      </c>
      <c r="AC75" s="779">
        <f t="shared" si="13"/>
        <v>1188.459293433069</v>
      </c>
      <c r="AD75" s="780">
        <f t="shared" si="13"/>
        <v>11.338350000000002</v>
      </c>
      <c r="AE75" s="781">
        <f t="shared" si="13"/>
        <v>4.5952500000000001</v>
      </c>
      <c r="AF75" s="779">
        <f t="shared" si="13"/>
        <v>1228.3341769052518</v>
      </c>
      <c r="AG75" s="780">
        <f t="shared" si="13"/>
        <v>11.584439999999999</v>
      </c>
      <c r="AH75" s="781">
        <f t="shared" si="13"/>
        <v>4.7435999999999598</v>
      </c>
      <c r="AI75" s="779">
        <f t="shared" si="13"/>
        <v>1222.3794587319339</v>
      </c>
      <c r="AJ75" s="780">
        <f t="shared" si="13"/>
        <v>11.634220000000003</v>
      </c>
      <c r="AK75" s="781">
        <f t="shared" si="13"/>
        <v>4.9082799999999995</v>
      </c>
      <c r="AL75" s="779">
        <f t="shared" si="13"/>
        <v>1193.4069168606984</v>
      </c>
      <c r="AM75" s="780">
        <f t="shared" si="13"/>
        <v>11.337949999999999</v>
      </c>
      <c r="AN75" s="781">
        <f t="shared" si="13"/>
        <v>4.69991</v>
      </c>
      <c r="AO75" s="779">
        <f t="shared" si="13"/>
        <v>1211.6200520950383</v>
      </c>
      <c r="AP75" s="780">
        <f t="shared" si="13"/>
        <v>11.436970000000001</v>
      </c>
      <c r="AQ75" s="781">
        <f t="shared" si="13"/>
        <v>4.7980400000000003</v>
      </c>
    </row>
    <row r="76" spans="1:49" s="2" customFormat="1" ht="16.5" customHeight="1" x14ac:dyDescent="0.25">
      <c r="A76" s="234"/>
      <c r="B76" s="7"/>
      <c r="C76" s="7"/>
      <c r="D76" s="7"/>
      <c r="E76" s="7"/>
      <c r="F76" s="7"/>
      <c r="G76" s="7"/>
      <c r="H76" s="347"/>
      <c r="I76" s="348"/>
      <c r="J76" s="348"/>
      <c r="K76" s="347"/>
      <c r="L76" s="348"/>
      <c r="M76" s="348"/>
      <c r="N76" s="347"/>
      <c r="O76" s="348"/>
      <c r="P76" s="348"/>
      <c r="Q76" s="347"/>
      <c r="R76" s="348"/>
      <c r="S76" s="348"/>
      <c r="T76" s="347"/>
      <c r="U76" s="348"/>
      <c r="V76" s="348"/>
      <c r="W76" s="347"/>
      <c r="X76" s="348"/>
      <c r="Y76" s="348"/>
      <c r="Z76" s="347"/>
      <c r="AA76" s="348"/>
      <c r="AB76" s="348"/>
      <c r="AC76" s="347"/>
      <c r="AD76" s="348"/>
      <c r="AE76" s="348"/>
      <c r="AF76" s="347"/>
      <c r="AG76" s="348"/>
      <c r="AH76" s="348"/>
      <c r="AI76" s="347"/>
      <c r="AJ76" s="348"/>
      <c r="AK76" s="348"/>
      <c r="AL76" s="347"/>
      <c r="AM76" s="348"/>
      <c r="AN76" s="348"/>
      <c r="AO76" s="347"/>
      <c r="AP76" s="348"/>
      <c r="AQ76" s="348"/>
    </row>
    <row r="77" spans="1:49" s="2" customFormat="1" ht="16.5" customHeight="1" thickBot="1" x14ac:dyDescent="0.3">
      <c r="A77" s="191" t="s">
        <v>80</v>
      </c>
      <c r="B77" s="3"/>
      <c r="C77" s="3"/>
      <c r="D77" s="3"/>
      <c r="E77" s="3"/>
      <c r="F77" s="3"/>
      <c r="G77" s="3"/>
      <c r="H77" s="192"/>
      <c r="I77" s="193"/>
      <c r="J77" s="115"/>
      <c r="K77" s="194"/>
      <c r="L77" s="194"/>
      <c r="M77" s="194"/>
      <c r="N77" s="194"/>
      <c r="O77" s="194"/>
      <c r="P77" s="194"/>
      <c r="Q77" s="194"/>
      <c r="R77" s="194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  <c r="AF77" s="194"/>
      <c r="AG77" s="194"/>
      <c r="AH77" s="194"/>
      <c r="AI77" s="194"/>
      <c r="AJ77" s="194"/>
      <c r="AK77" s="194"/>
      <c r="AL77" s="194"/>
      <c r="AM77" s="194"/>
      <c r="AN77" s="194"/>
      <c r="AO77" s="194"/>
      <c r="AP77" s="194"/>
      <c r="AQ77" s="194"/>
    </row>
    <row r="78" spans="1:49" s="2" customFormat="1" ht="16.5" customHeight="1" x14ac:dyDescent="0.25">
      <c r="A78" s="45" t="s">
        <v>23</v>
      </c>
      <c r="B78" s="195" t="s">
        <v>81</v>
      </c>
      <c r="C78" s="196"/>
      <c r="D78" s="196" t="s">
        <v>82</v>
      </c>
      <c r="E78" s="196"/>
      <c r="F78" s="196"/>
      <c r="G78" s="197"/>
      <c r="H78" s="793">
        <f>$C$80/1000</f>
        <v>3.1800000000000002E-2</v>
      </c>
      <c r="I78" s="794" t="s">
        <v>83</v>
      </c>
      <c r="J78" s="795">
        <f>$G$80/1000</f>
        <v>4.0799999999999996E-2</v>
      </c>
      <c r="K78" s="793">
        <f>$C$80/1000</f>
        <v>3.1800000000000002E-2</v>
      </c>
      <c r="L78" s="794" t="s">
        <v>83</v>
      </c>
      <c r="M78" s="795">
        <f>$G$80/1000</f>
        <v>4.0799999999999996E-2</v>
      </c>
      <c r="N78" s="793">
        <f>$C$80/1000</f>
        <v>3.1800000000000002E-2</v>
      </c>
      <c r="O78" s="794" t="s">
        <v>83</v>
      </c>
      <c r="P78" s="795">
        <f>$G$80/1000</f>
        <v>4.0799999999999996E-2</v>
      </c>
      <c r="Q78" s="793">
        <f>$C$80/1000</f>
        <v>3.1800000000000002E-2</v>
      </c>
      <c r="R78" s="794" t="s">
        <v>83</v>
      </c>
      <c r="S78" s="795">
        <f>$G$80/1000</f>
        <v>4.0799999999999996E-2</v>
      </c>
      <c r="T78" s="793">
        <f>$C$80/1000</f>
        <v>3.1800000000000002E-2</v>
      </c>
      <c r="U78" s="794" t="s">
        <v>83</v>
      </c>
      <c r="V78" s="795">
        <f>$G$80/1000</f>
        <v>4.0799999999999996E-2</v>
      </c>
      <c r="W78" s="793">
        <f>$C$80/1000</f>
        <v>3.1800000000000002E-2</v>
      </c>
      <c r="X78" s="794" t="s">
        <v>83</v>
      </c>
      <c r="Y78" s="795">
        <f>$G$80/1000</f>
        <v>4.0799999999999996E-2</v>
      </c>
      <c r="Z78" s="793">
        <f>$C$80/1000</f>
        <v>3.1800000000000002E-2</v>
      </c>
      <c r="AA78" s="794" t="s">
        <v>83</v>
      </c>
      <c r="AB78" s="795">
        <f>$G$80/1000</f>
        <v>4.0799999999999996E-2</v>
      </c>
      <c r="AC78" s="793">
        <f>$C$80/1000</f>
        <v>3.1800000000000002E-2</v>
      </c>
      <c r="AD78" s="794" t="s">
        <v>83</v>
      </c>
      <c r="AE78" s="795">
        <f>$G$80/1000</f>
        <v>4.0799999999999996E-2</v>
      </c>
      <c r="AF78" s="793">
        <f>$C$80/1000</f>
        <v>3.1800000000000002E-2</v>
      </c>
      <c r="AG78" s="794" t="s">
        <v>83</v>
      </c>
      <c r="AH78" s="795">
        <f>$G$80/1000</f>
        <v>4.0799999999999996E-2</v>
      </c>
      <c r="AI78" s="793">
        <f>$C$80/1000</f>
        <v>3.1800000000000002E-2</v>
      </c>
      <c r="AJ78" s="794" t="s">
        <v>83</v>
      </c>
      <c r="AK78" s="795">
        <f>$G$80/1000</f>
        <v>4.0799999999999996E-2</v>
      </c>
      <c r="AL78" s="793">
        <f>$C$80/1000</f>
        <v>3.1800000000000002E-2</v>
      </c>
      <c r="AM78" s="794" t="s">
        <v>83</v>
      </c>
      <c r="AN78" s="795">
        <f>$G$80/1000</f>
        <v>4.0799999999999996E-2</v>
      </c>
      <c r="AO78" s="793">
        <f>$C$80/1000</f>
        <v>3.1800000000000002E-2</v>
      </c>
      <c r="AP78" s="794" t="s">
        <v>83</v>
      </c>
      <c r="AQ78" s="795">
        <f>$G$80/1000</f>
        <v>4.0799999999999996E-2</v>
      </c>
    </row>
    <row r="79" spans="1:49" s="2" customFormat="1" ht="16.5" customHeight="1" thickBot="1" x14ac:dyDescent="0.3">
      <c r="A79" s="56"/>
      <c r="B79" s="201" t="s">
        <v>84</v>
      </c>
      <c r="C79" s="202"/>
      <c r="D79" s="202" t="s">
        <v>85</v>
      </c>
      <c r="E79" s="202"/>
      <c r="F79" s="202"/>
      <c r="G79" s="203"/>
      <c r="H79" s="796">
        <f>(((I6^2+J6^2)*$C$81/1000)+((I7^2+J7^2)*$G$81/1000)+((I8^2+J8^2)*$J$81/1000))/$C$6^2</f>
        <v>2.5498146809357497E-3</v>
      </c>
      <c r="I79" s="797" t="s">
        <v>83</v>
      </c>
      <c r="J79" s="798">
        <f>(((I6^2+J6^2)*$M$81)+((I7^2+J7^2)*$P$81)+((I8^2+J8^2)*S81))/(100*$C$6)</f>
        <v>5.8394671145687492E-2</v>
      </c>
      <c r="K79" s="796">
        <f>(((L6^2+M6^2)*$C$81/1000)+((L7^2+M7^2)*$G$81/1000)+((L8^2+M8^2)*$J$81/1000))/$C$6^2</f>
        <v>2.50104483055475E-3</v>
      </c>
      <c r="L79" s="797" t="s">
        <v>83</v>
      </c>
      <c r="M79" s="798">
        <f>(((L6^2+M6^2)*$M$81)+((L7^2+M7^2)*$P$81)+((L8^2+M8^2)*V81))/(100*$C$6)</f>
        <v>5.8983113634999987E-2</v>
      </c>
      <c r="N79" s="796">
        <f>(((O6^2+P6^2)*$C$81/1000)+((O7^2+P7^2)*$G$81/1000)+((O8^2+P8^2)*$J$81/1000))/$C$6^2</f>
        <v>2.6010343663650493E-3</v>
      </c>
      <c r="O79" s="797" t="s">
        <v>83</v>
      </c>
      <c r="P79" s="798">
        <f>(((O6^2+P6^2)*$M$81)+((O7^2+P7^2)*$P$81)+((O8^2+P8^2)*Y81))/(100*$C$6)</f>
        <v>6.1572056319999985E-2</v>
      </c>
      <c r="Q79" s="796">
        <f>(((R6^2+S6^2)*$C$81/1000)+((R7^2+S7^2)*$G$81/1000)+((R8^2+S8^2)*$J$81/1000))/$C$6^2</f>
        <v>2.8858156019487507E-3</v>
      </c>
      <c r="R79" s="797" t="s">
        <v>83</v>
      </c>
      <c r="S79" s="798">
        <f>(((R6^2+S6^2)*$M$81)+((R7^2+S7^2)*$P$81)+((R8^2+S8^2)*AB81))/(100*$C$6)</f>
        <v>6.8416278715000001E-2</v>
      </c>
      <c r="T79" s="796">
        <f>(((U6^2+V6^2)*$C$81/1000)+((U7^2+V7^2)*$G$81/1000)+((U8^2+V8^2)*$J$81/1000))/$C$6^2</f>
        <v>3.6959060305553505E-3</v>
      </c>
      <c r="U79" s="797" t="s">
        <v>83</v>
      </c>
      <c r="V79" s="798">
        <f>(((U6^2+V6^2)*$M$81)+((U7^2+V7^2)*$P$81)+((U8^2+V8^2)*AE81))/(100*$C$6)</f>
        <v>8.7922031735000003E-2</v>
      </c>
      <c r="W79" s="796">
        <f>(((X6^2+Y6^2)*$C$81/1000)+((X7^2+Y7^2)*$G$81/1000)+((X8^2+Y8^2)*$J$81/1000))/$C$6^2</f>
        <v>4.3219518323993015E-3</v>
      </c>
      <c r="X79" s="797" t="s">
        <v>83</v>
      </c>
      <c r="Y79" s="798">
        <f>(((X6^2+Y6^2)*$M$81)+((X7^2+Y7^2)*$P$81)+((X8^2+Y8^2)*AH81))/(100*$C$6)</f>
        <v>0.10333810276000001</v>
      </c>
      <c r="Z79" s="796">
        <f>(((AA6^2+AB6^2)*$C$81/1000)+((AA7^2+AB7^2)*$G$81/1000)+((AA8^2+AB8^2)*$J$81/1000))/$C$6^2</f>
        <v>5.9923985622530509E-3</v>
      </c>
      <c r="AA79" s="797" t="s">
        <v>83</v>
      </c>
      <c r="AB79" s="798">
        <f>(((AA6^2+AB6^2)*$M$81)+((AA7^2+AB7^2)*$P$81)+((AA8^2+AB8^2)*AK81))/(100*$C$6)</f>
        <v>0.14203210304</v>
      </c>
      <c r="AC79" s="796">
        <f>(((AD6^2+AE6^2)*$C$81/1000)+((AD7^2+AE7^2)*$G$81/1000)+((AD8^2+AE8^2)*$J$81/1000))/$C$6^2</f>
        <v>7.6416577971604996E-3</v>
      </c>
      <c r="AD79" s="797" t="s">
        <v>83</v>
      </c>
      <c r="AE79" s="798">
        <f>(((AD6^2+AE6^2)*$M$81)+((AD7^2+AE7^2)*$P$81)+((AD8^2+AE8^2)*AN81))/(100*$C$6)</f>
        <v>0.18184599767499998</v>
      </c>
      <c r="AF79" s="796">
        <f>(((AG6^2+AH6^2)*$C$81/1000)+((AG7^2+AH7^2)*$G$81/1000)+((AG8^2+AH8^2)*$J$81/1000))/$C$6^2</f>
        <v>8.19317367170635E-3</v>
      </c>
      <c r="AG79" s="797" t="s">
        <v>83</v>
      </c>
      <c r="AH79" s="798">
        <f>(((AG6^2+AH6^2)*$M$81)+((AG7^2+AH7^2)*$P$81)+((AG8^2+AH8^2)*AQ81))/(100*$C$6)</f>
        <v>0.19508553885499999</v>
      </c>
      <c r="AI79" s="796">
        <f>(((AJ6^2+AK6^2)*$C$81/1000)+((AJ7^2+AK7^2)*$G$81/1000)+((AJ8^2+AK8^2)*$J$81/1000))/$C$6^2</f>
        <v>8.5451131067336497E-3</v>
      </c>
      <c r="AJ79" s="797" t="s">
        <v>83</v>
      </c>
      <c r="AK79" s="798">
        <f>(((AJ6^2+AK6^2)*$M$81)+((AJ7^2+AK7^2)*$P$81)+((AJ8^2+AK8^2)*AT81))/(100*$C$6)</f>
        <v>0.20333363785999997</v>
      </c>
      <c r="AL79" s="796">
        <f>(((AM6^2+AN6^2)*$C$81/1000)+((AM7^2+AN7^2)*$G$81/1000)+((AM8^2+AN8^2)*$J$81/1000))/$C$6^2</f>
        <v>8.0046658333630012E-3</v>
      </c>
      <c r="AM79" s="797" t="s">
        <v>83</v>
      </c>
      <c r="AN79" s="798">
        <f>(((AM6^2+AN6^2)*$M$81)+((AM7^2+AN7^2)*$P$81)+((AM8^2+AN8^2)*AW81))/(100*$C$6)</f>
        <v>0.19163665527500001</v>
      </c>
      <c r="AO79" s="796">
        <f>(((AP6^2+AQ6^2)*$C$81/1000)+((AP7^2+AQ7^2)*$G$81/1000)+((AP8^2+AQ8^2)*$J$81/1000))/$C$6^2</f>
        <v>7.9628389423646497E-3</v>
      </c>
      <c r="AP79" s="797" t="s">
        <v>83</v>
      </c>
      <c r="AQ79" s="798">
        <f>(((AP6^2+AQ6^2)*$M$81)+((AP7^2+AQ7^2)*$P$81)+((AP8^2+AQ8^2)*AZ81))/(100*$C$6)</f>
        <v>0.19037498617999996</v>
      </c>
    </row>
    <row r="80" spans="1:49" s="2" customFormat="1" ht="16.5" customHeight="1" x14ac:dyDescent="0.25">
      <c r="A80" s="56"/>
      <c r="B80" s="207" t="s">
        <v>86</v>
      </c>
      <c r="C80" s="208">
        <v>31.8</v>
      </c>
      <c r="D80" s="209"/>
      <c r="E80" s="210" t="s">
        <v>87</v>
      </c>
      <c r="F80" s="210"/>
      <c r="G80" s="211">
        <v>40.799999999999997</v>
      </c>
      <c r="H80" s="212"/>
      <c r="I80" s="213"/>
      <c r="J80" s="214"/>
      <c r="K80" s="361"/>
      <c r="L80" s="362"/>
      <c r="M80" s="363"/>
      <c r="N80" s="361"/>
      <c r="O80" s="362"/>
      <c r="P80" s="363"/>
      <c r="Q80" s="361"/>
      <c r="R80" s="362"/>
      <c r="S80" s="363"/>
      <c r="T80" s="92"/>
      <c r="U80" s="215"/>
      <c r="V80" s="93"/>
      <c r="W80" s="92"/>
      <c r="X80" s="215"/>
      <c r="Y80" s="93"/>
      <c r="Z80" s="92"/>
      <c r="AA80" s="215"/>
      <c r="AB80" s="93"/>
      <c r="AC80" s="92"/>
      <c r="AD80" s="215"/>
      <c r="AE80" s="93"/>
      <c r="AF80" s="92"/>
      <c r="AG80" s="215"/>
      <c r="AH80" s="93"/>
      <c r="AI80" s="92"/>
      <c r="AJ80" s="215"/>
      <c r="AK80" s="93"/>
      <c r="AL80" s="92"/>
      <c r="AM80" s="215"/>
      <c r="AN80" s="93"/>
      <c r="AO80" s="92"/>
      <c r="AP80" s="215"/>
      <c r="AQ80" s="93"/>
    </row>
    <row r="81" spans="1:81" s="2" customFormat="1" ht="16.5" customHeight="1" thickBot="1" x14ac:dyDescent="0.3">
      <c r="A81" s="56"/>
      <c r="B81" s="364" t="s">
        <v>157</v>
      </c>
      <c r="C81" s="109">
        <v>144.5</v>
      </c>
      <c r="D81" s="112"/>
      <c r="E81" s="216"/>
      <c r="F81" s="216" t="s">
        <v>88</v>
      </c>
      <c r="G81" s="107">
        <v>80.25</v>
      </c>
      <c r="H81" s="217" t="s">
        <v>262</v>
      </c>
      <c r="I81" s="218"/>
      <c r="J81" s="219">
        <v>57.6</v>
      </c>
      <c r="K81" s="217" t="s">
        <v>159</v>
      </c>
      <c r="L81" s="218"/>
      <c r="M81" s="219">
        <v>10.78</v>
      </c>
      <c r="N81" s="217" t="s">
        <v>89</v>
      </c>
      <c r="O81" s="218"/>
      <c r="P81" s="219">
        <v>7.2</v>
      </c>
      <c r="Q81" s="217" t="s">
        <v>263</v>
      </c>
      <c r="R81" s="218"/>
      <c r="S81" s="219">
        <v>-0.5</v>
      </c>
      <c r="T81" s="97"/>
      <c r="U81" s="220"/>
      <c r="V81" s="98"/>
      <c r="W81" s="97"/>
      <c r="X81" s="220"/>
      <c r="Y81" s="98"/>
      <c r="Z81" s="97"/>
      <c r="AA81" s="220"/>
      <c r="AB81" s="98"/>
      <c r="AC81" s="97"/>
      <c r="AD81" s="220"/>
      <c r="AE81" s="98"/>
      <c r="AF81" s="97"/>
      <c r="AG81" s="220"/>
      <c r="AH81" s="98"/>
      <c r="AI81" s="97"/>
      <c r="AJ81" s="220"/>
      <c r="AK81" s="98"/>
      <c r="AL81" s="97"/>
      <c r="AM81" s="220"/>
      <c r="AN81" s="98"/>
      <c r="AO81" s="97"/>
      <c r="AP81" s="220"/>
      <c r="AQ81" s="98"/>
    </row>
    <row r="82" spans="1:81" s="2" customFormat="1" ht="16.5" customHeight="1" thickBot="1" x14ac:dyDescent="0.3">
      <c r="A82" s="85"/>
      <c r="B82" s="221" t="s">
        <v>90</v>
      </c>
      <c r="C82" s="222"/>
      <c r="D82" s="222"/>
      <c r="E82" s="222"/>
      <c r="F82" s="222"/>
      <c r="G82" s="223"/>
      <c r="H82" s="799">
        <f>I6</f>
        <v>4.2439999999999998</v>
      </c>
      <c r="I82" s="800" t="s">
        <v>83</v>
      </c>
      <c r="J82" s="801">
        <f>J6</f>
        <v>1.9870000000000001</v>
      </c>
      <c r="K82" s="799">
        <f>L6</f>
        <v>4.1779999999999999</v>
      </c>
      <c r="L82" s="800" t="s">
        <v>83</v>
      </c>
      <c r="M82" s="801">
        <f>M6</f>
        <v>2.0129999999999999</v>
      </c>
      <c r="N82" s="799">
        <f>O6</f>
        <v>4.2699999999999996</v>
      </c>
      <c r="O82" s="800" t="s">
        <v>83</v>
      </c>
      <c r="P82" s="801">
        <f>P6</f>
        <v>2.0459999999999998</v>
      </c>
      <c r="Q82" s="799">
        <f>R6</f>
        <v>4.5540000000000003</v>
      </c>
      <c r="R82" s="800" t="s">
        <v>83</v>
      </c>
      <c r="S82" s="801">
        <f>S6</f>
        <v>2.0390000000000001</v>
      </c>
      <c r="T82" s="799">
        <f>U6</f>
        <v>5.2270000000000003</v>
      </c>
      <c r="U82" s="800" t="s">
        <v>83</v>
      </c>
      <c r="V82" s="801">
        <f>V6</f>
        <v>2.1520000000000001</v>
      </c>
      <c r="W82" s="799">
        <f>X6</f>
        <v>5.7220000000000004</v>
      </c>
      <c r="X82" s="800" t="s">
        <v>83</v>
      </c>
      <c r="Y82" s="801">
        <f>Y6</f>
        <v>2.1779999999999999</v>
      </c>
      <c r="Z82" s="799">
        <f>AA6</f>
        <v>6.7060000000000004</v>
      </c>
      <c r="AA82" s="800" t="s">
        <v>83</v>
      </c>
      <c r="AB82" s="801">
        <f>AB6</f>
        <v>2.5939999999999999</v>
      </c>
      <c r="AC82" s="799">
        <f>AD6</f>
        <v>7.63</v>
      </c>
      <c r="AD82" s="800" t="s">
        <v>83</v>
      </c>
      <c r="AE82" s="801">
        <f>AE6</f>
        <v>2.8050000000000002</v>
      </c>
      <c r="AF82" s="799">
        <f>AG6</f>
        <v>7.88</v>
      </c>
      <c r="AG82" s="800" t="s">
        <v>83</v>
      </c>
      <c r="AH82" s="801">
        <f>AH6</f>
        <v>2.9630000000000001</v>
      </c>
      <c r="AI82" s="799">
        <f>AJ6</f>
        <v>8.032</v>
      </c>
      <c r="AJ82" s="800" t="s">
        <v>83</v>
      </c>
      <c r="AK82" s="801">
        <f>AK6</f>
        <v>3.0619999999999998</v>
      </c>
      <c r="AL82" s="799">
        <f>AM6</f>
        <v>7.7949999999999999</v>
      </c>
      <c r="AM82" s="800" t="s">
        <v>83</v>
      </c>
      <c r="AN82" s="801">
        <f>AN6</f>
        <v>2.95</v>
      </c>
      <c r="AO82" s="799">
        <f>AP6</f>
        <v>7.7679999999999998</v>
      </c>
      <c r="AP82" s="800" t="s">
        <v>83</v>
      </c>
      <c r="AQ82" s="801">
        <f>AQ6</f>
        <v>2.95</v>
      </c>
    </row>
    <row r="83" spans="1:81" s="2" customFormat="1" ht="16.5" customHeight="1" x14ac:dyDescent="0.25">
      <c r="A83" s="45" t="s">
        <v>91</v>
      </c>
      <c r="B83" s="195" t="s">
        <v>81</v>
      </c>
      <c r="C83" s="196"/>
      <c r="D83" s="196" t="s">
        <v>82</v>
      </c>
      <c r="E83" s="196"/>
      <c r="F83" s="196"/>
      <c r="G83" s="196"/>
      <c r="H83" s="793">
        <f>$C$85/1000</f>
        <v>3.2500000000000001E-2</v>
      </c>
      <c r="I83" s="794" t="s">
        <v>83</v>
      </c>
      <c r="J83" s="795">
        <f>$G$85/1000</f>
        <v>4.6399999999999997E-2</v>
      </c>
      <c r="K83" s="793">
        <f>$C$85/1000</f>
        <v>3.2500000000000001E-2</v>
      </c>
      <c r="L83" s="794" t="s">
        <v>83</v>
      </c>
      <c r="M83" s="795">
        <f>$G$85/1000</f>
        <v>4.6399999999999997E-2</v>
      </c>
      <c r="N83" s="793">
        <f>$C$85/1000</f>
        <v>3.2500000000000001E-2</v>
      </c>
      <c r="O83" s="794" t="s">
        <v>83</v>
      </c>
      <c r="P83" s="795">
        <f>$G$85/1000</f>
        <v>4.6399999999999997E-2</v>
      </c>
      <c r="Q83" s="793">
        <f>$C$85/1000</f>
        <v>3.2500000000000001E-2</v>
      </c>
      <c r="R83" s="794" t="s">
        <v>83</v>
      </c>
      <c r="S83" s="795">
        <f>$G$85/1000</f>
        <v>4.6399999999999997E-2</v>
      </c>
      <c r="T83" s="793">
        <f>$C$85/1000</f>
        <v>3.2500000000000001E-2</v>
      </c>
      <c r="U83" s="794" t="s">
        <v>83</v>
      </c>
      <c r="V83" s="795">
        <f>$G$85/1000</f>
        <v>4.6399999999999997E-2</v>
      </c>
      <c r="W83" s="793">
        <f>$C$85/1000</f>
        <v>3.2500000000000001E-2</v>
      </c>
      <c r="X83" s="794" t="s">
        <v>83</v>
      </c>
      <c r="Y83" s="795">
        <f>$G$85/1000</f>
        <v>4.6399999999999997E-2</v>
      </c>
      <c r="Z83" s="793">
        <f>$C$85/1000</f>
        <v>3.2500000000000001E-2</v>
      </c>
      <c r="AA83" s="794" t="s">
        <v>83</v>
      </c>
      <c r="AB83" s="795">
        <f>$G$85/1000</f>
        <v>4.6399999999999997E-2</v>
      </c>
      <c r="AC83" s="793">
        <f>$C$85/1000</f>
        <v>3.2500000000000001E-2</v>
      </c>
      <c r="AD83" s="794" t="s">
        <v>83</v>
      </c>
      <c r="AE83" s="795">
        <f>$G$85/1000</f>
        <v>4.6399999999999997E-2</v>
      </c>
      <c r="AF83" s="793">
        <f>$C$85/1000</f>
        <v>3.2500000000000001E-2</v>
      </c>
      <c r="AG83" s="794" t="s">
        <v>83</v>
      </c>
      <c r="AH83" s="795">
        <f>$G$85/1000</f>
        <v>4.6399999999999997E-2</v>
      </c>
      <c r="AI83" s="793">
        <f>$C$85/1000</f>
        <v>3.2500000000000001E-2</v>
      </c>
      <c r="AJ83" s="794" t="s">
        <v>83</v>
      </c>
      <c r="AK83" s="795">
        <f>$G$85/1000</f>
        <v>4.6399999999999997E-2</v>
      </c>
      <c r="AL83" s="793">
        <f>$C$85/1000</f>
        <v>3.2500000000000001E-2</v>
      </c>
      <c r="AM83" s="794" t="s">
        <v>83</v>
      </c>
      <c r="AN83" s="795">
        <f>$G$85/1000</f>
        <v>4.6399999999999997E-2</v>
      </c>
      <c r="AO83" s="793">
        <f>$C$85/1000</f>
        <v>3.2500000000000001E-2</v>
      </c>
      <c r="AP83" s="794" t="s">
        <v>83</v>
      </c>
      <c r="AQ83" s="795">
        <f>$G$85/1000</f>
        <v>4.6399999999999997E-2</v>
      </c>
    </row>
    <row r="84" spans="1:81" s="2" customFormat="1" ht="16.5" customHeight="1" thickBot="1" x14ac:dyDescent="0.3">
      <c r="A84" s="56"/>
      <c r="B84" s="201" t="s">
        <v>84</v>
      </c>
      <c r="C84" s="202"/>
      <c r="D84" s="202" t="s">
        <v>85</v>
      </c>
      <c r="E84" s="202"/>
      <c r="F84" s="202"/>
      <c r="G84" s="227"/>
      <c r="H84" s="796">
        <f>(((I6^2+J6^2)*$C$86/1000)+((I7^2+J7^2)*$G$86/1000)+((I8^2+J8^2)*$J$86/1000))/$C$6^2</f>
        <v>2.6354221839657186E-3</v>
      </c>
      <c r="I84" s="797" t="s">
        <v>83</v>
      </c>
      <c r="J84" s="798">
        <f>(((I14^2+J14^2)*$M$86)+((I15^2+J15^2)*$P$86)+((I16^2+J16^2)*S86))/(100*$C$6)</f>
        <v>3.7622691110989995E-2</v>
      </c>
      <c r="K84" s="796">
        <f>(((L6^2+M6^2)*$C$86/1000)+((L7^2+M7^2)*$G$86/1000)+((L8^2+M8^2)*$J$86/1000))/$C$6^2</f>
        <v>2.5850284179624681E-3</v>
      </c>
      <c r="L84" s="797" t="s">
        <v>83</v>
      </c>
      <c r="M84" s="798">
        <f>(((L14^2+M14^2)*$M$86)+((L15^2+M15^2)*$P$86)+((L16^2+M16^2)*V86))/(100*$C$6)</f>
        <v>3.6233248529999998E-2</v>
      </c>
      <c r="N84" s="796">
        <f>(((O6^2+P6^2)*$C$86/1000)+((O7^2+P7^2)*$G$86/1000)+((O8^2+P8^2)*$J$86/1000))/$C$6^2</f>
        <v>2.6882883996643498E-3</v>
      </c>
      <c r="O84" s="797" t="s">
        <v>83</v>
      </c>
      <c r="P84" s="798">
        <f>(((O14^2+P14^2)*$M$86)+((O15^2+P15^2)*$P$86)+((O16^2+P16^2)*Y86))/(100*$C$6)</f>
        <v>3.6389399699999998E-2</v>
      </c>
      <c r="Q84" s="796">
        <f>(((R6^2+S6^2)*$C$86/1000)+((R7^2+S7^2)*$G$86/1000)+((R8^2+S8^2)*$J$86/1000))/$C$6^2</f>
        <v>2.9825837935959381E-3</v>
      </c>
      <c r="R84" s="797" t="s">
        <v>83</v>
      </c>
      <c r="S84" s="798">
        <f>(((R14^2+S14^2)*$M$86)+((R15^2+S15^2)*$P$86)+((R16^2+S16^2)*AB86))/(100*$C$6)</f>
        <v>4.0828117650000002E-2</v>
      </c>
      <c r="T84" s="796">
        <f>(((U6^2+V6^2)*$C$86/1000)+((U7^2+V7^2)*$G$86/1000)+((U8^2+V8^2)*$J$86/1000))/$C$6^2</f>
        <v>3.8197297719754502E-3</v>
      </c>
      <c r="U84" s="797" t="s">
        <v>83</v>
      </c>
      <c r="V84" s="798">
        <f>(((U14^2+V14^2)*$M$86)+((U15^2+V15^2)*$P$86)+((U16^2+V16^2)*AE86))/(100*$C$6)</f>
        <v>5.4466556699999988E-2</v>
      </c>
      <c r="W84" s="796">
        <f>(((X6^2+Y6^2)*$C$86/1000)+((X7^2+Y7^2)*$G$86/1000)+((X8^2+Y8^2)*$J$86/1000))/$C$6^2</f>
        <v>4.4665781453362878E-3</v>
      </c>
      <c r="X84" s="797" t="s">
        <v>83</v>
      </c>
      <c r="Y84" s="798">
        <f>(((X14^2+Y14^2)*$M$86)+((X15^2+Y15^2)*$P$86)+((X16^2+Y16^2)*AH86))/(100*$C$6)</f>
        <v>7.9309909829999997E-2</v>
      </c>
      <c r="Z84" s="796">
        <f>(((AA6^2+AB6^2)*$C$86/1000)+((AA7^2+AB7^2)*$G$86/1000)+((AA8^2+AB8^2)*$J$86/1000))/$C$6^2</f>
        <v>6.1934164434250382E-3</v>
      </c>
      <c r="AA84" s="797" t="s">
        <v>83</v>
      </c>
      <c r="AB84" s="798">
        <f>(((AA14^2+AB14^2)*$M$86)+((AA15^2+AB15^2)*$P$86)+((AA16^2+AB16^2)*AK86))/(100*$C$6)</f>
        <v>0.1152030225</v>
      </c>
      <c r="AC84" s="796">
        <f>(((AD6^2+AE6^2)*$C$86/1000)+((AD7^2+AE7^2)*$G$86/1000)+((AD8^2+AE8^2)*$J$86/1000))/$C$6^2</f>
        <v>7.8977002885072499E-3</v>
      </c>
      <c r="AD84" s="797" t="s">
        <v>83</v>
      </c>
      <c r="AE84" s="798">
        <f>(((AD14^2+AE14^2)*$M$86)+((AD15^2+AE15^2)*$P$86)+((AD16^2+AE16^2)*AN86))/(100*$C$6)</f>
        <v>0.14254763819999999</v>
      </c>
      <c r="AF84" s="796">
        <f>(((AG6^2+AH6^2)*$C$86/1000)+((AG7^2+AH7^2)*$G$86/1000)+((AG8^2+AH8^2)*$J$86/1000))/$C$6^2</f>
        <v>8.4676081084030744E-3</v>
      </c>
      <c r="AG84" s="797" t="s">
        <v>83</v>
      </c>
      <c r="AH84" s="798">
        <f>(((AG14^2+AH14^2)*$M$86)+((AG15^2+AH15^2)*$P$86)+((AG16^2+AH16^2)*AQ86))/(100*$C$6)</f>
        <v>0.1521308749799995</v>
      </c>
      <c r="AI84" s="796">
        <f>(((AJ6^2+AK6^2)*$C$86/1000)+((AJ7^2+AK7^2)*$G$86/1000)+((AJ8^2+AK8^2)*$J$86/1000))/$C$6^2</f>
        <v>8.8313856880488008E-3</v>
      </c>
      <c r="AJ84" s="797" t="s">
        <v>83</v>
      </c>
      <c r="AK84" s="798">
        <f>(((AJ14^2+AK14^2)*$M$86)+((AJ15^2+AK15^2)*$P$86)+((AJ16^2+AK16^2)*AT86))/(100*$C$6)</f>
        <v>0.15158195499000054</v>
      </c>
      <c r="AL84" s="796">
        <f>(((AM6^2+AN6^2)*$C$86/1000)+((AM7^2+AN7^2)*$G$86/1000)+((AM8^2+AN8^2)*$J$86/1000))/$C$6^2</f>
        <v>8.2723267829560004E-3</v>
      </c>
      <c r="AM84" s="797" t="s">
        <v>83</v>
      </c>
      <c r="AN84" s="798">
        <f>(((AM14^2+AN14^2)*$M$86)+((AM15^2+AN15^2)*$P$86)+((AM16^2+AN16^2)*AW86))/(100*$C$6)</f>
        <v>0.1477402797000005</v>
      </c>
      <c r="AO84" s="796">
        <f>(((AP6^2+AQ6^2)*$C$86/1000)+((AP7^2+AQ7^2)*$G$86/1000)+((AP8^2+AQ8^2)*$J$86/1000))/$C$6^2</f>
        <v>8.2292038369801736E-3</v>
      </c>
      <c r="AP84" s="797" t="s">
        <v>83</v>
      </c>
      <c r="AQ84" s="798">
        <f>(((AP14^2+AQ14^2)*$M$86)+((AP15^2+AQ15^2)*$P$86)+((AP16^2+AQ16^2)*AZ86))/(100*$C$6)</f>
        <v>0.1526390603700005</v>
      </c>
    </row>
    <row r="85" spans="1:81" s="2" customFormat="1" ht="16.5" customHeight="1" x14ac:dyDescent="0.25">
      <c r="A85" s="56"/>
      <c r="B85" s="207" t="s">
        <v>86</v>
      </c>
      <c r="C85" s="208">
        <v>32.5</v>
      </c>
      <c r="D85" s="209"/>
      <c r="E85" s="210" t="s">
        <v>87</v>
      </c>
      <c r="F85" s="210"/>
      <c r="G85" s="211">
        <v>46.4</v>
      </c>
      <c r="H85" s="212"/>
      <c r="I85" s="213"/>
      <c r="J85" s="214"/>
      <c r="K85" s="361"/>
      <c r="L85" s="362"/>
      <c r="M85" s="363"/>
      <c r="N85" s="361"/>
      <c r="O85" s="362"/>
      <c r="P85" s="363"/>
      <c r="Q85" s="361"/>
      <c r="R85" s="362"/>
      <c r="S85" s="363"/>
      <c r="T85" s="231"/>
      <c r="U85" s="232"/>
      <c r="V85" s="233"/>
      <c r="W85" s="231"/>
      <c r="X85" s="232"/>
      <c r="Y85" s="233"/>
      <c r="Z85" s="231"/>
      <c r="AA85" s="232"/>
      <c r="AB85" s="233"/>
      <c r="AC85" s="231"/>
      <c r="AD85" s="232"/>
      <c r="AE85" s="233"/>
      <c r="AF85" s="231"/>
      <c r="AG85" s="232"/>
      <c r="AH85" s="233"/>
      <c r="AI85" s="231"/>
      <c r="AJ85" s="232"/>
      <c r="AK85" s="233"/>
      <c r="AL85" s="231"/>
      <c r="AM85" s="232"/>
      <c r="AN85" s="233"/>
      <c r="AO85" s="231"/>
      <c r="AP85" s="232"/>
      <c r="AQ85" s="233"/>
    </row>
    <row r="86" spans="1:81" s="2" customFormat="1" ht="16.5" customHeight="1" thickBot="1" x14ac:dyDescent="0.3">
      <c r="A86" s="56"/>
      <c r="B86" s="364" t="s">
        <v>157</v>
      </c>
      <c r="C86" s="109">
        <v>150.1</v>
      </c>
      <c r="D86" s="112"/>
      <c r="E86" s="216"/>
      <c r="F86" s="216" t="s">
        <v>88</v>
      </c>
      <c r="G86" s="107">
        <v>76.239999999999995</v>
      </c>
      <c r="H86" s="217" t="s">
        <v>262</v>
      </c>
      <c r="I86" s="218"/>
      <c r="J86" s="219">
        <v>58.7</v>
      </c>
      <c r="K86" s="217" t="s">
        <v>159</v>
      </c>
      <c r="L86" s="218"/>
      <c r="M86" s="219">
        <v>10.68</v>
      </c>
      <c r="N86" s="217" t="s">
        <v>89</v>
      </c>
      <c r="O86" s="218"/>
      <c r="P86" s="219">
        <v>7</v>
      </c>
      <c r="Q86" s="217" t="s">
        <v>263</v>
      </c>
      <c r="R86" s="218"/>
      <c r="S86" s="219">
        <v>-0.4</v>
      </c>
      <c r="T86" s="236"/>
      <c r="U86" s="237"/>
      <c r="V86" s="238"/>
      <c r="W86" s="236"/>
      <c r="X86" s="237"/>
      <c r="Y86" s="238"/>
      <c r="Z86" s="236"/>
      <c r="AA86" s="237"/>
      <c r="AB86" s="238"/>
      <c r="AC86" s="236"/>
      <c r="AD86" s="237"/>
      <c r="AE86" s="238"/>
      <c r="AF86" s="236"/>
      <c r="AG86" s="237"/>
      <c r="AH86" s="238"/>
      <c r="AI86" s="236"/>
      <c r="AJ86" s="237"/>
      <c r="AK86" s="238"/>
      <c r="AL86" s="236"/>
      <c r="AM86" s="237"/>
      <c r="AN86" s="238"/>
      <c r="AO86" s="236"/>
      <c r="AP86" s="237"/>
      <c r="AQ86" s="238"/>
    </row>
    <row r="87" spans="1:81" s="242" customFormat="1" ht="16.5" customHeight="1" thickBot="1" x14ac:dyDescent="0.3">
      <c r="A87" s="85"/>
      <c r="B87" s="221" t="s">
        <v>90</v>
      </c>
      <c r="C87" s="222"/>
      <c r="D87" s="222"/>
      <c r="E87" s="222"/>
      <c r="F87" s="222"/>
      <c r="G87" s="223"/>
      <c r="H87" s="802">
        <f>I14</f>
        <v>3.359</v>
      </c>
      <c r="I87" s="803" t="s">
        <v>83</v>
      </c>
      <c r="J87" s="804">
        <f>J14</f>
        <v>1.6240000000000001</v>
      </c>
      <c r="K87" s="802">
        <f>L14</f>
        <v>3.2469999999999999</v>
      </c>
      <c r="L87" s="803" t="s">
        <v>83</v>
      </c>
      <c r="M87" s="804">
        <f>M14</f>
        <v>1.61</v>
      </c>
      <c r="N87" s="802">
        <f>O14</f>
        <v>3.2469999999999999</v>
      </c>
      <c r="O87" s="803" t="s">
        <v>83</v>
      </c>
      <c r="P87" s="804">
        <f>P14</f>
        <v>1.6240000000000001</v>
      </c>
      <c r="Q87" s="802">
        <f>R14</f>
        <v>3.4910000000000001</v>
      </c>
      <c r="R87" s="803" t="s">
        <v>83</v>
      </c>
      <c r="S87" s="804">
        <f>S14</f>
        <v>1.617</v>
      </c>
      <c r="T87" s="802">
        <f>U14</f>
        <v>4.0789999999999997</v>
      </c>
      <c r="U87" s="803" t="s">
        <v>83</v>
      </c>
      <c r="V87" s="804">
        <f>V14</f>
        <v>1.762</v>
      </c>
      <c r="W87" s="802">
        <f>X14</f>
        <v>4.93</v>
      </c>
      <c r="X87" s="803" t="s">
        <v>83</v>
      </c>
      <c r="Y87" s="804">
        <f>Y14</f>
        <v>2.1320000000000001</v>
      </c>
      <c r="Z87" s="802">
        <f>AA14</f>
        <v>5.9989999999999997</v>
      </c>
      <c r="AA87" s="803" t="s">
        <v>83</v>
      </c>
      <c r="AB87" s="804">
        <f>AB14</f>
        <v>2.4820000000000002</v>
      </c>
      <c r="AC87" s="802">
        <f>AD14</f>
        <v>6.7190000000000003</v>
      </c>
      <c r="AD87" s="803" t="s">
        <v>83</v>
      </c>
      <c r="AE87" s="804">
        <f>AE14</f>
        <v>2.6070000000000002</v>
      </c>
      <c r="AF87" s="802">
        <f>AG14</f>
        <v>6.9370000000000003</v>
      </c>
      <c r="AG87" s="803" t="s">
        <v>83</v>
      </c>
      <c r="AH87" s="804">
        <f>AH14</f>
        <v>2.66</v>
      </c>
      <c r="AI87" s="802">
        <f>AJ14</f>
        <v>6.8840000000000003</v>
      </c>
      <c r="AJ87" s="803" t="s">
        <v>83</v>
      </c>
      <c r="AK87" s="804">
        <f>AK14</f>
        <v>2.746</v>
      </c>
      <c r="AL87" s="802">
        <f>AM14</f>
        <v>6.8239999999999998</v>
      </c>
      <c r="AM87" s="803" t="s">
        <v>83</v>
      </c>
      <c r="AN87" s="804">
        <f>AN14</f>
        <v>2.6469999999999998</v>
      </c>
      <c r="AO87" s="802">
        <f>AP14</f>
        <v>6.93</v>
      </c>
      <c r="AP87" s="803" t="s">
        <v>83</v>
      </c>
      <c r="AQ87" s="804">
        <f>AQ14</f>
        <v>2.7189999999999999</v>
      </c>
      <c r="CC87" s="243"/>
    </row>
    <row r="88" spans="1:81" s="2" customFormat="1" ht="16.5" customHeight="1" x14ac:dyDescent="0.25">
      <c r="A88" s="118" t="s">
        <v>92</v>
      </c>
      <c r="B88" s="119"/>
      <c r="C88" s="119"/>
      <c r="D88" s="119"/>
      <c r="E88" s="119"/>
      <c r="F88" s="119"/>
      <c r="G88" s="244"/>
      <c r="H88" s="245"/>
      <c r="I88" s="246"/>
      <c r="J88" s="214"/>
      <c r="K88" s="245"/>
      <c r="L88" s="246"/>
      <c r="M88" s="214"/>
      <c r="N88" s="245"/>
      <c r="O88" s="246"/>
      <c r="P88" s="214"/>
      <c r="Q88" s="245"/>
      <c r="R88" s="246"/>
      <c r="S88" s="214"/>
      <c r="T88" s="245"/>
      <c r="U88" s="246"/>
      <c r="V88" s="214"/>
      <c r="W88" s="245"/>
      <c r="X88" s="246"/>
      <c r="Y88" s="214"/>
      <c r="Z88" s="245"/>
      <c r="AA88" s="246"/>
      <c r="AB88" s="214"/>
      <c r="AC88" s="245"/>
      <c r="AD88" s="246"/>
      <c r="AE88" s="214"/>
      <c r="AF88" s="245"/>
      <c r="AG88" s="246"/>
      <c r="AH88" s="214"/>
      <c r="AI88" s="245"/>
      <c r="AJ88" s="246"/>
      <c r="AK88" s="214"/>
      <c r="AL88" s="245"/>
      <c r="AM88" s="246"/>
      <c r="AN88" s="214"/>
      <c r="AO88" s="245"/>
      <c r="AP88" s="246"/>
      <c r="AQ88" s="214"/>
    </row>
    <row r="89" spans="1:81" s="2" customFormat="1" ht="16.5" customHeight="1" thickBot="1" x14ac:dyDescent="0.3">
      <c r="A89" s="247" t="s">
        <v>93</v>
      </c>
      <c r="B89" s="248"/>
      <c r="C89" s="249"/>
      <c r="D89" s="248"/>
      <c r="E89" s="112"/>
      <c r="F89" s="248" t="s">
        <v>94</v>
      </c>
      <c r="G89" s="111"/>
      <c r="H89" s="805">
        <f>SUM(H82,H87)</f>
        <v>7.6029999999999998</v>
      </c>
      <c r="I89" s="806" t="s">
        <v>83</v>
      </c>
      <c r="J89" s="807">
        <f>SUM(J82,J87)</f>
        <v>3.6110000000000002</v>
      </c>
      <c r="K89" s="805">
        <f>SUM(K82,K87)</f>
        <v>7.4249999999999998</v>
      </c>
      <c r="L89" s="806" t="s">
        <v>83</v>
      </c>
      <c r="M89" s="807">
        <f>SUM(M82,M87)</f>
        <v>3.6230000000000002</v>
      </c>
      <c r="N89" s="805">
        <f>SUM(N82,N87)</f>
        <v>7.5169999999999995</v>
      </c>
      <c r="O89" s="806" t="s">
        <v>83</v>
      </c>
      <c r="P89" s="807">
        <f>SUM(P82,P87)</f>
        <v>3.67</v>
      </c>
      <c r="Q89" s="805">
        <f>SUM(Q82,Q87)</f>
        <v>8.0449999999999999</v>
      </c>
      <c r="R89" s="806" t="s">
        <v>83</v>
      </c>
      <c r="S89" s="807">
        <f>SUM(S82,S87)</f>
        <v>3.6560000000000001</v>
      </c>
      <c r="T89" s="805">
        <f>SUM(T82,T87)</f>
        <v>9.3060000000000009</v>
      </c>
      <c r="U89" s="806" t="s">
        <v>83</v>
      </c>
      <c r="V89" s="807">
        <f>SUM(V82,V87)</f>
        <v>3.9140000000000001</v>
      </c>
      <c r="W89" s="805">
        <f>SUM(W82,W87)</f>
        <v>10.652000000000001</v>
      </c>
      <c r="X89" s="806" t="s">
        <v>83</v>
      </c>
      <c r="Y89" s="807">
        <f>SUM(Y82,Y87)</f>
        <v>4.3100000000000005</v>
      </c>
      <c r="Z89" s="805">
        <f>SUM(Z82,Z87)</f>
        <v>12.705</v>
      </c>
      <c r="AA89" s="806" t="s">
        <v>83</v>
      </c>
      <c r="AB89" s="807">
        <f>SUM(AB82,AB87)</f>
        <v>5.0760000000000005</v>
      </c>
      <c r="AC89" s="805">
        <f>SUM(AC82,AC87)</f>
        <v>14.349</v>
      </c>
      <c r="AD89" s="806" t="s">
        <v>83</v>
      </c>
      <c r="AE89" s="807">
        <f>SUM(AE82,AE87)</f>
        <v>5.4120000000000008</v>
      </c>
      <c r="AF89" s="805">
        <f>SUM(AF82,AF87)</f>
        <v>14.817</v>
      </c>
      <c r="AG89" s="806" t="s">
        <v>83</v>
      </c>
      <c r="AH89" s="807">
        <f>SUM(AH82,AH87)</f>
        <v>5.6230000000000002</v>
      </c>
      <c r="AI89" s="805">
        <f>SUM(AI82,AI87)</f>
        <v>14.916</v>
      </c>
      <c r="AJ89" s="806" t="s">
        <v>83</v>
      </c>
      <c r="AK89" s="807">
        <f>SUM(AK82,AK87)</f>
        <v>5.8079999999999998</v>
      </c>
      <c r="AL89" s="805">
        <f>SUM(AL82,AL87)</f>
        <v>14.619</v>
      </c>
      <c r="AM89" s="806" t="s">
        <v>83</v>
      </c>
      <c r="AN89" s="807">
        <f>SUM(AN82,AN87)</f>
        <v>5.5969999999999995</v>
      </c>
      <c r="AO89" s="805">
        <f>SUM(AO82,AO87)</f>
        <v>14.698</v>
      </c>
      <c r="AP89" s="806" t="s">
        <v>83</v>
      </c>
      <c r="AQ89" s="807">
        <f>SUM(AQ82,AQ87)</f>
        <v>5.6690000000000005</v>
      </c>
    </row>
    <row r="90" spans="1:81" s="2" customFormat="1" ht="16.5" customHeight="1" x14ac:dyDescent="0.25">
      <c r="A90" s="253"/>
      <c r="B90" s="242"/>
      <c r="C90" s="242"/>
      <c r="D90" s="242"/>
      <c r="E90" s="242"/>
      <c r="F90" s="242"/>
      <c r="G90" s="242"/>
      <c r="H90" s="242"/>
      <c r="I90" s="254"/>
      <c r="J90" s="242"/>
      <c r="K90" s="242"/>
      <c r="L90" s="254"/>
      <c r="M90" s="242"/>
      <c r="N90" s="242"/>
      <c r="O90" s="254"/>
      <c r="P90" s="242"/>
      <c r="Q90" s="242"/>
      <c r="R90" s="254"/>
      <c r="S90" s="242"/>
      <c r="T90" s="242"/>
      <c r="U90" s="254"/>
      <c r="V90" s="242"/>
      <c r="W90" s="242"/>
      <c r="X90" s="254"/>
      <c r="Y90" s="242"/>
      <c r="Z90" s="242"/>
      <c r="AA90" s="254"/>
      <c r="AB90" s="242"/>
      <c r="AC90" s="242"/>
      <c r="AD90" s="254"/>
      <c r="AE90" s="242"/>
      <c r="AF90" s="242"/>
      <c r="AG90" s="254"/>
      <c r="AH90" s="242"/>
      <c r="AI90" s="242"/>
      <c r="AJ90" s="254"/>
      <c r="AK90" s="242"/>
      <c r="AL90" s="242"/>
      <c r="AM90" s="254"/>
      <c r="AN90" s="242"/>
      <c r="AO90" s="242"/>
      <c r="AP90" s="254"/>
      <c r="AQ90" s="242"/>
    </row>
    <row r="91" spans="1:81" s="255" customFormat="1" ht="16.5" customHeight="1" x14ac:dyDescent="0.25">
      <c r="A91" s="253"/>
      <c r="B91" s="253"/>
      <c r="C91" s="253"/>
      <c r="D91" s="253"/>
      <c r="E91" s="253"/>
      <c r="F91" s="253"/>
      <c r="T91" s="256"/>
      <c r="U91" s="257"/>
    </row>
    <row r="92" spans="1:81" s="258" customFormat="1" ht="30.75" customHeight="1" thickBot="1" x14ac:dyDescent="0.25">
      <c r="I92" s="259"/>
      <c r="L92" s="259"/>
      <c r="O92" s="259"/>
      <c r="R92" s="259"/>
      <c r="U92" s="259"/>
      <c r="X92" s="259"/>
      <c r="AA92" s="259"/>
      <c r="AD92" s="259"/>
      <c r="AG92" s="259"/>
      <c r="AJ92" s="259"/>
      <c r="AM92" s="259"/>
      <c r="AP92" s="259"/>
      <c r="AS92" s="259"/>
      <c r="AV92" s="259"/>
      <c r="AY92" s="259"/>
      <c r="BB92" s="259"/>
      <c r="BE92" s="259"/>
      <c r="BH92" s="259"/>
      <c r="BK92" s="259"/>
      <c r="BN92" s="259"/>
      <c r="BQ92" s="259"/>
      <c r="BT92" s="259"/>
      <c r="BW92" s="259"/>
      <c r="BZ92" s="259"/>
    </row>
    <row r="93" spans="1:81" s="258" customFormat="1" ht="17.25" thickBot="1" x14ac:dyDescent="0.3">
      <c r="A93" s="16" t="s">
        <v>2</v>
      </c>
      <c r="B93" s="17"/>
      <c r="C93" s="17"/>
      <c r="D93" s="17"/>
      <c r="E93" s="17"/>
      <c r="F93" s="17"/>
      <c r="G93" s="18"/>
      <c r="H93" s="19" t="s">
        <v>97</v>
      </c>
      <c r="I93" s="20"/>
      <c r="J93" s="21"/>
      <c r="K93" s="19" t="s">
        <v>98</v>
      </c>
      <c r="L93" s="20"/>
      <c r="M93" s="21"/>
      <c r="N93" s="19" t="s">
        <v>99</v>
      </c>
      <c r="O93" s="20"/>
      <c r="P93" s="21"/>
      <c r="Q93" s="19" t="s">
        <v>100</v>
      </c>
      <c r="R93" s="20"/>
      <c r="S93" s="21"/>
      <c r="T93" s="19" t="s">
        <v>101</v>
      </c>
      <c r="U93" s="20"/>
      <c r="V93" s="21"/>
      <c r="W93" s="19" t="s">
        <v>102</v>
      </c>
      <c r="X93" s="20"/>
      <c r="Y93" s="21"/>
      <c r="Z93" s="19" t="s">
        <v>103</v>
      </c>
      <c r="AA93" s="20"/>
      <c r="AB93" s="21"/>
      <c r="AC93" s="19" t="s">
        <v>104</v>
      </c>
      <c r="AD93" s="20"/>
      <c r="AE93" s="21"/>
      <c r="AF93" s="19" t="s">
        <v>105</v>
      </c>
      <c r="AG93" s="20"/>
      <c r="AH93" s="21"/>
      <c r="AI93" s="19" t="s">
        <v>106</v>
      </c>
      <c r="AJ93" s="20"/>
      <c r="AK93" s="21"/>
      <c r="AL93" s="19" t="s">
        <v>107</v>
      </c>
      <c r="AM93" s="20"/>
      <c r="AN93" s="21"/>
      <c r="AO93" s="19" t="s">
        <v>108</v>
      </c>
      <c r="AP93" s="20"/>
      <c r="AQ93" s="21"/>
    </row>
    <row r="94" spans="1:81" s="258" customFormat="1" ht="16.5" x14ac:dyDescent="0.25">
      <c r="A94" s="22" t="s">
        <v>15</v>
      </c>
      <c r="B94" s="23"/>
      <c r="C94" s="24" t="s">
        <v>16</v>
      </c>
      <c r="D94" s="25"/>
      <c r="E94" s="26"/>
      <c r="F94" s="26"/>
      <c r="G94" s="27"/>
      <c r="H94" s="28" t="s">
        <v>17</v>
      </c>
      <c r="I94" s="29" t="s">
        <v>18</v>
      </c>
      <c r="J94" s="30" t="s">
        <v>19</v>
      </c>
      <c r="K94" s="28" t="s">
        <v>17</v>
      </c>
      <c r="L94" s="29" t="s">
        <v>18</v>
      </c>
      <c r="M94" s="30" t="s">
        <v>19</v>
      </c>
      <c r="N94" s="28" t="s">
        <v>17</v>
      </c>
      <c r="O94" s="29" t="s">
        <v>18</v>
      </c>
      <c r="P94" s="30" t="s">
        <v>19</v>
      </c>
      <c r="Q94" s="28" t="s">
        <v>17</v>
      </c>
      <c r="R94" s="29" t="s">
        <v>18</v>
      </c>
      <c r="S94" s="30" t="s">
        <v>19</v>
      </c>
      <c r="T94" s="28" t="s">
        <v>17</v>
      </c>
      <c r="U94" s="29" t="s">
        <v>18</v>
      </c>
      <c r="V94" s="30" t="s">
        <v>19</v>
      </c>
      <c r="W94" s="28" t="s">
        <v>17</v>
      </c>
      <c r="X94" s="29" t="s">
        <v>18</v>
      </c>
      <c r="Y94" s="30" t="s">
        <v>19</v>
      </c>
      <c r="Z94" s="28" t="s">
        <v>17</v>
      </c>
      <c r="AA94" s="29" t="s">
        <v>18</v>
      </c>
      <c r="AB94" s="30" t="s">
        <v>19</v>
      </c>
      <c r="AC94" s="28" t="s">
        <v>17</v>
      </c>
      <c r="AD94" s="29" t="s">
        <v>18</v>
      </c>
      <c r="AE94" s="30" t="s">
        <v>19</v>
      </c>
      <c r="AF94" s="28" t="s">
        <v>17</v>
      </c>
      <c r="AG94" s="29" t="s">
        <v>18</v>
      </c>
      <c r="AH94" s="30" t="s">
        <v>19</v>
      </c>
      <c r="AI94" s="28" t="s">
        <v>17</v>
      </c>
      <c r="AJ94" s="29" t="s">
        <v>18</v>
      </c>
      <c r="AK94" s="30" t="s">
        <v>19</v>
      </c>
      <c r="AL94" s="28" t="s">
        <v>17</v>
      </c>
      <c r="AM94" s="29" t="s">
        <v>18</v>
      </c>
      <c r="AN94" s="30" t="s">
        <v>19</v>
      </c>
      <c r="AO94" s="28" t="s">
        <v>17</v>
      </c>
      <c r="AP94" s="29" t="s">
        <v>18</v>
      </c>
      <c r="AQ94" s="30" t="s">
        <v>19</v>
      </c>
      <c r="BN94" s="287"/>
      <c r="BO94" s="287"/>
      <c r="BP94" s="261">
        <v>0</v>
      </c>
      <c r="BQ94" s="261"/>
      <c r="BR94" s="261"/>
      <c r="BS94" s="261"/>
      <c r="BT94" s="261"/>
      <c r="BU94" s="261"/>
      <c r="BV94" s="261"/>
      <c r="BW94" s="261"/>
      <c r="BX94" s="261"/>
      <c r="BY94" s="261"/>
      <c r="BZ94" s="261"/>
    </row>
    <row r="95" spans="1:81" ht="17.25" thickBot="1" x14ac:dyDescent="0.3">
      <c r="A95" s="31"/>
      <c r="B95" s="32"/>
      <c r="C95" s="33"/>
      <c r="D95" s="34"/>
      <c r="E95" s="35"/>
      <c r="F95" s="35"/>
      <c r="G95" s="36"/>
      <c r="H95" s="40" t="s">
        <v>20</v>
      </c>
      <c r="I95" s="41" t="s">
        <v>21</v>
      </c>
      <c r="J95" s="42" t="s">
        <v>22</v>
      </c>
      <c r="K95" s="40" t="s">
        <v>20</v>
      </c>
      <c r="L95" s="41" t="s">
        <v>21</v>
      </c>
      <c r="M95" s="42" t="s">
        <v>22</v>
      </c>
      <c r="N95" s="40" t="s">
        <v>20</v>
      </c>
      <c r="O95" s="41" t="s">
        <v>21</v>
      </c>
      <c r="P95" s="42" t="s">
        <v>22</v>
      </c>
      <c r="Q95" s="40" t="s">
        <v>20</v>
      </c>
      <c r="R95" s="41" t="s">
        <v>21</v>
      </c>
      <c r="S95" s="42" t="s">
        <v>22</v>
      </c>
      <c r="T95" s="40" t="s">
        <v>20</v>
      </c>
      <c r="U95" s="41" t="s">
        <v>21</v>
      </c>
      <c r="V95" s="42" t="s">
        <v>22</v>
      </c>
      <c r="W95" s="40" t="s">
        <v>20</v>
      </c>
      <c r="X95" s="41" t="s">
        <v>21</v>
      </c>
      <c r="Y95" s="42" t="s">
        <v>22</v>
      </c>
      <c r="Z95" s="40" t="s">
        <v>20</v>
      </c>
      <c r="AA95" s="41" t="s">
        <v>21</v>
      </c>
      <c r="AB95" s="42" t="s">
        <v>22</v>
      </c>
      <c r="AC95" s="40" t="s">
        <v>20</v>
      </c>
      <c r="AD95" s="41" t="s">
        <v>21</v>
      </c>
      <c r="AE95" s="42" t="s">
        <v>22</v>
      </c>
      <c r="AF95" s="40" t="s">
        <v>20</v>
      </c>
      <c r="AG95" s="41" t="s">
        <v>21</v>
      </c>
      <c r="AH95" s="42" t="s">
        <v>22</v>
      </c>
      <c r="AI95" s="40" t="s">
        <v>20</v>
      </c>
      <c r="AJ95" s="41" t="s">
        <v>21</v>
      </c>
      <c r="AK95" s="42" t="s">
        <v>22</v>
      </c>
      <c r="AL95" s="40" t="s">
        <v>20</v>
      </c>
      <c r="AM95" s="41" t="s">
        <v>21</v>
      </c>
      <c r="AN95" s="42" t="s">
        <v>22</v>
      </c>
      <c r="AO95" s="40" t="s">
        <v>20</v>
      </c>
      <c r="AP95" s="41" t="s">
        <v>21</v>
      </c>
      <c r="AQ95" s="42" t="s">
        <v>22</v>
      </c>
      <c r="BN95" s="287"/>
      <c r="BO95" s="287"/>
    </row>
    <row r="96" spans="1:81" ht="16.5" x14ac:dyDescent="0.25">
      <c r="A96" s="43" t="s">
        <v>23</v>
      </c>
      <c r="B96" s="44"/>
      <c r="C96" s="45">
        <v>40</v>
      </c>
      <c r="D96" s="46" t="s">
        <v>24</v>
      </c>
      <c r="E96" s="47"/>
      <c r="F96" s="48" t="s">
        <v>25</v>
      </c>
      <c r="G96" s="75"/>
      <c r="H96" s="714">
        <f>SQRT(I96^2+J96^2)*1000/(1.73*H100)</f>
        <v>40.79893358397851</v>
      </c>
      <c r="I96" s="715">
        <v>7.8540000000000001</v>
      </c>
      <c r="J96" s="716">
        <v>2.9769999999999999</v>
      </c>
      <c r="K96" s="714">
        <f>SQRT(L96^2+M96^2)*1000/(1.73*K100)</f>
        <v>40.738118544751899</v>
      </c>
      <c r="L96" s="715">
        <v>7.8280000000000003</v>
      </c>
      <c r="M96" s="716">
        <v>3.01</v>
      </c>
      <c r="N96" s="714">
        <f>SQRT(O96^2+P96^2)*1000/(1.73*N100)</f>
        <v>40.5931471884481</v>
      </c>
      <c r="O96" s="715">
        <v>7.8140000000000001</v>
      </c>
      <c r="P96" s="716">
        <v>2.9630000000000001</v>
      </c>
      <c r="Q96" s="714">
        <f>SQRT(R96^2+S96^2)*1000/(1.73*Q100)</f>
        <v>38.442149373042156</v>
      </c>
      <c r="R96" s="715">
        <v>7.4249999999999998</v>
      </c>
      <c r="S96" s="716">
        <v>2.7389999999999999</v>
      </c>
      <c r="T96" s="714">
        <f>SQRT(U96^2+V96^2)*1000/(1.73*T100)</f>
        <v>37.888442168271816</v>
      </c>
      <c r="U96" s="715">
        <v>7.306</v>
      </c>
      <c r="V96" s="716">
        <v>2.7320000000000002</v>
      </c>
      <c r="W96" s="714">
        <f>SQRT(X96^2+Y96^2)*1000/(1.73*W100)</f>
        <v>36.811047065505456</v>
      </c>
      <c r="X96" s="715">
        <v>7.181</v>
      </c>
      <c r="Y96" s="716">
        <v>2.6139999999999999</v>
      </c>
      <c r="Z96" s="714">
        <f>SQRT(AA96^2+AB96^2)*1000/(1.73*Z100)</f>
        <v>35.253772711444938</v>
      </c>
      <c r="AA96" s="715">
        <v>6.89</v>
      </c>
      <c r="AB96" s="716">
        <v>2.468</v>
      </c>
      <c r="AC96" s="714">
        <f>SQRT(AD96^2+AE96^2)*1000/(1.73*AC100)</f>
        <v>33.98767913910563</v>
      </c>
      <c r="AD96" s="715">
        <v>6.6529999999999996</v>
      </c>
      <c r="AE96" s="716">
        <v>2.35</v>
      </c>
      <c r="AF96" s="714">
        <f>SQRT(AG96^2+AH96^2)*1000/(1.73*AF100)</f>
        <v>30.289929316137712</v>
      </c>
      <c r="AG96" s="715">
        <v>5.9660000000000002</v>
      </c>
      <c r="AH96" s="716">
        <v>1.9870000000000001</v>
      </c>
      <c r="AI96" s="714">
        <f>SQRT(AJ96^2+AK96^2)*1000/(1.73*AI100)</f>
        <v>24.022797415080365</v>
      </c>
      <c r="AJ96" s="715">
        <v>4.673</v>
      </c>
      <c r="AK96" s="716">
        <v>1.742</v>
      </c>
      <c r="AL96" s="714">
        <f>SQRT(AM96^2+AN96^2)*1000/(1.73*AL100)</f>
        <v>21.271983216699688</v>
      </c>
      <c r="AM96" s="715">
        <v>4.0919999999999996</v>
      </c>
      <c r="AN96" s="716">
        <v>1.756</v>
      </c>
      <c r="AO96" s="714">
        <f>SQRT(AP96^2+AQ96^2)*1000/(1.73*AO100)</f>
        <v>19.365808619352443</v>
      </c>
      <c r="AP96" s="715">
        <v>3.6760000000000002</v>
      </c>
      <c r="AQ96" s="716">
        <v>1.7090000000000001</v>
      </c>
      <c r="BN96" s="287"/>
      <c r="BO96" s="287"/>
    </row>
    <row r="97" spans="1:68" ht="16.5" x14ac:dyDescent="0.25">
      <c r="A97" s="311"/>
      <c r="B97" s="55"/>
      <c r="C97" s="56"/>
      <c r="D97" s="312"/>
      <c r="E97" s="313"/>
      <c r="F97" s="314" t="s">
        <v>26</v>
      </c>
      <c r="G97" s="315"/>
      <c r="H97" s="719">
        <f>SQRT(I97^2+J97^2)*1000/(1.73*H101)</f>
        <v>85.088923347468238</v>
      </c>
      <c r="I97" s="720">
        <v>1.4850000000000001</v>
      </c>
      <c r="J97" s="721">
        <v>0.30599999999999999</v>
      </c>
      <c r="K97" s="719">
        <f>SQRT(L97^2+M97^2)*1000/(1.73*K101)</f>
        <v>85.521713606164525</v>
      </c>
      <c r="L97" s="720">
        <v>1.4910000000000001</v>
      </c>
      <c r="M97" s="721">
        <v>0.315</v>
      </c>
      <c r="N97" s="719">
        <f>SQRT(O97^2+P97^2)*1000/(1.73*N101)</f>
        <v>87.273474376116482</v>
      </c>
      <c r="O97" s="720">
        <v>1.5209999999999999</v>
      </c>
      <c r="P97" s="721">
        <v>0.32400000000000001</v>
      </c>
      <c r="Q97" s="719">
        <f>SQRT(R97^2+S97^2)*1000/(1.73*Q101)</f>
        <v>92.826170209027211</v>
      </c>
      <c r="R97" s="720">
        <v>1.611</v>
      </c>
      <c r="S97" s="721">
        <v>0.375</v>
      </c>
      <c r="T97" s="719">
        <f>SQRT(U97^2+V97^2)*1000/(1.73*T101)</f>
        <v>92.056383970770014</v>
      </c>
      <c r="U97" s="720">
        <v>1.599</v>
      </c>
      <c r="V97" s="721">
        <v>0.36599999999999999</v>
      </c>
      <c r="W97" s="719">
        <f>SQRT(X97^2+Y97^2)*1000/(1.73*W101)</f>
        <v>92.146095639783056</v>
      </c>
      <c r="X97" s="720">
        <v>1.6020000000000001</v>
      </c>
      <c r="Y97" s="721">
        <v>0.36</v>
      </c>
      <c r="Z97" s="719">
        <f>SQRT(AA97^2+AB97^2)*1000/(1.73*Z101)</f>
        <v>87.544572095467828</v>
      </c>
      <c r="AA97" s="720">
        <v>1.524</v>
      </c>
      <c r="AB97" s="721">
        <v>0.33300000000000002</v>
      </c>
      <c r="AC97" s="719">
        <f>SQRT(AD97^2+AE97^2)*1000/(1.73*AC101)</f>
        <v>81.475520715293953</v>
      </c>
      <c r="AD97" s="720">
        <v>1.431</v>
      </c>
      <c r="AE97" s="721">
        <v>0.318</v>
      </c>
      <c r="AF97" s="719">
        <f>SQRT(AG97^2+AH97^2)*1000/(1.73*AF101)</f>
        <v>78.437312803634924</v>
      </c>
      <c r="AG97" s="720">
        <v>1.377</v>
      </c>
      <c r="AH97" s="721">
        <v>0.309</v>
      </c>
      <c r="AI97" s="719">
        <f>SQRT(AJ97^2+AK97^2)*1000/(1.73*AI101)</f>
        <v>69.23437542814635</v>
      </c>
      <c r="AJ97" s="720">
        <v>1.2090000000000001</v>
      </c>
      <c r="AK97" s="721">
        <v>0.3</v>
      </c>
      <c r="AL97" s="719">
        <f>SQRT(AM97^2+AN97^2)*1000/(1.73*AL101)</f>
        <v>59.413085953681815</v>
      </c>
      <c r="AM97" s="720">
        <v>1.026</v>
      </c>
      <c r="AN97" s="721">
        <v>0.3</v>
      </c>
      <c r="AO97" s="719">
        <f>SQRT(AP97^2+AQ97^2)*1000/(1.73*AO101)</f>
        <v>52.413391445079071</v>
      </c>
      <c r="AP97" s="720">
        <v>0.89700000000000002</v>
      </c>
      <c r="AQ97" s="721">
        <v>0.29099999999999998</v>
      </c>
      <c r="BN97" s="287"/>
      <c r="BO97" s="287"/>
      <c r="BP97" s="261">
        <v>0</v>
      </c>
    </row>
    <row r="98" spans="1:68" ht="17.25" thickBot="1" x14ac:dyDescent="0.3">
      <c r="A98" s="54"/>
      <c r="B98" s="55"/>
      <c r="C98" s="56"/>
      <c r="D98" s="57"/>
      <c r="E98" s="58"/>
      <c r="F98" s="59" t="s">
        <v>203</v>
      </c>
      <c r="G98" s="81"/>
      <c r="H98" s="723">
        <f>SQRT(I98^2+J98^2)*1000/(1.73*H102)</f>
        <v>644.5060999321795</v>
      </c>
      <c r="I98" s="724">
        <v>6.2708199999999996</v>
      </c>
      <c r="J98" s="725">
        <v>2.6337899999999999</v>
      </c>
      <c r="K98" s="723">
        <f>SQRT(L98^2+M98^2)*1000/(1.73*K102)</f>
        <v>632.24781881830529</v>
      </c>
      <c r="L98" s="724">
        <v>6.2391499999999995</v>
      </c>
      <c r="M98" s="725">
        <v>2.6573699999999998</v>
      </c>
      <c r="N98" s="723">
        <f>SQRT(O98^2+P98^2)*1000/(1.73*N102)</f>
        <v>626.47190134757545</v>
      </c>
      <c r="O98" s="724">
        <v>6.1953199999999997</v>
      </c>
      <c r="P98" s="725">
        <v>2.6019600000000001</v>
      </c>
      <c r="Q98" s="723">
        <f>SQRT(R98^2+S98^2)*1000/(1.73*Q102)</f>
        <v>575.92407488721096</v>
      </c>
      <c r="R98" s="724">
        <v>5.72119</v>
      </c>
      <c r="S98" s="725">
        <v>2.3297599999999998</v>
      </c>
      <c r="T98" s="723">
        <f>SQRT(U98^2+V98^2)*1000/(1.73*T102)</f>
        <v>566.89961471412869</v>
      </c>
      <c r="U98" s="724">
        <v>5.6156699999999997</v>
      </c>
      <c r="V98" s="725">
        <v>2.3318500000000002</v>
      </c>
      <c r="W98" s="723">
        <f>SQRT(X98^2+Y98^2)*1000/(1.73*W102)</f>
        <v>552.08434839500183</v>
      </c>
      <c r="X98" s="724">
        <v>5.4892399999999997</v>
      </c>
      <c r="Y98" s="725">
        <v>2.22132</v>
      </c>
      <c r="Z98" s="723">
        <f>SQRT(AA98^2+AB98^2)*1000/(1.73*Z102)</f>
        <v>538.58642368132246</v>
      </c>
      <c r="AA98" s="724">
        <v>5.2798699999999998</v>
      </c>
      <c r="AB98" s="725">
        <v>2.1041499999999997</v>
      </c>
      <c r="AC98" s="723">
        <f>SQRT(AD98^2+AE98^2)*1000/(1.73*AC102)</f>
        <v>522.62545202292893</v>
      </c>
      <c r="AD98" s="724">
        <v>5.1388399999999992</v>
      </c>
      <c r="AE98" s="725">
        <v>2.0026199999999998</v>
      </c>
      <c r="AF98" s="723">
        <f>SQRT(AG98^2+AH98^2)*1000/(1.73*AF102)</f>
        <v>448.21838976833169</v>
      </c>
      <c r="AG98" s="724">
        <v>4.5144200000000003</v>
      </c>
      <c r="AH98" s="725">
        <v>1.6531600000000002</v>
      </c>
      <c r="AI98" s="723">
        <f>SQRT(AJ98^2+AK98^2)*1000/(1.73*AI102)</f>
        <v>344.01083097410412</v>
      </c>
      <c r="AJ98" s="724">
        <v>3.4055900000000001</v>
      </c>
      <c r="AK98" s="725">
        <v>1.42022</v>
      </c>
      <c r="AL98" s="723">
        <f>SQRT(AM98^2+AN98^2)*1000/(1.73*AL102)</f>
        <v>311.25634867483831</v>
      </c>
      <c r="AM98" s="724">
        <v>3.01485</v>
      </c>
      <c r="AN98" s="725">
        <v>1.43405</v>
      </c>
      <c r="AO98" s="723">
        <f>SQRT(AP98^2+AQ98^2)*1000/(1.73*AO102)</f>
        <v>286.14850148581252</v>
      </c>
      <c r="AP98" s="724">
        <v>2.73305</v>
      </c>
      <c r="AQ98" s="725">
        <v>1.3966400000000001</v>
      </c>
      <c r="BN98" s="287"/>
      <c r="BO98" s="287"/>
      <c r="BP98" s="261">
        <v>0</v>
      </c>
    </row>
    <row r="99" spans="1:68" ht="17.25" thickBot="1" x14ac:dyDescent="0.3">
      <c r="A99" s="54"/>
      <c r="B99" s="55"/>
      <c r="C99" s="56"/>
      <c r="D99" s="64" t="s">
        <v>27</v>
      </c>
      <c r="E99" s="65"/>
      <c r="F99" s="319"/>
      <c r="G99" s="320"/>
      <c r="H99" s="727">
        <v>7</v>
      </c>
      <c r="I99" s="728"/>
      <c r="J99" s="729"/>
      <c r="K99" s="727">
        <v>7</v>
      </c>
      <c r="L99" s="728"/>
      <c r="M99" s="729"/>
      <c r="N99" s="727">
        <v>7</v>
      </c>
      <c r="O99" s="728"/>
      <c r="P99" s="729"/>
      <c r="Q99" s="727">
        <v>7</v>
      </c>
      <c r="R99" s="728"/>
      <c r="S99" s="729"/>
      <c r="T99" s="727">
        <v>7</v>
      </c>
      <c r="U99" s="728"/>
      <c r="V99" s="729"/>
      <c r="W99" s="727">
        <v>7</v>
      </c>
      <c r="X99" s="728"/>
      <c r="Y99" s="729"/>
      <c r="Z99" s="727">
        <v>7</v>
      </c>
      <c r="AA99" s="728"/>
      <c r="AB99" s="729"/>
      <c r="AC99" s="727">
        <v>7</v>
      </c>
      <c r="AD99" s="728"/>
      <c r="AE99" s="729"/>
      <c r="AF99" s="727">
        <v>7</v>
      </c>
      <c r="AG99" s="728"/>
      <c r="AH99" s="729"/>
      <c r="AI99" s="727">
        <v>7</v>
      </c>
      <c r="AJ99" s="728"/>
      <c r="AK99" s="729"/>
      <c r="AL99" s="727">
        <v>7</v>
      </c>
      <c r="AM99" s="728"/>
      <c r="AN99" s="729"/>
      <c r="AO99" s="727">
        <v>7</v>
      </c>
      <c r="AP99" s="728"/>
      <c r="AQ99" s="729"/>
      <c r="BN99" s="287"/>
      <c r="BO99" s="287"/>
      <c r="BP99" s="261">
        <v>0</v>
      </c>
    </row>
    <row r="100" spans="1:68" ht="16.5" x14ac:dyDescent="0.25">
      <c r="A100" s="54"/>
      <c r="B100" s="55"/>
      <c r="C100" s="56"/>
      <c r="D100" s="74" t="s">
        <v>28</v>
      </c>
      <c r="E100" s="91"/>
      <c r="F100" s="48" t="s">
        <v>25</v>
      </c>
      <c r="G100" s="75"/>
      <c r="H100" s="733">
        <v>119</v>
      </c>
      <c r="I100" s="734"/>
      <c r="J100" s="735"/>
      <c r="K100" s="733">
        <v>119</v>
      </c>
      <c r="L100" s="734"/>
      <c r="M100" s="735"/>
      <c r="N100" s="733">
        <v>119</v>
      </c>
      <c r="O100" s="734"/>
      <c r="P100" s="735"/>
      <c r="Q100" s="733">
        <v>119</v>
      </c>
      <c r="R100" s="734"/>
      <c r="S100" s="735"/>
      <c r="T100" s="733">
        <v>119</v>
      </c>
      <c r="U100" s="734"/>
      <c r="V100" s="735"/>
      <c r="W100" s="733">
        <v>120</v>
      </c>
      <c r="X100" s="734"/>
      <c r="Y100" s="735"/>
      <c r="Z100" s="733">
        <v>120</v>
      </c>
      <c r="AA100" s="734"/>
      <c r="AB100" s="735"/>
      <c r="AC100" s="733">
        <v>120</v>
      </c>
      <c r="AD100" s="734"/>
      <c r="AE100" s="735"/>
      <c r="AF100" s="733">
        <v>120</v>
      </c>
      <c r="AG100" s="734"/>
      <c r="AH100" s="735"/>
      <c r="AI100" s="733">
        <v>120</v>
      </c>
      <c r="AJ100" s="734"/>
      <c r="AK100" s="735"/>
      <c r="AL100" s="733">
        <v>121</v>
      </c>
      <c r="AM100" s="734"/>
      <c r="AN100" s="735"/>
      <c r="AO100" s="733">
        <v>121</v>
      </c>
      <c r="AP100" s="734"/>
      <c r="AQ100" s="735"/>
      <c r="AX100" s="287"/>
      <c r="AY100" s="287"/>
      <c r="AZ100" s="261">
        <v>0</v>
      </c>
      <c r="BB100" s="287"/>
      <c r="BC100" s="287"/>
      <c r="BN100" s="287"/>
      <c r="BO100" s="287"/>
      <c r="BP100" s="261">
        <v>0</v>
      </c>
    </row>
    <row r="101" spans="1:68" ht="16.5" x14ac:dyDescent="0.25">
      <c r="A101" s="54"/>
      <c r="B101" s="55"/>
      <c r="C101" s="56"/>
      <c r="D101" s="54"/>
      <c r="E101" s="325"/>
      <c r="F101" s="314" t="s">
        <v>26</v>
      </c>
      <c r="G101" s="315"/>
      <c r="H101" s="739">
        <v>10.3</v>
      </c>
      <c r="I101" s="740"/>
      <c r="J101" s="741"/>
      <c r="K101" s="739">
        <v>10.3</v>
      </c>
      <c r="L101" s="740"/>
      <c r="M101" s="741"/>
      <c r="N101" s="739">
        <v>10.3</v>
      </c>
      <c r="O101" s="740"/>
      <c r="P101" s="741"/>
      <c r="Q101" s="739">
        <v>10.3</v>
      </c>
      <c r="R101" s="740"/>
      <c r="S101" s="741"/>
      <c r="T101" s="739">
        <v>10.3</v>
      </c>
      <c r="U101" s="740"/>
      <c r="V101" s="741"/>
      <c r="W101" s="739">
        <v>10.3</v>
      </c>
      <c r="X101" s="740"/>
      <c r="Y101" s="741"/>
      <c r="Z101" s="739">
        <v>10.3</v>
      </c>
      <c r="AA101" s="740"/>
      <c r="AB101" s="741"/>
      <c r="AC101" s="739">
        <v>10.4</v>
      </c>
      <c r="AD101" s="740"/>
      <c r="AE101" s="741"/>
      <c r="AF101" s="739">
        <v>10.4</v>
      </c>
      <c r="AG101" s="740"/>
      <c r="AH101" s="741"/>
      <c r="AI101" s="739">
        <v>10.4</v>
      </c>
      <c r="AJ101" s="740"/>
      <c r="AK101" s="741"/>
      <c r="AL101" s="739">
        <v>10.4</v>
      </c>
      <c r="AM101" s="740"/>
      <c r="AN101" s="741"/>
      <c r="AO101" s="739">
        <v>10.4</v>
      </c>
      <c r="AP101" s="740"/>
      <c r="AQ101" s="741"/>
      <c r="AX101" s="287"/>
      <c r="AY101" s="287"/>
      <c r="AZ101" s="261">
        <v>0</v>
      </c>
      <c r="BB101" s="287"/>
      <c r="BC101" s="287"/>
      <c r="BN101" s="287"/>
      <c r="BO101" s="288"/>
      <c r="BP101" s="261">
        <v>0</v>
      </c>
    </row>
    <row r="102" spans="1:68" ht="17.25" thickBot="1" x14ac:dyDescent="0.3">
      <c r="A102" s="54"/>
      <c r="B102" s="55"/>
      <c r="C102" s="56"/>
      <c r="D102" s="79"/>
      <c r="E102" s="96"/>
      <c r="F102" s="59" t="s">
        <v>203</v>
      </c>
      <c r="G102" s="81"/>
      <c r="H102" s="745">
        <v>6.1</v>
      </c>
      <c r="I102" s="746"/>
      <c r="J102" s="747"/>
      <c r="K102" s="745">
        <v>6.2</v>
      </c>
      <c r="L102" s="746"/>
      <c r="M102" s="747"/>
      <c r="N102" s="745">
        <v>6.2</v>
      </c>
      <c r="O102" s="746"/>
      <c r="P102" s="747"/>
      <c r="Q102" s="745">
        <v>6.2</v>
      </c>
      <c r="R102" s="746"/>
      <c r="S102" s="747"/>
      <c r="T102" s="745">
        <v>6.2</v>
      </c>
      <c r="U102" s="746"/>
      <c r="V102" s="747"/>
      <c r="W102" s="745">
        <v>6.2</v>
      </c>
      <c r="X102" s="746"/>
      <c r="Y102" s="747"/>
      <c r="Z102" s="745">
        <v>6.1</v>
      </c>
      <c r="AA102" s="746"/>
      <c r="AB102" s="747"/>
      <c r="AC102" s="745">
        <v>6.1</v>
      </c>
      <c r="AD102" s="746"/>
      <c r="AE102" s="747"/>
      <c r="AF102" s="745">
        <v>6.2</v>
      </c>
      <c r="AG102" s="746"/>
      <c r="AH102" s="747"/>
      <c r="AI102" s="745">
        <v>6.2</v>
      </c>
      <c r="AJ102" s="746"/>
      <c r="AK102" s="747"/>
      <c r="AL102" s="745">
        <v>6.2</v>
      </c>
      <c r="AM102" s="746"/>
      <c r="AN102" s="747"/>
      <c r="AO102" s="745">
        <v>6.2</v>
      </c>
      <c r="AP102" s="746"/>
      <c r="AQ102" s="747"/>
      <c r="AX102" s="287"/>
      <c r="AY102" s="287"/>
      <c r="AZ102" s="261">
        <v>0</v>
      </c>
      <c r="BB102" s="287"/>
      <c r="BC102" s="287"/>
    </row>
    <row r="103" spans="1:68" ht="17.25" thickBot="1" x14ac:dyDescent="0.3">
      <c r="A103" s="79"/>
      <c r="B103" s="80"/>
      <c r="C103" s="85"/>
      <c r="D103" s="64" t="s">
        <v>29</v>
      </c>
      <c r="E103" s="65"/>
      <c r="F103" s="186"/>
      <c r="G103" s="333"/>
      <c r="H103" s="67" t="s">
        <v>30</v>
      </c>
      <c r="I103" s="68"/>
      <c r="J103" s="69"/>
      <c r="K103" s="67" t="s">
        <v>30</v>
      </c>
      <c r="L103" s="68"/>
      <c r="M103" s="69"/>
      <c r="N103" s="67" t="s">
        <v>30</v>
      </c>
      <c r="O103" s="68"/>
      <c r="P103" s="69"/>
      <c r="Q103" s="67" t="s">
        <v>30</v>
      </c>
      <c r="R103" s="68"/>
      <c r="S103" s="69"/>
      <c r="T103" s="67" t="s">
        <v>30</v>
      </c>
      <c r="U103" s="68"/>
      <c r="V103" s="69"/>
      <c r="W103" s="67" t="s">
        <v>30</v>
      </c>
      <c r="X103" s="68"/>
      <c r="Y103" s="69"/>
      <c r="Z103" s="67" t="s">
        <v>30</v>
      </c>
      <c r="AA103" s="68"/>
      <c r="AB103" s="69"/>
      <c r="AC103" s="67" t="s">
        <v>30</v>
      </c>
      <c r="AD103" s="68"/>
      <c r="AE103" s="69"/>
      <c r="AF103" s="67" t="s">
        <v>30</v>
      </c>
      <c r="AG103" s="68"/>
      <c r="AH103" s="69"/>
      <c r="AI103" s="67" t="s">
        <v>30</v>
      </c>
      <c r="AJ103" s="68"/>
      <c r="AK103" s="69"/>
      <c r="AL103" s="67" t="s">
        <v>30</v>
      </c>
      <c r="AM103" s="68"/>
      <c r="AN103" s="69"/>
      <c r="AO103" s="67" t="s">
        <v>30</v>
      </c>
      <c r="AP103" s="68"/>
      <c r="AQ103" s="69"/>
      <c r="AX103" s="287"/>
      <c r="AY103" s="287"/>
      <c r="AZ103" s="261">
        <v>0</v>
      </c>
      <c r="BB103" s="287"/>
      <c r="BC103" s="287"/>
    </row>
    <row r="104" spans="1:68" ht="16.5" x14ac:dyDescent="0.25">
      <c r="A104" s="43" t="s">
        <v>91</v>
      </c>
      <c r="B104" s="44"/>
      <c r="C104" s="45">
        <v>40</v>
      </c>
      <c r="D104" s="46" t="s">
        <v>24</v>
      </c>
      <c r="E104" s="47"/>
      <c r="F104" s="48" t="s">
        <v>25</v>
      </c>
      <c r="G104" s="75"/>
      <c r="H104" s="714">
        <f>SQRT(I104^2+J104^2)*1000/(1.73*H108)</f>
        <v>35.421836941520361</v>
      </c>
      <c r="I104" s="715">
        <v>6.8710000000000004</v>
      </c>
      <c r="J104" s="716">
        <v>2.62</v>
      </c>
      <c r="K104" s="714">
        <f>SQRT(L104^2+M104^2)*1000/(1.73*K108)</f>
        <v>35.231530325773498</v>
      </c>
      <c r="L104" s="715">
        <v>6.8310000000000004</v>
      </c>
      <c r="M104" s="716">
        <v>2.6139999999999999</v>
      </c>
      <c r="N104" s="714">
        <f>SQRT(O104^2+P104^2)*1000/(1.73*N108)</f>
        <v>33.702348434896024</v>
      </c>
      <c r="O104" s="715">
        <v>6.5540000000000003</v>
      </c>
      <c r="P104" s="716">
        <v>2.4489999999999998</v>
      </c>
      <c r="Q104" s="714">
        <f>SQRT(R104^2+S104^2)*1000/(1.73*Q108)</f>
        <v>31.83360704568117</v>
      </c>
      <c r="R104" s="715">
        <v>6.2039999999999997</v>
      </c>
      <c r="S104" s="716">
        <v>2.2770000000000001</v>
      </c>
      <c r="T104" s="714">
        <f>SQRT(U104^2+V104^2)*1000/(1.73*T108)</f>
        <v>30.961422102342553</v>
      </c>
      <c r="U104" s="715">
        <v>6.0519999999999996</v>
      </c>
      <c r="V104" s="716">
        <v>2.165</v>
      </c>
      <c r="W104" s="714">
        <f>SQRT(X104^2+Y104^2)*1000/(1.73*W108)</f>
        <v>30.555794934399838</v>
      </c>
      <c r="X104" s="715">
        <v>5.8810000000000002</v>
      </c>
      <c r="Y104" s="716">
        <v>2.0790000000000002</v>
      </c>
      <c r="Z104" s="714">
        <f>SQRT(AA104^2+AB104^2)*1000/(1.73*Z108)</f>
        <v>28.219125265746314</v>
      </c>
      <c r="AA104" s="715">
        <v>5.4710000000000001</v>
      </c>
      <c r="AB104" s="716">
        <v>1.954</v>
      </c>
      <c r="AC104" s="714">
        <f>SQRT(AD104^2+AE104^2)*1000/(1.73*AC108)</f>
        <v>27.004290795067966</v>
      </c>
      <c r="AD104" s="715">
        <v>5.234</v>
      </c>
      <c r="AE104" s="716">
        <v>1.8740000000000001</v>
      </c>
      <c r="AF104" s="714">
        <f>SQRT(AG104^2+AH104^2)*1000/(1.73*AF108)</f>
        <v>29.594357691147106</v>
      </c>
      <c r="AG104" s="715">
        <v>5.6429999999999998</v>
      </c>
      <c r="AH104" s="716">
        <v>2.2970000000000002</v>
      </c>
      <c r="AI104" s="714">
        <f>SQRT(AJ104^2+AK104^2)*1000/(1.73*AI108)</f>
        <v>30.329883968864806</v>
      </c>
      <c r="AJ104" s="715">
        <v>5.8010000000000002</v>
      </c>
      <c r="AK104" s="716">
        <v>2.31</v>
      </c>
      <c r="AL104" s="714">
        <f>SQRT(AM104^2+AN104^2)*1000/(1.73*AL108)</f>
        <v>26.834967862889847</v>
      </c>
      <c r="AM104" s="715">
        <v>5.1219999999999999</v>
      </c>
      <c r="AN104" s="716">
        <v>2.1909999999999998</v>
      </c>
      <c r="AO104" s="714">
        <f>SQRT(AP104^2+AQ104^2)*1000/(1.73*AO108)</f>
        <v>24.491182461944344</v>
      </c>
      <c r="AP104" s="715">
        <v>4.6130000000000004</v>
      </c>
      <c r="AQ104" s="716">
        <v>2.1379999999999999</v>
      </c>
      <c r="AX104" s="287"/>
      <c r="AY104" s="287"/>
      <c r="AZ104" s="261">
        <v>0</v>
      </c>
      <c r="BB104" s="287"/>
      <c r="BC104" s="287"/>
    </row>
    <row r="105" spans="1:68" ht="16.5" x14ac:dyDescent="0.25">
      <c r="A105" s="311"/>
      <c r="B105" s="55"/>
      <c r="C105" s="56"/>
      <c r="D105" s="312"/>
      <c r="E105" s="313"/>
      <c r="F105" s="314" t="s">
        <v>26</v>
      </c>
      <c r="G105" s="315"/>
      <c r="H105" s="719">
        <f>SQRT(I105^2+J105^2)*1000/(1.73*H109)</f>
        <v>91.641463403410242</v>
      </c>
      <c r="I105" s="720">
        <v>1.581</v>
      </c>
      <c r="J105" s="721">
        <v>0.46800000000030001</v>
      </c>
      <c r="K105" s="719">
        <f>SQRT(L105^2+M105^2)*1000/(1.73*K109)</f>
        <v>92.535571198142918</v>
      </c>
      <c r="L105" s="720">
        <v>1.5960000000000001</v>
      </c>
      <c r="M105" s="721">
        <v>0.4740000000006</v>
      </c>
      <c r="N105" s="719">
        <f>SQRT(O105^2+P105^2)*1000/(1.73*N109)</f>
        <v>93.70208407231209</v>
      </c>
      <c r="O105" s="720">
        <v>1.617</v>
      </c>
      <c r="P105" s="721">
        <v>0.47700000000030002</v>
      </c>
      <c r="Q105" s="719">
        <f>SQRT(R105^2+S105^2)*1000/(1.73*Q109)</f>
        <v>91.51395372733694</v>
      </c>
      <c r="R105" s="720">
        <v>1.575</v>
      </c>
      <c r="S105" s="721">
        <v>0.48000000000030002</v>
      </c>
      <c r="T105" s="719">
        <f>SQRT(U105^2+V105^2)*1000/(1.73*T109)</f>
        <v>89.82190988649181</v>
      </c>
      <c r="U105" s="720">
        <v>1.5449999999999999</v>
      </c>
      <c r="V105" s="721">
        <v>0.4740000000006</v>
      </c>
      <c r="W105" s="719">
        <f>SQRT(X105^2+Y105^2)*1000/(1.73*W109)</f>
        <v>88.592716908284729</v>
      </c>
      <c r="X105" s="720">
        <v>1.53</v>
      </c>
      <c r="Y105" s="721">
        <v>0.44700000000000001</v>
      </c>
      <c r="Z105" s="719">
        <f>SQRT(AA105^2+AB105^2)*1000/(1.73*Z109)</f>
        <v>84.072978082472929</v>
      </c>
      <c r="AA105" s="720">
        <v>1.47</v>
      </c>
      <c r="AB105" s="721">
        <v>0.41399999999999998</v>
      </c>
      <c r="AC105" s="719">
        <f>SQRT(AD105^2+AE105^2)*1000/(1.73*AC109)</f>
        <v>77.352520601872669</v>
      </c>
      <c r="AD105" s="720">
        <v>1.359</v>
      </c>
      <c r="AE105" s="721">
        <v>0.35699999999999998</v>
      </c>
      <c r="AF105" s="719">
        <f>SQRT(AG105^2+AH105^2)*1000/(1.73*AF109)</f>
        <v>78.290947142171859</v>
      </c>
      <c r="AG105" s="720">
        <v>1.371</v>
      </c>
      <c r="AH105" s="721">
        <v>0.378</v>
      </c>
      <c r="AI105" s="719">
        <f>SQRT(AJ105^2+AK105^2)*1000/(1.73*AI109)</f>
        <v>70.172048046269353</v>
      </c>
      <c r="AJ105" s="720">
        <v>1.2210000000000001</v>
      </c>
      <c r="AK105" s="721">
        <v>0.36599999999999999</v>
      </c>
      <c r="AL105" s="719">
        <f>SQRT(AM105^2+AN105^2)*1000/(1.73*AL109)</f>
        <v>61.097974445650323</v>
      </c>
      <c r="AM105" s="720">
        <v>1.0649999999999999</v>
      </c>
      <c r="AN105" s="721">
        <v>0.34799999999999998</v>
      </c>
      <c r="AO105" s="719">
        <f>SQRT(AP105^2+AQ105^2)*1000/(1.73*AO109)</f>
        <v>53.345370949276237</v>
      </c>
      <c r="AP105" s="720">
        <v>0.91800000000000004</v>
      </c>
      <c r="AQ105" s="721">
        <v>0.33800000000000002</v>
      </c>
      <c r="AX105" s="287"/>
      <c r="AY105" s="287"/>
      <c r="AZ105" s="261">
        <v>0</v>
      </c>
      <c r="BB105" s="287"/>
      <c r="BC105" s="287"/>
    </row>
    <row r="106" spans="1:68" ht="17.25" thickBot="1" x14ac:dyDescent="0.3">
      <c r="A106" s="54"/>
      <c r="B106" s="55"/>
      <c r="C106" s="56"/>
      <c r="D106" s="57"/>
      <c r="E106" s="58"/>
      <c r="F106" s="59" t="s">
        <v>203</v>
      </c>
      <c r="G106" s="81"/>
      <c r="H106" s="723">
        <f>SQRT(I106^2+J106^2)*1000/(1.73*H110)</f>
        <v>523.87404500258253</v>
      </c>
      <c r="I106" s="724">
        <v>5.2041100000000009</v>
      </c>
      <c r="J106" s="724">
        <v>2.1192499999996999</v>
      </c>
      <c r="K106" s="723">
        <f>SQRT(L106^2+M106^2)*1000/(1.73*K110)</f>
        <v>510.51531913574803</v>
      </c>
      <c r="L106" s="724">
        <v>5.14961</v>
      </c>
      <c r="M106" s="724">
        <v>2.1073199999993997</v>
      </c>
      <c r="N106" s="723">
        <f>SQRT(O106^2+P106^2)*1000/(1.73*N110)</f>
        <v>479.75351007776931</v>
      </c>
      <c r="O106" s="724">
        <v>4.8550700000000004</v>
      </c>
      <c r="P106" s="724">
        <v>1.9413899999996997</v>
      </c>
      <c r="Q106" s="723">
        <f>SQRT(R106^2+S106^2)*1000/(1.73*Q110)</f>
        <v>448.02032890680664</v>
      </c>
      <c r="R106" s="724">
        <v>4.55145</v>
      </c>
      <c r="S106" s="724">
        <v>1.7685399999997002</v>
      </c>
      <c r="T106" s="723">
        <f>SQRT(U106^2+V106^2)*1000/(1.73*T110)</f>
        <v>434.30141132612334</v>
      </c>
      <c r="U106" s="724">
        <v>4.4313500000000001</v>
      </c>
      <c r="V106" s="724">
        <v>1.6639399999994</v>
      </c>
      <c r="W106" s="723">
        <f>SQRT(X106^2+Y106^2)*1000/(1.73*W110)</f>
        <v>419.21706738842266</v>
      </c>
      <c r="X106" s="724">
        <v>4.2774900000000002</v>
      </c>
      <c r="Y106" s="724">
        <v>1.6060100000000002</v>
      </c>
      <c r="Z106" s="723">
        <f>SQRT(AA106^2+AB106^2)*1000/(1.73*Z110)</f>
        <v>386.69080970975494</v>
      </c>
      <c r="AA106" s="724">
        <v>3.9326100000000004</v>
      </c>
      <c r="AB106" s="724">
        <v>1.5155700000000001</v>
      </c>
      <c r="AC106" s="723">
        <f>SQRT(AD106^2+AE106^2)*1000/(1.73*AC110)</f>
        <v>375.4373211663227</v>
      </c>
      <c r="AD106" s="724">
        <v>3.8095699999999999</v>
      </c>
      <c r="AE106" s="724">
        <v>1.4935700000000001</v>
      </c>
      <c r="AF106" s="723">
        <f>SQRT(AG106^2+AH106^2)*1000/(1.73*AF110)</f>
        <v>422.7094215246164</v>
      </c>
      <c r="AG106" s="724">
        <v>4.20146</v>
      </c>
      <c r="AH106" s="724">
        <v>1.89029</v>
      </c>
      <c r="AI106" s="723">
        <f>SQRT(AJ106^2+AK106^2)*1000/(1.73*AI110)</f>
        <v>449.34982128760674</v>
      </c>
      <c r="AJ106" s="724">
        <v>4.5074899999999998</v>
      </c>
      <c r="AK106" s="724">
        <v>1.9151199999999999</v>
      </c>
      <c r="AL106" s="723">
        <f>SQRT(AM106^2+AN106^2)*1000/(1.73*AL110)</f>
        <v>402.45626515811512</v>
      </c>
      <c r="AM106" s="724">
        <v>3.9929700000000006</v>
      </c>
      <c r="AN106" s="724">
        <v>1.8156099999999999</v>
      </c>
      <c r="AO106" s="723">
        <f>SQRT(AP106^2+AQ106^2)*1000/(1.73*AO110)</f>
        <v>371.89227495787674</v>
      </c>
      <c r="AP106" s="724">
        <v>3.6373400000000005</v>
      </c>
      <c r="AQ106" s="724">
        <v>1.78847</v>
      </c>
      <c r="AX106" s="287"/>
      <c r="AY106" s="287"/>
      <c r="AZ106" s="261">
        <v>0</v>
      </c>
      <c r="BB106" s="287"/>
      <c r="BC106" s="287"/>
    </row>
    <row r="107" spans="1:68" ht="17.25" thickBot="1" x14ac:dyDescent="0.3">
      <c r="A107" s="54"/>
      <c r="B107" s="55"/>
      <c r="C107" s="56"/>
      <c r="D107" s="64" t="s">
        <v>27</v>
      </c>
      <c r="E107" s="65"/>
      <c r="F107" s="65"/>
      <c r="G107" s="66"/>
      <c r="H107" s="727">
        <v>8</v>
      </c>
      <c r="I107" s="728"/>
      <c r="J107" s="729"/>
      <c r="K107" s="727">
        <v>8</v>
      </c>
      <c r="L107" s="728"/>
      <c r="M107" s="729"/>
      <c r="N107" s="727">
        <v>8</v>
      </c>
      <c r="O107" s="728"/>
      <c r="P107" s="729"/>
      <c r="Q107" s="727">
        <v>8</v>
      </c>
      <c r="R107" s="728"/>
      <c r="S107" s="729"/>
      <c r="T107" s="727">
        <v>8</v>
      </c>
      <c r="U107" s="728"/>
      <c r="V107" s="729"/>
      <c r="W107" s="727">
        <v>8</v>
      </c>
      <c r="X107" s="728"/>
      <c r="Y107" s="729"/>
      <c r="Z107" s="727">
        <v>8</v>
      </c>
      <c r="AA107" s="728"/>
      <c r="AB107" s="729"/>
      <c r="AC107" s="727">
        <v>8</v>
      </c>
      <c r="AD107" s="728"/>
      <c r="AE107" s="729"/>
      <c r="AF107" s="727">
        <v>8</v>
      </c>
      <c r="AG107" s="728"/>
      <c r="AH107" s="729"/>
      <c r="AI107" s="727">
        <v>8</v>
      </c>
      <c r="AJ107" s="728"/>
      <c r="AK107" s="729"/>
      <c r="AL107" s="727">
        <v>8</v>
      </c>
      <c r="AM107" s="728"/>
      <c r="AN107" s="729"/>
      <c r="AO107" s="727">
        <v>8</v>
      </c>
      <c r="AP107" s="728"/>
      <c r="AQ107" s="729"/>
      <c r="AX107" s="287"/>
      <c r="AY107" s="287"/>
      <c r="AZ107" s="261">
        <v>0</v>
      </c>
      <c r="BB107" s="287"/>
      <c r="BC107" s="287"/>
    </row>
    <row r="108" spans="1:68" ht="16.5" x14ac:dyDescent="0.25">
      <c r="A108" s="54"/>
      <c r="B108" s="55"/>
      <c r="C108" s="56"/>
      <c r="D108" s="74" t="s">
        <v>28</v>
      </c>
      <c r="E108" s="91"/>
      <c r="F108" s="48" t="s">
        <v>25</v>
      </c>
      <c r="G108" s="75"/>
      <c r="H108" s="733">
        <v>120</v>
      </c>
      <c r="I108" s="734"/>
      <c r="J108" s="735"/>
      <c r="K108" s="733">
        <v>120</v>
      </c>
      <c r="L108" s="734"/>
      <c r="M108" s="735"/>
      <c r="N108" s="733">
        <v>120</v>
      </c>
      <c r="O108" s="734"/>
      <c r="P108" s="735"/>
      <c r="Q108" s="733">
        <v>120</v>
      </c>
      <c r="R108" s="734"/>
      <c r="S108" s="735"/>
      <c r="T108" s="733">
        <v>120</v>
      </c>
      <c r="U108" s="734"/>
      <c r="V108" s="735"/>
      <c r="W108" s="733">
        <v>118</v>
      </c>
      <c r="X108" s="734"/>
      <c r="Y108" s="735"/>
      <c r="Z108" s="733">
        <v>119</v>
      </c>
      <c r="AA108" s="734"/>
      <c r="AB108" s="735"/>
      <c r="AC108" s="733">
        <v>119</v>
      </c>
      <c r="AD108" s="734"/>
      <c r="AE108" s="735"/>
      <c r="AF108" s="733">
        <v>119</v>
      </c>
      <c r="AG108" s="734"/>
      <c r="AH108" s="735"/>
      <c r="AI108" s="733">
        <v>119</v>
      </c>
      <c r="AJ108" s="734"/>
      <c r="AK108" s="735"/>
      <c r="AL108" s="733">
        <v>120</v>
      </c>
      <c r="AM108" s="734"/>
      <c r="AN108" s="735"/>
      <c r="AO108" s="733">
        <v>120</v>
      </c>
      <c r="AP108" s="734"/>
      <c r="AQ108" s="735"/>
    </row>
    <row r="109" spans="1:68" ht="16.5" x14ac:dyDescent="0.25">
      <c r="A109" s="54"/>
      <c r="B109" s="55"/>
      <c r="C109" s="56"/>
      <c r="D109" s="54"/>
      <c r="E109" s="325"/>
      <c r="F109" s="314" t="s">
        <v>26</v>
      </c>
      <c r="G109" s="315"/>
      <c r="H109" s="739">
        <v>10.4</v>
      </c>
      <c r="I109" s="740"/>
      <c r="J109" s="741"/>
      <c r="K109" s="739">
        <v>10.4</v>
      </c>
      <c r="L109" s="740"/>
      <c r="M109" s="741"/>
      <c r="N109" s="739">
        <v>10.4</v>
      </c>
      <c r="O109" s="740"/>
      <c r="P109" s="741"/>
      <c r="Q109" s="739">
        <v>10.4</v>
      </c>
      <c r="R109" s="740"/>
      <c r="S109" s="741"/>
      <c r="T109" s="739">
        <v>10.4</v>
      </c>
      <c r="U109" s="740"/>
      <c r="V109" s="741"/>
      <c r="W109" s="739">
        <v>10.4</v>
      </c>
      <c r="X109" s="740"/>
      <c r="Y109" s="741"/>
      <c r="Z109" s="739">
        <v>10.5</v>
      </c>
      <c r="AA109" s="740"/>
      <c r="AB109" s="741"/>
      <c r="AC109" s="739">
        <v>10.5</v>
      </c>
      <c r="AD109" s="740"/>
      <c r="AE109" s="741"/>
      <c r="AF109" s="739">
        <v>10.5</v>
      </c>
      <c r="AG109" s="740"/>
      <c r="AH109" s="741"/>
      <c r="AI109" s="739">
        <v>10.5</v>
      </c>
      <c r="AJ109" s="740"/>
      <c r="AK109" s="741"/>
      <c r="AL109" s="739">
        <v>10.6</v>
      </c>
      <c r="AM109" s="740"/>
      <c r="AN109" s="741"/>
      <c r="AO109" s="739">
        <v>10.6</v>
      </c>
      <c r="AP109" s="740"/>
      <c r="AQ109" s="741"/>
    </row>
    <row r="110" spans="1:68" ht="17.25" thickBot="1" x14ac:dyDescent="0.3">
      <c r="A110" s="54"/>
      <c r="B110" s="55"/>
      <c r="C110" s="56"/>
      <c r="D110" s="79"/>
      <c r="E110" s="96"/>
      <c r="F110" s="59" t="s">
        <v>203</v>
      </c>
      <c r="G110" s="81"/>
      <c r="H110" s="745" t="s">
        <v>205</v>
      </c>
      <c r="I110" s="746"/>
      <c r="J110" s="747"/>
      <c r="K110" s="745" t="s">
        <v>204</v>
      </c>
      <c r="L110" s="746"/>
      <c r="M110" s="747"/>
      <c r="N110" s="745" t="s">
        <v>204</v>
      </c>
      <c r="O110" s="746"/>
      <c r="P110" s="747"/>
      <c r="Q110" s="745" t="s">
        <v>204</v>
      </c>
      <c r="R110" s="746"/>
      <c r="S110" s="747"/>
      <c r="T110" s="745" t="s">
        <v>204</v>
      </c>
      <c r="U110" s="746"/>
      <c r="V110" s="747"/>
      <c r="W110" s="745" t="s">
        <v>204</v>
      </c>
      <c r="X110" s="746"/>
      <c r="Y110" s="747"/>
      <c r="Z110" s="745" t="s">
        <v>204</v>
      </c>
      <c r="AA110" s="746"/>
      <c r="AB110" s="747"/>
      <c r="AC110" s="745" t="s">
        <v>204</v>
      </c>
      <c r="AD110" s="746"/>
      <c r="AE110" s="747"/>
      <c r="AF110" s="745" t="s">
        <v>204</v>
      </c>
      <c r="AG110" s="746"/>
      <c r="AH110" s="747"/>
      <c r="AI110" s="745" t="s">
        <v>204</v>
      </c>
      <c r="AJ110" s="746"/>
      <c r="AK110" s="747"/>
      <c r="AL110" s="745" t="s">
        <v>204</v>
      </c>
      <c r="AM110" s="746"/>
      <c r="AN110" s="747"/>
      <c r="AO110" s="745" t="s">
        <v>204</v>
      </c>
      <c r="AP110" s="746"/>
      <c r="AQ110" s="747"/>
    </row>
    <row r="111" spans="1:68" ht="17.25" thickBot="1" x14ac:dyDescent="0.3">
      <c r="A111" s="79"/>
      <c r="B111" s="80"/>
      <c r="C111" s="85"/>
      <c r="D111" s="64" t="s">
        <v>29</v>
      </c>
      <c r="E111" s="65"/>
      <c r="F111" s="65"/>
      <c r="G111" s="66"/>
      <c r="H111" s="70" t="s">
        <v>30</v>
      </c>
      <c r="I111" s="71"/>
      <c r="J111" s="72"/>
      <c r="K111" s="70" t="s">
        <v>30</v>
      </c>
      <c r="L111" s="71"/>
      <c r="M111" s="72"/>
      <c r="N111" s="70" t="s">
        <v>30</v>
      </c>
      <c r="O111" s="71"/>
      <c r="P111" s="72"/>
      <c r="Q111" s="70" t="s">
        <v>30</v>
      </c>
      <c r="R111" s="71"/>
      <c r="S111" s="72"/>
      <c r="T111" s="70" t="s">
        <v>30</v>
      </c>
      <c r="U111" s="71"/>
      <c r="V111" s="72"/>
      <c r="W111" s="70" t="s">
        <v>30</v>
      </c>
      <c r="X111" s="71"/>
      <c r="Y111" s="72"/>
      <c r="Z111" s="70" t="s">
        <v>30</v>
      </c>
      <c r="AA111" s="71"/>
      <c r="AB111" s="72"/>
      <c r="AC111" s="70" t="s">
        <v>30</v>
      </c>
      <c r="AD111" s="71"/>
      <c r="AE111" s="72"/>
      <c r="AF111" s="70" t="s">
        <v>30</v>
      </c>
      <c r="AG111" s="71"/>
      <c r="AH111" s="72"/>
      <c r="AI111" s="70" t="s">
        <v>30</v>
      </c>
      <c r="AJ111" s="71"/>
      <c r="AK111" s="72"/>
      <c r="AL111" s="70" t="s">
        <v>30</v>
      </c>
      <c r="AM111" s="71"/>
      <c r="AN111" s="72"/>
      <c r="AO111" s="70" t="s">
        <v>30</v>
      </c>
      <c r="AP111" s="71"/>
      <c r="AQ111" s="72"/>
    </row>
    <row r="112" spans="1:68" ht="16.5" x14ac:dyDescent="0.25">
      <c r="A112" s="74" t="s">
        <v>32</v>
      </c>
      <c r="B112" s="91"/>
      <c r="C112" s="44"/>
      <c r="D112" s="92"/>
      <c r="E112" s="93"/>
      <c r="F112" s="48" t="s">
        <v>25</v>
      </c>
      <c r="G112" s="75"/>
      <c r="H112" s="749">
        <f>H104+H96</f>
        <v>76.220770525498864</v>
      </c>
      <c r="I112" s="750">
        <f>I104+I96</f>
        <v>14.725000000000001</v>
      </c>
      <c r="J112" s="751">
        <f>J104+J96</f>
        <v>5.5969999999999995</v>
      </c>
      <c r="K112" s="749">
        <f>K104+K96</f>
        <v>75.96964887052539</v>
      </c>
      <c r="L112" s="750">
        <f t="shared" ref="L112:AQ112" si="14">L104+L96</f>
        <v>14.659000000000001</v>
      </c>
      <c r="M112" s="751">
        <f t="shared" si="14"/>
        <v>5.6239999999999997</v>
      </c>
      <c r="N112" s="749">
        <f t="shared" si="14"/>
        <v>74.295495623344124</v>
      </c>
      <c r="O112" s="750">
        <f t="shared" si="14"/>
        <v>14.368</v>
      </c>
      <c r="P112" s="751">
        <f t="shared" si="14"/>
        <v>5.4119999999999999</v>
      </c>
      <c r="Q112" s="749">
        <f t="shared" si="14"/>
        <v>70.275756418723319</v>
      </c>
      <c r="R112" s="750">
        <f t="shared" si="14"/>
        <v>13.629</v>
      </c>
      <c r="S112" s="751">
        <f t="shared" si="14"/>
        <v>5.016</v>
      </c>
      <c r="T112" s="749">
        <f t="shared" si="14"/>
        <v>68.849864270614376</v>
      </c>
      <c r="U112" s="750">
        <f t="shared" si="14"/>
        <v>13.358000000000001</v>
      </c>
      <c r="V112" s="751">
        <f t="shared" si="14"/>
        <v>4.8970000000000002</v>
      </c>
      <c r="W112" s="749">
        <f t="shared" si="14"/>
        <v>67.36684199990529</v>
      </c>
      <c r="X112" s="750">
        <f t="shared" si="14"/>
        <v>13.062000000000001</v>
      </c>
      <c r="Y112" s="751">
        <f t="shared" si="14"/>
        <v>4.6929999999999996</v>
      </c>
      <c r="Z112" s="749">
        <f t="shared" si="14"/>
        <v>63.472897977191252</v>
      </c>
      <c r="AA112" s="750">
        <f t="shared" si="14"/>
        <v>12.361000000000001</v>
      </c>
      <c r="AB112" s="751">
        <f t="shared" si="14"/>
        <v>4.4219999999999997</v>
      </c>
      <c r="AC112" s="749">
        <f t="shared" si="14"/>
        <v>60.991969934173596</v>
      </c>
      <c r="AD112" s="750">
        <f t="shared" si="14"/>
        <v>11.887</v>
      </c>
      <c r="AE112" s="751">
        <f t="shared" si="14"/>
        <v>4.2240000000000002</v>
      </c>
      <c r="AF112" s="749">
        <f t="shared" si="14"/>
        <v>59.884287007284819</v>
      </c>
      <c r="AG112" s="750">
        <f t="shared" si="14"/>
        <v>11.609</v>
      </c>
      <c r="AH112" s="751">
        <f t="shared" si="14"/>
        <v>4.2840000000000007</v>
      </c>
      <c r="AI112" s="749">
        <f t="shared" si="14"/>
        <v>54.352681383945168</v>
      </c>
      <c r="AJ112" s="750">
        <f t="shared" si="14"/>
        <v>10.474</v>
      </c>
      <c r="AK112" s="751">
        <f t="shared" si="14"/>
        <v>4.0519999999999996</v>
      </c>
      <c r="AL112" s="749">
        <f t="shared" si="14"/>
        <v>48.106951079589535</v>
      </c>
      <c r="AM112" s="750">
        <f t="shared" si="14"/>
        <v>9.2139999999999986</v>
      </c>
      <c r="AN112" s="751">
        <f t="shared" si="14"/>
        <v>3.9470000000000001</v>
      </c>
      <c r="AO112" s="749">
        <f t="shared" si="14"/>
        <v>43.856991081296783</v>
      </c>
      <c r="AP112" s="750">
        <f t="shared" si="14"/>
        <v>8.2890000000000015</v>
      </c>
      <c r="AQ112" s="751">
        <f t="shared" si="14"/>
        <v>3.847</v>
      </c>
    </row>
    <row r="113" spans="1:43" ht="16.5" x14ac:dyDescent="0.25">
      <c r="A113" s="54"/>
      <c r="B113" s="325"/>
      <c r="C113" s="55"/>
      <c r="D113" s="337"/>
      <c r="E113" s="338"/>
      <c r="F113" s="314" t="s">
        <v>26</v>
      </c>
      <c r="G113" s="315"/>
      <c r="H113" s="752">
        <f t="shared" ref="H113:AQ114" si="15">H105+H97</f>
        <v>176.73038675087849</v>
      </c>
      <c r="I113" s="753">
        <f t="shared" si="15"/>
        <v>3.0659999999999998</v>
      </c>
      <c r="J113" s="754">
        <f t="shared" si="15"/>
        <v>0.7740000000003</v>
      </c>
      <c r="K113" s="752">
        <f t="shared" si="15"/>
        <v>178.05728480430744</v>
      </c>
      <c r="L113" s="753">
        <f t="shared" si="15"/>
        <v>3.0870000000000002</v>
      </c>
      <c r="M113" s="754">
        <f t="shared" si="15"/>
        <v>0.7890000000006</v>
      </c>
      <c r="N113" s="752">
        <f t="shared" si="15"/>
        <v>180.97555844842856</v>
      </c>
      <c r="O113" s="753">
        <f t="shared" si="15"/>
        <v>3.1379999999999999</v>
      </c>
      <c r="P113" s="754">
        <f t="shared" si="15"/>
        <v>0.80100000000030003</v>
      </c>
      <c r="Q113" s="752">
        <f t="shared" si="15"/>
        <v>184.34012393636414</v>
      </c>
      <c r="R113" s="753">
        <f t="shared" si="15"/>
        <v>3.1859999999999999</v>
      </c>
      <c r="S113" s="754">
        <f t="shared" si="15"/>
        <v>0.85500000000029996</v>
      </c>
      <c r="T113" s="752">
        <f t="shared" si="15"/>
        <v>181.87829385726184</v>
      </c>
      <c r="U113" s="753">
        <f t="shared" si="15"/>
        <v>3.1440000000000001</v>
      </c>
      <c r="V113" s="754">
        <f t="shared" si="15"/>
        <v>0.84000000000060004</v>
      </c>
      <c r="W113" s="752">
        <f t="shared" si="15"/>
        <v>180.73881254806778</v>
      </c>
      <c r="X113" s="753">
        <f t="shared" si="15"/>
        <v>3.1320000000000001</v>
      </c>
      <c r="Y113" s="754">
        <f t="shared" si="15"/>
        <v>0.80699999999999994</v>
      </c>
      <c r="Z113" s="752">
        <f t="shared" si="15"/>
        <v>171.61755017794076</v>
      </c>
      <c r="AA113" s="753">
        <f t="shared" si="15"/>
        <v>2.9939999999999998</v>
      </c>
      <c r="AB113" s="754">
        <f t="shared" si="15"/>
        <v>0.747</v>
      </c>
      <c r="AC113" s="752">
        <f t="shared" si="15"/>
        <v>158.82804131716662</v>
      </c>
      <c r="AD113" s="753">
        <f t="shared" si="15"/>
        <v>2.79</v>
      </c>
      <c r="AE113" s="754">
        <f t="shared" si="15"/>
        <v>0.67500000000000004</v>
      </c>
      <c r="AF113" s="752">
        <f t="shared" si="15"/>
        <v>156.72825994580677</v>
      </c>
      <c r="AG113" s="753">
        <f t="shared" si="15"/>
        <v>2.7480000000000002</v>
      </c>
      <c r="AH113" s="754">
        <f t="shared" si="15"/>
        <v>0.68700000000000006</v>
      </c>
      <c r="AI113" s="752">
        <f t="shared" si="15"/>
        <v>139.4064234744157</v>
      </c>
      <c r="AJ113" s="753">
        <f t="shared" si="15"/>
        <v>2.4300000000000002</v>
      </c>
      <c r="AK113" s="754">
        <f t="shared" si="15"/>
        <v>0.66599999999999993</v>
      </c>
      <c r="AL113" s="752">
        <f t="shared" si="15"/>
        <v>120.51106039933214</v>
      </c>
      <c r="AM113" s="753">
        <f t="shared" si="15"/>
        <v>2.0910000000000002</v>
      </c>
      <c r="AN113" s="754">
        <f t="shared" si="15"/>
        <v>0.64799999999999991</v>
      </c>
      <c r="AO113" s="752">
        <f t="shared" si="15"/>
        <v>105.7587623943553</v>
      </c>
      <c r="AP113" s="753">
        <f t="shared" si="15"/>
        <v>1.8149999999999999</v>
      </c>
      <c r="AQ113" s="754">
        <f t="shared" si="15"/>
        <v>0.629</v>
      </c>
    </row>
    <row r="114" spans="1:43" ht="17.25" thickBot="1" x14ac:dyDescent="0.3">
      <c r="A114" s="79"/>
      <c r="B114" s="96"/>
      <c r="C114" s="80"/>
      <c r="D114" s="97"/>
      <c r="E114" s="98"/>
      <c r="F114" s="59" t="s">
        <v>203</v>
      </c>
      <c r="G114" s="81"/>
      <c r="H114" s="755">
        <f t="shared" si="15"/>
        <v>1168.380144934762</v>
      </c>
      <c r="I114" s="756">
        <f t="shared" si="15"/>
        <v>11.474930000000001</v>
      </c>
      <c r="J114" s="757">
        <f t="shared" si="15"/>
        <v>4.7530399999997002</v>
      </c>
      <c r="K114" s="755">
        <f t="shared" si="15"/>
        <v>1142.7631379540533</v>
      </c>
      <c r="L114" s="756">
        <f t="shared" si="15"/>
        <v>11.38876</v>
      </c>
      <c r="M114" s="757">
        <f t="shared" si="15"/>
        <v>4.7646899999993995</v>
      </c>
      <c r="N114" s="755">
        <f t="shared" si="15"/>
        <v>1106.2254114253446</v>
      </c>
      <c r="O114" s="756">
        <f t="shared" si="15"/>
        <v>11.05039</v>
      </c>
      <c r="P114" s="757">
        <f t="shared" si="15"/>
        <v>4.5433499999997</v>
      </c>
      <c r="Q114" s="755">
        <f t="shared" si="15"/>
        <v>1023.9444037940176</v>
      </c>
      <c r="R114" s="756">
        <f t="shared" si="15"/>
        <v>10.272639999999999</v>
      </c>
      <c r="S114" s="757">
        <f t="shared" si="15"/>
        <v>4.0982999999996998</v>
      </c>
      <c r="T114" s="755">
        <f t="shared" si="15"/>
        <v>1001.201026040252</v>
      </c>
      <c r="U114" s="756">
        <f t="shared" si="15"/>
        <v>10.04702</v>
      </c>
      <c r="V114" s="757">
        <f t="shared" si="15"/>
        <v>3.9957899999994</v>
      </c>
      <c r="W114" s="755">
        <f t="shared" si="15"/>
        <v>971.30141578342455</v>
      </c>
      <c r="X114" s="756">
        <f t="shared" si="15"/>
        <v>9.766729999999999</v>
      </c>
      <c r="Y114" s="757">
        <f t="shared" si="15"/>
        <v>3.8273299999999999</v>
      </c>
      <c r="Z114" s="755">
        <f t="shared" si="15"/>
        <v>925.2772333910774</v>
      </c>
      <c r="AA114" s="756">
        <f t="shared" si="15"/>
        <v>9.2124799999999993</v>
      </c>
      <c r="AB114" s="757">
        <f t="shared" si="15"/>
        <v>3.61972</v>
      </c>
      <c r="AC114" s="755">
        <f t="shared" si="15"/>
        <v>898.06277318925163</v>
      </c>
      <c r="AD114" s="756">
        <f t="shared" si="15"/>
        <v>8.9484099999999991</v>
      </c>
      <c r="AE114" s="757">
        <f t="shared" si="15"/>
        <v>3.4961899999999999</v>
      </c>
      <c r="AF114" s="755">
        <f t="shared" si="15"/>
        <v>870.92781129294804</v>
      </c>
      <c r="AG114" s="756">
        <f t="shared" si="15"/>
        <v>8.7158800000000003</v>
      </c>
      <c r="AH114" s="757">
        <f t="shared" si="15"/>
        <v>3.54345</v>
      </c>
      <c r="AI114" s="755">
        <f t="shared" si="15"/>
        <v>793.36065226171081</v>
      </c>
      <c r="AJ114" s="756">
        <f t="shared" si="15"/>
        <v>7.9130799999999999</v>
      </c>
      <c r="AK114" s="757">
        <f t="shared" si="15"/>
        <v>3.33534</v>
      </c>
      <c r="AL114" s="755">
        <f t="shared" si="15"/>
        <v>713.71261383295337</v>
      </c>
      <c r="AM114" s="756">
        <f t="shared" si="15"/>
        <v>7.0078200000000006</v>
      </c>
      <c r="AN114" s="757">
        <f t="shared" si="15"/>
        <v>3.24966</v>
      </c>
      <c r="AO114" s="755">
        <f t="shared" si="15"/>
        <v>658.04077644368931</v>
      </c>
      <c r="AP114" s="756">
        <f t="shared" si="15"/>
        <v>6.3703900000000004</v>
      </c>
      <c r="AQ114" s="757">
        <f t="shared" si="15"/>
        <v>3.1851099999999999</v>
      </c>
    </row>
    <row r="115" spans="1:43" ht="16.5" x14ac:dyDescent="0.25">
      <c r="A115" s="101"/>
      <c r="B115" s="102"/>
      <c r="C115" s="103"/>
      <c r="D115" s="759"/>
      <c r="E115" s="808"/>
      <c r="F115" s="808"/>
      <c r="G115" s="761"/>
      <c r="H115" s="758"/>
      <c r="I115" s="758"/>
      <c r="J115" s="213"/>
      <c r="K115" s="758"/>
      <c r="L115" s="758"/>
      <c r="M115" s="213"/>
      <c r="N115" s="758"/>
      <c r="O115" s="758"/>
      <c r="P115" s="213"/>
      <c r="Q115" s="758"/>
      <c r="R115" s="758"/>
      <c r="S115" s="213"/>
      <c r="T115" s="758"/>
      <c r="U115" s="758"/>
      <c r="V115" s="213"/>
      <c r="W115" s="758"/>
      <c r="X115" s="758"/>
      <c r="Y115" s="213"/>
      <c r="Z115" s="758"/>
      <c r="AA115" s="758"/>
      <c r="AB115" s="213"/>
      <c r="AC115" s="758"/>
      <c r="AD115" s="758"/>
      <c r="AE115" s="213"/>
      <c r="AF115" s="758"/>
      <c r="AG115" s="758"/>
      <c r="AH115" s="213"/>
      <c r="AI115" s="758"/>
      <c r="AJ115" s="758"/>
      <c r="AK115" s="213"/>
      <c r="AL115" s="758"/>
      <c r="AM115" s="758"/>
      <c r="AN115" s="213"/>
      <c r="AO115" s="758"/>
      <c r="AP115" s="758"/>
      <c r="AQ115" s="761"/>
    </row>
    <row r="116" spans="1:43" ht="16.5" x14ac:dyDescent="0.25">
      <c r="A116" s="234"/>
      <c r="B116" s="341"/>
      <c r="C116" s="342"/>
      <c r="D116" s="7"/>
      <c r="E116" s="104"/>
      <c r="F116" s="104"/>
      <c r="G116" s="105"/>
      <c r="H116" s="762"/>
      <c r="I116" s="762"/>
      <c r="J116" s="3"/>
      <c r="K116" s="762"/>
      <c r="L116" s="762"/>
      <c r="M116" s="3"/>
      <c r="N116" s="762"/>
      <c r="O116" s="762"/>
      <c r="P116" s="3"/>
      <c r="Q116" s="762"/>
      <c r="R116" s="762"/>
      <c r="S116" s="3"/>
      <c r="T116" s="762"/>
      <c r="U116" s="762"/>
      <c r="V116" s="3"/>
      <c r="W116" s="762"/>
      <c r="X116" s="762"/>
      <c r="Y116" s="3"/>
      <c r="Z116" s="762"/>
      <c r="AA116" s="762"/>
      <c r="AB116" s="3"/>
      <c r="AC116" s="762"/>
      <c r="AD116" s="762"/>
      <c r="AE116" s="3"/>
      <c r="AF116" s="762"/>
      <c r="AG116" s="762"/>
      <c r="AH116" s="3"/>
      <c r="AI116" s="762"/>
      <c r="AJ116" s="762"/>
      <c r="AK116" s="3"/>
      <c r="AL116" s="762"/>
      <c r="AM116" s="762"/>
      <c r="AN116" s="3"/>
      <c r="AO116" s="762"/>
      <c r="AP116" s="762"/>
      <c r="AQ116" s="105"/>
    </row>
    <row r="117" spans="1:43" ht="17.25" thickBot="1" x14ac:dyDescent="0.3">
      <c r="A117" s="106"/>
      <c r="B117" s="107"/>
      <c r="C117" s="108"/>
      <c r="D117" s="109"/>
      <c r="E117" s="110"/>
      <c r="F117" s="110"/>
      <c r="G117" s="111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1"/>
    </row>
    <row r="118" spans="1:43" ht="17.25" thickBot="1" x14ac:dyDescent="0.3">
      <c r="A118" s="113"/>
      <c r="B118" s="114"/>
      <c r="C118" s="114"/>
      <c r="D118" s="115"/>
      <c r="E118" s="116"/>
      <c r="F118" s="115"/>
      <c r="G118" s="116"/>
      <c r="H118" s="117"/>
      <c r="I118" s="115"/>
      <c r="J118" s="115"/>
      <c r="K118" s="117"/>
      <c r="L118" s="115"/>
      <c r="M118" s="115"/>
      <c r="N118" s="117"/>
      <c r="O118" s="115"/>
      <c r="P118" s="115"/>
      <c r="Q118" s="117"/>
      <c r="R118" s="115"/>
      <c r="S118" s="115"/>
      <c r="T118" s="117"/>
      <c r="U118" s="115"/>
      <c r="V118" s="115"/>
      <c r="W118" s="117"/>
      <c r="X118" s="115"/>
      <c r="Y118" s="115"/>
      <c r="Z118" s="117"/>
      <c r="AA118" s="115"/>
      <c r="AB118" s="115"/>
      <c r="AC118" s="117"/>
      <c r="AD118" s="115"/>
      <c r="AE118" s="115"/>
      <c r="AF118" s="117"/>
      <c r="AG118" s="115"/>
      <c r="AH118" s="115"/>
      <c r="AI118" s="117"/>
      <c r="AJ118" s="115"/>
      <c r="AK118" s="115"/>
      <c r="AL118" s="117"/>
      <c r="AM118" s="115"/>
      <c r="AN118" s="115"/>
      <c r="AO118" s="117"/>
      <c r="AP118" s="115"/>
      <c r="AQ118" s="115"/>
    </row>
    <row r="119" spans="1:43" ht="16.5" x14ac:dyDescent="0.25">
      <c r="A119" s="118" t="s">
        <v>37</v>
      </c>
      <c r="B119" s="119"/>
      <c r="C119" s="119"/>
      <c r="D119" s="76" t="s">
        <v>38</v>
      </c>
      <c r="E119" s="77"/>
      <c r="F119" s="77" t="s">
        <v>39</v>
      </c>
      <c r="G119" s="78"/>
      <c r="H119" s="28" t="s">
        <v>17</v>
      </c>
      <c r="I119" s="29" t="s">
        <v>18</v>
      </c>
      <c r="J119" s="30" t="s">
        <v>19</v>
      </c>
      <c r="K119" s="28" t="s">
        <v>17</v>
      </c>
      <c r="L119" s="29" t="s">
        <v>18</v>
      </c>
      <c r="M119" s="30" t="s">
        <v>19</v>
      </c>
      <c r="N119" s="28" t="s">
        <v>17</v>
      </c>
      <c r="O119" s="29" t="s">
        <v>18</v>
      </c>
      <c r="P119" s="30" t="s">
        <v>19</v>
      </c>
      <c r="Q119" s="28" t="s">
        <v>17</v>
      </c>
      <c r="R119" s="29" t="s">
        <v>18</v>
      </c>
      <c r="S119" s="30" t="s">
        <v>19</v>
      </c>
      <c r="T119" s="28" t="s">
        <v>17</v>
      </c>
      <c r="U119" s="29" t="s">
        <v>18</v>
      </c>
      <c r="V119" s="30" t="s">
        <v>19</v>
      </c>
      <c r="W119" s="28" t="s">
        <v>17</v>
      </c>
      <c r="X119" s="29" t="s">
        <v>18</v>
      </c>
      <c r="Y119" s="30" t="s">
        <v>19</v>
      </c>
      <c r="Z119" s="28" t="s">
        <v>17</v>
      </c>
      <c r="AA119" s="29" t="s">
        <v>18</v>
      </c>
      <c r="AB119" s="30" t="s">
        <v>19</v>
      </c>
      <c r="AC119" s="28" t="s">
        <v>17</v>
      </c>
      <c r="AD119" s="29" t="s">
        <v>18</v>
      </c>
      <c r="AE119" s="30" t="s">
        <v>19</v>
      </c>
      <c r="AF119" s="28" t="s">
        <v>17</v>
      </c>
      <c r="AG119" s="29" t="s">
        <v>18</v>
      </c>
      <c r="AH119" s="30" t="s">
        <v>19</v>
      </c>
      <c r="AI119" s="28" t="s">
        <v>17</v>
      </c>
      <c r="AJ119" s="29" t="s">
        <v>18</v>
      </c>
      <c r="AK119" s="30" t="s">
        <v>19</v>
      </c>
      <c r="AL119" s="28" t="s">
        <v>17</v>
      </c>
      <c r="AM119" s="29" t="s">
        <v>18</v>
      </c>
      <c r="AN119" s="30" t="s">
        <v>19</v>
      </c>
      <c r="AO119" s="28" t="s">
        <v>17</v>
      </c>
      <c r="AP119" s="29" t="s">
        <v>18</v>
      </c>
      <c r="AQ119" s="30" t="s">
        <v>19</v>
      </c>
    </row>
    <row r="120" spans="1:43" ht="17.25" thickBot="1" x14ac:dyDescent="0.3">
      <c r="A120" s="123" t="s">
        <v>40</v>
      </c>
      <c r="B120" s="124"/>
      <c r="C120" s="124"/>
      <c r="D120" s="125" t="s">
        <v>41</v>
      </c>
      <c r="E120" s="126" t="s">
        <v>42</v>
      </c>
      <c r="F120" s="127" t="s">
        <v>41</v>
      </c>
      <c r="G120" s="128" t="s">
        <v>42</v>
      </c>
      <c r="H120" s="40" t="s">
        <v>20</v>
      </c>
      <c r="I120" s="41" t="s">
        <v>21</v>
      </c>
      <c r="J120" s="42" t="s">
        <v>22</v>
      </c>
      <c r="K120" s="40" t="s">
        <v>20</v>
      </c>
      <c r="L120" s="41" t="s">
        <v>21</v>
      </c>
      <c r="M120" s="42" t="s">
        <v>22</v>
      </c>
      <c r="N120" s="40" t="s">
        <v>20</v>
      </c>
      <c r="O120" s="41" t="s">
        <v>21</v>
      </c>
      <c r="P120" s="42" t="s">
        <v>22</v>
      </c>
      <c r="Q120" s="40" t="s">
        <v>20</v>
      </c>
      <c r="R120" s="41" t="s">
        <v>21</v>
      </c>
      <c r="S120" s="42" t="s">
        <v>22</v>
      </c>
      <c r="T120" s="40" t="s">
        <v>20</v>
      </c>
      <c r="U120" s="41" t="s">
        <v>21</v>
      </c>
      <c r="V120" s="42" t="s">
        <v>22</v>
      </c>
      <c r="W120" s="40" t="s">
        <v>20</v>
      </c>
      <c r="X120" s="41" t="s">
        <v>21</v>
      </c>
      <c r="Y120" s="42" t="s">
        <v>22</v>
      </c>
      <c r="Z120" s="40" t="s">
        <v>20</v>
      </c>
      <c r="AA120" s="41" t="s">
        <v>21</v>
      </c>
      <c r="AB120" s="42" t="s">
        <v>22</v>
      </c>
      <c r="AC120" s="40" t="s">
        <v>20</v>
      </c>
      <c r="AD120" s="41" t="s">
        <v>21</v>
      </c>
      <c r="AE120" s="42" t="s">
        <v>22</v>
      </c>
      <c r="AF120" s="40" t="s">
        <v>20</v>
      </c>
      <c r="AG120" s="41" t="s">
        <v>21</v>
      </c>
      <c r="AH120" s="42" t="s">
        <v>22</v>
      </c>
      <c r="AI120" s="40" t="s">
        <v>20</v>
      </c>
      <c r="AJ120" s="41" t="s">
        <v>21</v>
      </c>
      <c r="AK120" s="42" t="s">
        <v>22</v>
      </c>
      <c r="AL120" s="40" t="s">
        <v>20</v>
      </c>
      <c r="AM120" s="41" t="s">
        <v>21</v>
      </c>
      <c r="AN120" s="42" t="s">
        <v>22</v>
      </c>
      <c r="AO120" s="40" t="s">
        <v>20</v>
      </c>
      <c r="AP120" s="41" t="s">
        <v>21</v>
      </c>
      <c r="AQ120" s="42" t="s">
        <v>22</v>
      </c>
    </row>
    <row r="121" spans="1:43" ht="16.5" x14ac:dyDescent="0.25">
      <c r="A121" s="135" t="s">
        <v>208</v>
      </c>
      <c r="B121" s="136" t="s">
        <v>209</v>
      </c>
      <c r="C121" s="137"/>
      <c r="D121" s="138"/>
      <c r="E121" s="139"/>
      <c r="F121" s="140"/>
      <c r="G121" s="141"/>
      <c r="H121" s="766">
        <f>SQRT(I121^2+J121^2)*1000/(1.73*H101)</f>
        <v>62.100374982864288</v>
      </c>
      <c r="I121" s="767">
        <v>1.0848000000000002</v>
      </c>
      <c r="J121" s="768">
        <v>0.21840000000009999</v>
      </c>
      <c r="K121" s="766">
        <f>SQRT(L121^2+M121^2)*1000/(1.73*K101)</f>
        <v>63.329753611494873</v>
      </c>
      <c r="L121" s="767">
        <v>1.1052</v>
      </c>
      <c r="M121" s="768">
        <v>0.22800000000000001</v>
      </c>
      <c r="N121" s="766">
        <f>SQRT(O121^2+P121^2)*1000/(1.73*N101)</f>
        <v>63.995826534629387</v>
      </c>
      <c r="O121" s="767">
        <v>1.1148</v>
      </c>
      <c r="P121" s="768">
        <v>0.24</v>
      </c>
      <c r="Q121" s="766">
        <f>SQRT(R121^2+S121^2)*1000/(1.73*Q101)</f>
        <v>68.782104980881485</v>
      </c>
      <c r="R121" s="767">
        <v>1.1916</v>
      </c>
      <c r="S121" s="768">
        <v>0.2868</v>
      </c>
      <c r="T121" s="766">
        <f>SQRT(U121^2+V121^2)*1000/(1.73*T101)</f>
        <v>67.381447497115573</v>
      </c>
      <c r="U121" s="767">
        <v>1.1688000000000003</v>
      </c>
      <c r="V121" s="768">
        <v>0.27479999999999999</v>
      </c>
      <c r="W121" s="766">
        <f>SQRT(X121^2+Y121^2)*1000/(1.73*W101)</f>
        <v>66.144205849929776</v>
      </c>
      <c r="X121" s="767">
        <v>1.1484000000000001</v>
      </c>
      <c r="Y121" s="768">
        <v>0.26519999999999999</v>
      </c>
      <c r="Z121" s="766">
        <f>SQRT(AA121^2+AB121^2)*1000/(1.73*Z101)</f>
        <v>61.872284914735587</v>
      </c>
      <c r="AA121" s="767">
        <v>1.0715999999999999</v>
      </c>
      <c r="AB121" s="768">
        <v>0.25919999999999999</v>
      </c>
      <c r="AC121" s="766">
        <f>SQRT(AD121^2+AE121^2)*1000/(1.73*AC101)</f>
        <v>56.471336313454799</v>
      </c>
      <c r="AD121" s="767">
        <v>0.98520000000000008</v>
      </c>
      <c r="AE121" s="768">
        <v>0.24840000000000001</v>
      </c>
      <c r="AF121" s="766">
        <f>SQRT(AG121^2+AH121^2)*1000/(1.73*AF101)</f>
        <v>55.048056703206306</v>
      </c>
      <c r="AG121" s="767">
        <v>0.96</v>
      </c>
      <c r="AH121" s="768">
        <v>0.24359999999999998</v>
      </c>
      <c r="AI121" s="766">
        <f>SQRT(AJ121^2+AK121^2)*1000/(1.73*AI101)</f>
        <v>49.804059568045489</v>
      </c>
      <c r="AJ121" s="767">
        <v>0.86399999999999999</v>
      </c>
      <c r="AK121" s="768">
        <v>0.23760000000000003</v>
      </c>
      <c r="AL121" s="766">
        <f>SQRT(AM121^2+AN121^2)*1000/(1.73*AL101)</f>
        <v>43.794342792960897</v>
      </c>
      <c r="AM121" s="767">
        <v>0.75239999999999996</v>
      </c>
      <c r="AN121" s="768">
        <v>0.23400000000000001</v>
      </c>
      <c r="AO121" s="766">
        <f>SQRT(AP121^2+AQ121^2)*1000/(1.73*AO101)</f>
        <v>39.125501370488792</v>
      </c>
      <c r="AP121" s="767">
        <v>0.66600000000000004</v>
      </c>
      <c r="AQ121" s="768">
        <v>0.22800000000000001</v>
      </c>
    </row>
    <row r="122" spans="1:43" ht="16.5" x14ac:dyDescent="0.25">
      <c r="A122" s="145" t="s">
        <v>210</v>
      </c>
      <c r="B122" s="146" t="s">
        <v>211</v>
      </c>
      <c r="C122" s="147"/>
      <c r="D122" s="148"/>
      <c r="E122" s="149"/>
      <c r="F122" s="150"/>
      <c r="G122" s="151"/>
      <c r="H122" s="766">
        <f>SQRT(I122^2+J122^2)*1000/(1.73*H101)</f>
        <v>2.357622475124733</v>
      </c>
      <c r="I122" s="767">
        <v>4.1799999999999997E-2</v>
      </c>
      <c r="J122" s="769">
        <v>4.2000000000000006E-3</v>
      </c>
      <c r="K122" s="766">
        <f>SQRT(L122^2+M122^2)*1000/(1.73*K101)</f>
        <v>2.3766484216887087</v>
      </c>
      <c r="L122" s="767">
        <v>4.1799999999999997E-2</v>
      </c>
      <c r="M122" s="769">
        <v>6.8000000000000005E-3</v>
      </c>
      <c r="N122" s="766">
        <f>SQRT(O122^2+P122^2)*1000/(1.73*N101)</f>
        <v>2.389019723199632</v>
      </c>
      <c r="O122" s="767">
        <v>4.2200000000000001E-2</v>
      </c>
      <c r="P122" s="769">
        <v>5.5999999999999999E-3</v>
      </c>
      <c r="Q122" s="766">
        <f>SQRT(R122^2+S122^2)*1000/(1.73*Q101)</f>
        <v>3.1148702923107816</v>
      </c>
      <c r="R122" s="767">
        <v>5.5200000000000006E-2</v>
      </c>
      <c r="S122" s="769">
        <v>5.7999999999979995E-3</v>
      </c>
      <c r="T122" s="766">
        <f>SQRT(U122^2+V122^2)*1000/(1.73*T101)</f>
        <v>3.3259535796153257</v>
      </c>
      <c r="U122" s="767">
        <v>5.8999999999999997E-2</v>
      </c>
      <c r="V122" s="769">
        <v>5.5999999999999999E-3</v>
      </c>
      <c r="W122" s="766">
        <f>SQRT(X122^2+Y122^2)*1000/(1.73*W101)</f>
        <v>4.002743726701377</v>
      </c>
      <c r="X122" s="767">
        <v>7.0999999999999994E-2</v>
      </c>
      <c r="Y122" s="769">
        <v>6.8000000000000005E-3</v>
      </c>
      <c r="Z122" s="766">
        <f>SQRT(AA122^2+AB122^2)*1000/(1.73*Z101)</f>
        <v>4.700822384050622</v>
      </c>
      <c r="AA122" s="767">
        <v>8.3400000000000002E-2</v>
      </c>
      <c r="AB122" s="769">
        <v>7.8000000000000005E-3</v>
      </c>
      <c r="AC122" s="766">
        <f>SQRT(AD122^2+AE122^2)*1000/(1.73*AC101)</f>
        <v>4.2133794839824894</v>
      </c>
      <c r="AD122" s="767">
        <v>7.5600000000000001E-2</v>
      </c>
      <c r="AE122" s="769">
        <v>5.5999999999999999E-3</v>
      </c>
      <c r="AF122" s="766">
        <f>SQRT(AG122^2+AH122^2)*1000/(1.73*AF101)</f>
        <v>3.7403490154228418</v>
      </c>
      <c r="AG122" s="767">
        <v>6.720000000000001E-2</v>
      </c>
      <c r="AH122" s="769">
        <v>3.5999999999999999E-3</v>
      </c>
      <c r="AI122" s="766">
        <f>SQRT(AJ122^2+AK122^2)*1000/(1.73*AI101)</f>
        <v>2.8261235815907604</v>
      </c>
      <c r="AJ122" s="767">
        <v>5.0799999999999998E-2</v>
      </c>
      <c r="AK122" s="769">
        <v>2.2000000000000001E-3</v>
      </c>
      <c r="AL122" s="766">
        <f>SQRT(AM122^2+AN122^2)*1000/(1.73*AL101)</f>
        <v>2.1094154078953813</v>
      </c>
      <c r="AM122" s="767">
        <v>3.7800000000019998E-2</v>
      </c>
      <c r="AN122" s="769">
        <v>3.3999999999980001E-3</v>
      </c>
      <c r="AO122" s="766">
        <f>SQRT(AP122^2+AQ122^2)*1000/(1.73*AO101)</f>
        <v>1.6815026026968951</v>
      </c>
      <c r="AP122" s="767">
        <v>3.0200000000000001E-2</v>
      </c>
      <c r="AQ122" s="769">
        <v>1.8E-3</v>
      </c>
    </row>
    <row r="123" spans="1:43" ht="16.5" x14ac:dyDescent="0.25">
      <c r="A123" s="145" t="s">
        <v>212</v>
      </c>
      <c r="B123" s="146" t="s">
        <v>213</v>
      </c>
      <c r="C123" s="147"/>
      <c r="D123" s="148"/>
      <c r="E123" s="149"/>
      <c r="F123" s="150"/>
      <c r="G123" s="151"/>
      <c r="H123" s="766">
        <f>SQRT(I123^2+J123^2)*1000/(1.73*H101)</f>
        <v>0</v>
      </c>
      <c r="I123" s="767">
        <v>0</v>
      </c>
      <c r="J123" s="769">
        <v>0</v>
      </c>
      <c r="K123" s="766">
        <f>SQRT(L123^2+M123^2)*1000/(1.73*K101)</f>
        <v>0</v>
      </c>
      <c r="L123" s="767">
        <v>0</v>
      </c>
      <c r="M123" s="769">
        <v>0</v>
      </c>
      <c r="N123" s="766">
        <f>SQRT(O123^2+P123^2)*1000/(1.73*N101)</f>
        <v>0</v>
      </c>
      <c r="O123" s="767">
        <v>0</v>
      </c>
      <c r="P123" s="769">
        <v>0</v>
      </c>
      <c r="Q123" s="766">
        <f>SQRT(R123^2+S123^2)*1000/(1.73*Q101)</f>
        <v>0</v>
      </c>
      <c r="R123" s="767">
        <v>0</v>
      </c>
      <c r="S123" s="769">
        <v>0</v>
      </c>
      <c r="T123" s="766">
        <f>SQRT(U123^2+V123^2)*1000/(1.73*T101)</f>
        <v>0</v>
      </c>
      <c r="U123" s="767">
        <v>0</v>
      </c>
      <c r="V123" s="769">
        <v>0</v>
      </c>
      <c r="W123" s="766">
        <f>SQRT(X123^2+Y123^2)*1000/(1.73*W101)</f>
        <v>0</v>
      </c>
      <c r="X123" s="767">
        <v>0</v>
      </c>
      <c r="Y123" s="769">
        <v>0</v>
      </c>
      <c r="Z123" s="766">
        <f>SQRT(AA123^2+AB123^2)*1000/(1.73*Z101)</f>
        <v>0</v>
      </c>
      <c r="AA123" s="767">
        <v>0</v>
      </c>
      <c r="AB123" s="769">
        <v>0</v>
      </c>
      <c r="AC123" s="766">
        <f>SQRT(AD123^2+AE123^2)*1000/(1.73*AC101)</f>
        <v>0</v>
      </c>
      <c r="AD123" s="767">
        <v>0</v>
      </c>
      <c r="AE123" s="769">
        <v>0</v>
      </c>
      <c r="AF123" s="766">
        <f>SQRT(AG123^2+AH123^2)*1000/(1.73*AF101)</f>
        <v>0</v>
      </c>
      <c r="AG123" s="767">
        <v>0</v>
      </c>
      <c r="AH123" s="769">
        <v>0</v>
      </c>
      <c r="AI123" s="766">
        <f>SQRT(AJ123^2+AK123^2)*1000/(1.73*AI101)</f>
        <v>0</v>
      </c>
      <c r="AJ123" s="767">
        <v>0</v>
      </c>
      <c r="AK123" s="769">
        <v>0</v>
      </c>
      <c r="AL123" s="766">
        <f>SQRT(AM123^2+AN123^2)*1000/(1.73*AL101)</f>
        <v>0</v>
      </c>
      <c r="AM123" s="767">
        <v>0</v>
      </c>
      <c r="AN123" s="769">
        <v>0</v>
      </c>
      <c r="AO123" s="766">
        <f>SQRT(AP123^2+AQ123^2)*1000/(1.73*AO101)</f>
        <v>0</v>
      </c>
      <c r="AP123" s="767">
        <v>0</v>
      </c>
      <c r="AQ123" s="769">
        <v>0</v>
      </c>
    </row>
    <row r="124" spans="1:43" ht="16.5" x14ac:dyDescent="0.25">
      <c r="A124" s="145" t="s">
        <v>214</v>
      </c>
      <c r="B124" s="146" t="s">
        <v>215</v>
      </c>
      <c r="C124" s="147"/>
      <c r="D124" s="148"/>
      <c r="E124" s="149"/>
      <c r="F124" s="150"/>
      <c r="G124" s="151"/>
      <c r="H124" s="766">
        <f>SQRT(I124^2+J124^2)*1000/(1.73*H101)</f>
        <v>14.22932608205676</v>
      </c>
      <c r="I124" s="767">
        <v>0.24719999999999998</v>
      </c>
      <c r="J124" s="769">
        <v>5.6400000000000006E-2</v>
      </c>
      <c r="K124" s="766">
        <f>SQRT(L124^2+M124^2)*1000/(1.73*K101)</f>
        <v>14.123354946780045</v>
      </c>
      <c r="L124" s="767">
        <v>0.24539999999999998</v>
      </c>
      <c r="M124" s="769">
        <v>5.5799999999999995E-2</v>
      </c>
      <c r="N124" s="766">
        <f>SQRT(O124^2+P124^2)*1000/(1.73*N101)</f>
        <v>14.689296911052711</v>
      </c>
      <c r="O124" s="767">
        <v>0.25559999999999999</v>
      </c>
      <c r="P124" s="769">
        <v>5.6400000000000006E-2</v>
      </c>
      <c r="Q124" s="766">
        <f>SQRT(R124^2+S124^2)*1000/(1.73*Q101)</f>
        <v>14.032428091182597</v>
      </c>
      <c r="R124" s="767">
        <v>0.24360000000000001</v>
      </c>
      <c r="S124" s="769">
        <v>5.6399999999999999E-2</v>
      </c>
      <c r="T124" s="766">
        <f>SQRT(U124^2+V124^2)*1000/(1.73*T101)</f>
        <v>14.080541880267297</v>
      </c>
      <c r="U124" s="767">
        <v>0.2442</v>
      </c>
      <c r="V124" s="769">
        <v>5.7599999999999991E-2</v>
      </c>
      <c r="W124" s="766">
        <f>SQRT(X124^2+Y124^2)*1000/(1.73*W101)</f>
        <v>14.593972455986982</v>
      </c>
      <c r="X124" s="767">
        <v>0.25260000000000005</v>
      </c>
      <c r="Y124" s="769">
        <v>6.1799999999999994E-2</v>
      </c>
      <c r="Z124" s="766">
        <f>SQRT(AA124^2+AB124^2)*1000/(1.73*Z101)</f>
        <v>12.81525264087888</v>
      </c>
      <c r="AA124" s="767">
        <v>0.22500000000000001</v>
      </c>
      <c r="AB124" s="769">
        <v>3.9E-2</v>
      </c>
      <c r="AC124" s="766">
        <f>SQRT(AD124^2+AE124^2)*1000/(1.73*AC101)</f>
        <v>11.925078183317479</v>
      </c>
      <c r="AD124" s="767">
        <v>0.2112</v>
      </c>
      <c r="AE124" s="769">
        <v>3.78E-2</v>
      </c>
      <c r="AF124" s="766">
        <f>SQRT(AG124^2+AH124^2)*1000/(1.73*AF101)</f>
        <v>11.634874404904075</v>
      </c>
      <c r="AG124" s="767">
        <v>0.20519999999999999</v>
      </c>
      <c r="AH124" s="769">
        <v>4.1399999999999999E-2</v>
      </c>
      <c r="AI124" s="766">
        <f>SQRT(AJ124^2+AK124^2)*1000/(1.73*AI101)</f>
        <v>10.508108861000997</v>
      </c>
      <c r="AJ124" s="767">
        <v>0.18419999999999997</v>
      </c>
      <c r="AK124" s="769">
        <v>4.2599999999999999E-2</v>
      </c>
      <c r="AL124" s="766">
        <f>SQRT(AM124^2+AN124^2)*1000/(1.73*AL101)</f>
        <v>8.7630169031597909</v>
      </c>
      <c r="AM124" s="767">
        <v>0.15180000000000002</v>
      </c>
      <c r="AN124" s="769">
        <v>4.2599999999999992E-2</v>
      </c>
      <c r="AO124" s="766">
        <f>SQRT(AP124^2+AQ124^2)*1000/(1.73*AO101)</f>
        <v>7.8459640281113234</v>
      </c>
      <c r="AP124" s="767">
        <v>0.1338</v>
      </c>
      <c r="AQ124" s="769">
        <v>4.4999999999999998E-2</v>
      </c>
    </row>
    <row r="125" spans="1:43" ht="16.5" x14ac:dyDescent="0.25">
      <c r="A125" s="145" t="s">
        <v>216</v>
      </c>
      <c r="B125" s="146" t="s">
        <v>217</v>
      </c>
      <c r="C125" s="147"/>
      <c r="D125" s="148"/>
      <c r="E125" s="149"/>
      <c r="F125" s="150"/>
      <c r="G125" s="151"/>
      <c r="H125" s="766">
        <f>SQRT(I125^2+J125^2)*1000/(1.73*H101)</f>
        <v>6.6654250312842063</v>
      </c>
      <c r="I125" s="767">
        <v>0.11460000000005999</v>
      </c>
      <c r="J125" s="769">
        <v>3.1199999999999999E-2</v>
      </c>
      <c r="K125" s="766">
        <f>SQRT(L125^2+M125^2)*1000/(1.73*K101)</f>
        <v>5.9156308238565973</v>
      </c>
      <c r="L125" s="767">
        <v>0.10139999999994001</v>
      </c>
      <c r="M125" s="769">
        <v>2.8799999999999996E-2</v>
      </c>
      <c r="N125" s="766">
        <f>SQRT(O125^2+P125^2)*1000/(1.73*N101)</f>
        <v>6.5091407211730177</v>
      </c>
      <c r="O125" s="767">
        <v>0.1128</v>
      </c>
      <c r="P125" s="769">
        <v>2.7E-2</v>
      </c>
      <c r="Q125" s="766">
        <f>SQRT(R125^2+S125^2)*1000/(1.73*Q101)</f>
        <v>7.1131489522933249</v>
      </c>
      <c r="R125" s="767">
        <v>0.123</v>
      </c>
      <c r="S125" s="769">
        <v>3.0600000000000002E-2</v>
      </c>
      <c r="T125" s="766">
        <f>SQRT(U125^2+V125^2)*1000/(1.73*T101)</f>
        <v>7.5543017920577391</v>
      </c>
      <c r="U125" s="767">
        <v>0.1308</v>
      </c>
      <c r="V125" s="769">
        <v>3.1800000000000002E-2</v>
      </c>
      <c r="W125" s="766">
        <f>SQRT(X125^2+Y125^2)*1000/(1.73*W101)</f>
        <v>7.6604180373425059</v>
      </c>
      <c r="X125" s="767">
        <v>0.13260000000000002</v>
      </c>
      <c r="Y125" s="769">
        <v>3.2399999999999998E-2</v>
      </c>
      <c r="Z125" s="766">
        <f>SQRT(AA125^2+AB125^2)*1000/(1.73*Z101)</f>
        <v>8.4075360310220084</v>
      </c>
      <c r="AA125" s="767">
        <v>0.1464</v>
      </c>
      <c r="AB125" s="769">
        <v>3.1799999999999995E-2</v>
      </c>
      <c r="AC125" s="766">
        <f>SQRT(AD125^2+AE125^2)*1000/(1.73*AC101)</f>
        <v>9.097691995800627</v>
      </c>
      <c r="AD125" s="767">
        <v>0.1608</v>
      </c>
      <c r="AE125" s="769">
        <v>3.0600000000000002E-2</v>
      </c>
      <c r="AF125" s="766">
        <f>SQRT(AG125^2+AH125^2)*1000/(1.73*AF101)</f>
        <v>8.2475184925396956</v>
      </c>
      <c r="AG125" s="767">
        <v>0.14580000000000001</v>
      </c>
      <c r="AH125" s="769">
        <v>2.7600000000000003E-2</v>
      </c>
      <c r="AI125" s="766">
        <f>SQRT(AJ125^2+AK125^2)*1000/(1.73*AI101)</f>
        <v>6.370283195525964</v>
      </c>
      <c r="AJ125" s="767">
        <v>0.11220000000000001</v>
      </c>
      <c r="AK125" s="769">
        <v>2.3399999999999997E-2</v>
      </c>
      <c r="AL125" s="766">
        <f>SQRT(AM125^2+AN125^2)*1000/(1.73*AL101)</f>
        <v>5.0571682253717958</v>
      </c>
      <c r="AM125" s="767">
        <v>8.7600000000059991E-2</v>
      </c>
      <c r="AN125" s="769">
        <v>2.46E-2</v>
      </c>
      <c r="AO125" s="766">
        <f>SQRT(AP125^2+AQ125^2)*1000/(1.73*AO101)</f>
        <v>4.040084559739455</v>
      </c>
      <c r="AP125" s="767">
        <v>6.8400000000000002E-2</v>
      </c>
      <c r="AQ125" s="769">
        <v>2.46E-2</v>
      </c>
    </row>
    <row r="126" spans="1:43" ht="16.5" x14ac:dyDescent="0.25">
      <c r="A126" s="145" t="s">
        <v>218</v>
      </c>
      <c r="B126" s="146" t="s">
        <v>219</v>
      </c>
      <c r="C126" s="147"/>
      <c r="D126" s="148"/>
      <c r="E126" s="149"/>
      <c r="F126" s="150"/>
      <c r="G126" s="151"/>
      <c r="H126" s="766">
        <f>SQRT(I126^2+J126^2)*1000/(1.73*H109)</f>
        <v>5.7151479543569614</v>
      </c>
      <c r="I126" s="767">
        <v>9.9300000000000013E-2</v>
      </c>
      <c r="J126" s="769">
        <v>2.6699999999999998E-2</v>
      </c>
      <c r="K126" s="766">
        <f>SQRT(L126^2+M126^2)*1000/(1.73*K109)</f>
        <v>5.5931526712935007</v>
      </c>
      <c r="L126" s="767">
        <v>9.6599999999999991E-2</v>
      </c>
      <c r="M126" s="769">
        <v>2.8200000000000003E-2</v>
      </c>
      <c r="N126" s="766">
        <f>SQRT(O126^2+P126^2)*1000/(1.73*N109)</f>
        <v>6.236773646091776</v>
      </c>
      <c r="O126" s="767">
        <v>0.1077</v>
      </c>
      <c r="P126" s="769">
        <v>3.15E-2</v>
      </c>
      <c r="Q126" s="766">
        <f>SQRT(R126^2+S126^2)*1000/(1.73*Q109)</f>
        <v>5.8213309179268897</v>
      </c>
      <c r="R126" s="767">
        <v>9.9599999999999994E-2</v>
      </c>
      <c r="S126" s="769">
        <v>3.2399999999999998E-2</v>
      </c>
      <c r="T126" s="766">
        <f>SQRT(U126^2+V126^2)*1000/(1.73*T109)</f>
        <v>5.2940655162330685</v>
      </c>
      <c r="U126" s="767">
        <v>9.06E-2</v>
      </c>
      <c r="V126" s="769">
        <v>2.9399999999999999E-2</v>
      </c>
      <c r="W126" s="766">
        <f>SQRT(X126^2+Y126^2)*1000/(1.73*W109)</f>
        <v>5.2312243841752988</v>
      </c>
      <c r="X126" s="767">
        <v>9.06E-2</v>
      </c>
      <c r="Y126" s="769">
        <v>2.5499999999999998E-2</v>
      </c>
      <c r="Z126" s="766">
        <f>SQRT(AA126^2+AB126^2)*1000/(1.73*Z109)</f>
        <v>5.4243570656904234</v>
      </c>
      <c r="AA126" s="767">
        <v>9.6000000000000002E-2</v>
      </c>
      <c r="AB126" s="769">
        <v>2.2200000000000001E-2</v>
      </c>
      <c r="AC126" s="766">
        <f>SQRT(AD126^2+AE126^2)*1000/(1.73*AC109)</f>
        <v>5.5353777455432773</v>
      </c>
      <c r="AD126" s="767">
        <v>9.8699999999999996E-2</v>
      </c>
      <c r="AE126" s="769">
        <v>1.9199999999999998E-2</v>
      </c>
      <c r="AF126" s="766">
        <f>SQRT(AG126^2+AH126^2)*1000/(1.73*AF109)</f>
        <v>7.3592191268749119</v>
      </c>
      <c r="AG126" s="767">
        <v>0.1308</v>
      </c>
      <c r="AH126" s="769">
        <v>2.7600000000000003E-2</v>
      </c>
      <c r="AI126" s="766">
        <f>SQRT(AJ126^2+AK126^2)*1000/(1.73*AI109)</f>
        <v>5.9602532789869462</v>
      </c>
      <c r="AJ126" s="767">
        <v>0.105</v>
      </c>
      <c r="AK126" s="769">
        <v>2.64E-2</v>
      </c>
      <c r="AL126" s="766">
        <f>SQRT(AM126^2+AN126^2)*1000/(1.73*AL109)</f>
        <v>5.5789397986526996</v>
      </c>
      <c r="AM126" s="767">
        <v>9.9000000000000005E-2</v>
      </c>
      <c r="AN126" s="769">
        <v>2.58E-2</v>
      </c>
      <c r="AO126" s="766">
        <f>SQRT(AP126^2+AQ126^2)*1000/(1.73*AO109)</f>
        <v>4.8570002673422508</v>
      </c>
      <c r="AP126" s="767">
        <v>8.6099999999999996E-2</v>
      </c>
      <c r="AQ126" s="769">
        <v>2.2800000000000001E-2</v>
      </c>
    </row>
    <row r="127" spans="1:43" ht="16.5" x14ac:dyDescent="0.25">
      <c r="A127" s="145" t="s">
        <v>220</v>
      </c>
      <c r="B127" s="146" t="s">
        <v>221</v>
      </c>
      <c r="C127" s="147"/>
      <c r="D127" s="148"/>
      <c r="E127" s="149"/>
      <c r="F127" s="150"/>
      <c r="G127" s="151"/>
      <c r="H127" s="766">
        <f>SQRT(I127^2+J127^2)*1000/(1.73*H109)</f>
        <v>16.063983018074691</v>
      </c>
      <c r="I127" s="767">
        <v>0.2676</v>
      </c>
      <c r="J127" s="769">
        <v>0.10919999999999999</v>
      </c>
      <c r="K127" s="766">
        <f>SQRT(L127^2+M127^2)*1000/(1.73*K109)</f>
        <v>15.853531779463825</v>
      </c>
      <c r="L127" s="767">
        <v>0.26400000000000001</v>
      </c>
      <c r="M127" s="769">
        <v>0.108</v>
      </c>
      <c r="N127" s="766">
        <f>SQRT(O127^2+P127^2)*1000/(1.73*N109)</f>
        <v>16.83024907289894</v>
      </c>
      <c r="O127" s="767">
        <v>0.2838</v>
      </c>
      <c r="P127" s="769">
        <v>0.1056</v>
      </c>
      <c r="Q127" s="766">
        <f>SQRT(R127^2+S127^2)*1000/(1.73*Q109)</f>
        <v>15.187036718628967</v>
      </c>
      <c r="R127" s="767">
        <v>0.25559999999999999</v>
      </c>
      <c r="S127" s="769">
        <v>9.6599999999999991E-2</v>
      </c>
      <c r="T127" s="766">
        <f>SQRT(U127^2+V127^2)*1000/(1.73*T109)</f>
        <v>14.894683683985441</v>
      </c>
      <c r="U127" s="767">
        <v>0.25019999999999998</v>
      </c>
      <c r="V127" s="769">
        <v>9.6000000000059996E-2</v>
      </c>
      <c r="W127" s="766">
        <f>SQRT(X127^2+Y127^2)*1000/(1.73*W109)</f>
        <v>15.534120302507546</v>
      </c>
      <c r="X127" s="767">
        <v>0.26580000000000004</v>
      </c>
      <c r="Y127" s="769">
        <v>8.6400000000000005E-2</v>
      </c>
      <c r="Z127" s="766">
        <f>SQRT(AA127^2+AB127^2)*1000/(1.73*Z109)</f>
        <v>14.572165216881576</v>
      </c>
      <c r="AA127" s="767">
        <v>0.25680000000000003</v>
      </c>
      <c r="AB127" s="769">
        <v>6.4200000000000007E-2</v>
      </c>
      <c r="AC127" s="766">
        <f>SQRT(AD127^2+AE127^2)*1000/(1.73*AC109)</f>
        <v>14.760629543520615</v>
      </c>
      <c r="AD127" s="767">
        <v>0.2616</v>
      </c>
      <c r="AE127" s="769">
        <v>5.8799999999999998E-2</v>
      </c>
      <c r="AF127" s="766">
        <f>SQRT(AG127^2+AH127^2)*1000/(1.73*AF109)</f>
        <v>14.158861719629471</v>
      </c>
      <c r="AG127" s="767">
        <v>0.25080000000000002</v>
      </c>
      <c r="AH127" s="769">
        <v>5.7000000000000002E-2</v>
      </c>
      <c r="AI127" s="766">
        <f>SQRT(AJ127^2+AK127^2)*1000/(1.73*AI109)</f>
        <v>11.127963490854974</v>
      </c>
      <c r="AJ127" s="767">
        <v>0.19560000000000002</v>
      </c>
      <c r="AK127" s="769">
        <v>5.0999999999999997E-2</v>
      </c>
      <c r="AL127" s="766">
        <f>SQRT(AM127^2+AN127^2)*1000/(1.73*AL109)</f>
        <v>8.6808853237818564</v>
      </c>
      <c r="AM127" s="767">
        <v>0.1512</v>
      </c>
      <c r="AN127" s="769">
        <v>4.9799999999999997E-2</v>
      </c>
      <c r="AO127" s="766">
        <f>SQRT(AP127^2+AQ127^2)*1000/(1.73*AO109)</f>
        <v>7.3033638190259724</v>
      </c>
      <c r="AP127" s="767">
        <v>0.12480000000000001</v>
      </c>
      <c r="AQ127" s="769">
        <v>4.8599999999999997E-2</v>
      </c>
    </row>
    <row r="128" spans="1:43" ht="16.5" x14ac:dyDescent="0.25">
      <c r="A128" s="145" t="s">
        <v>222</v>
      </c>
      <c r="B128" s="146" t="s">
        <v>223</v>
      </c>
      <c r="C128" s="147"/>
      <c r="D128" s="148"/>
      <c r="E128" s="149"/>
      <c r="F128" s="150"/>
      <c r="G128" s="151"/>
      <c r="H128" s="766">
        <f>SQRT(I128^2+J128^2)*1000/(1.73*H109)</f>
        <v>4.1785118117413305</v>
      </c>
      <c r="I128" s="767">
        <v>7.4400000000000008E-2</v>
      </c>
      <c r="J128" s="769">
        <v>1.0800000000000001E-2</v>
      </c>
      <c r="K128" s="766">
        <f>SQRT(L128^2+M128^2)*1000/(1.73*K109)</f>
        <v>4.1363812254457777</v>
      </c>
      <c r="L128" s="767">
        <v>7.3800000000000004E-2</v>
      </c>
      <c r="M128" s="769">
        <v>9.5999999999999992E-3</v>
      </c>
      <c r="N128" s="766">
        <f>SQRT(O128^2+P128^2)*1000/(1.73*N109)</f>
        <v>3.9998327861781751</v>
      </c>
      <c r="O128" s="767">
        <v>7.1400000000000005E-2</v>
      </c>
      <c r="P128" s="769">
        <v>8.9999999999999993E-3</v>
      </c>
      <c r="Q128" s="766">
        <f>SQRT(R128^2+S128^2)*1000/(1.73*Q109)</f>
        <v>4.4426951934319394</v>
      </c>
      <c r="R128" s="767">
        <v>7.9200000000000007E-2</v>
      </c>
      <c r="S128" s="769">
        <v>1.0799999999994E-2</v>
      </c>
      <c r="T128" s="766">
        <f>SQRT(U128^2+V128^2)*1000/(1.73*T109)</f>
        <v>4.3914594517164671</v>
      </c>
      <c r="U128" s="767">
        <v>7.8E-2</v>
      </c>
      <c r="V128" s="769">
        <v>1.2599999999994001E-2</v>
      </c>
      <c r="W128" s="766">
        <f>SQRT(X128^2+Y128^2)*1000/(1.73*W109)</f>
        <v>4.6113396200291801</v>
      </c>
      <c r="X128" s="767">
        <v>8.1599999999999992E-2</v>
      </c>
      <c r="Y128" s="769">
        <v>1.4999999999999999E-2</v>
      </c>
      <c r="Z128" s="766">
        <f>SQRT(AA128^2+AB128^2)*1000/(1.73*Z109)</f>
        <v>4.5780394483919959</v>
      </c>
      <c r="AA128" s="767">
        <v>8.2199999999999995E-2</v>
      </c>
      <c r="AB128" s="769">
        <v>1.2599999999994001E-2</v>
      </c>
      <c r="AC128" s="766">
        <f>SQRT(AD128^2+AE128^2)*1000/(1.73*AC109)</f>
        <v>4.7039265384012374</v>
      </c>
      <c r="AD128" s="767">
        <v>8.4599999999999995E-2</v>
      </c>
      <c r="AE128" s="769">
        <v>1.2E-2</v>
      </c>
      <c r="AF128" s="766">
        <f>SQRT(AG128^2+AH128^2)*1000/(1.73*AF109)</f>
        <v>5.7720360214840802</v>
      </c>
      <c r="AG128" s="767">
        <v>0.10259999999993999</v>
      </c>
      <c r="AH128" s="769">
        <v>2.1600000000000001E-2</v>
      </c>
      <c r="AI128" s="766">
        <f>SQRT(AJ128^2+AK128^2)*1000/(1.73*AI109)</f>
        <v>5.6105289797123081</v>
      </c>
      <c r="AJ128" s="767">
        <v>9.9600000000059988E-2</v>
      </c>
      <c r="AK128" s="769">
        <v>2.1600000000000001E-2</v>
      </c>
      <c r="AL128" s="766">
        <f>SQRT(AM128^2+AN128^2)*1000/(1.73*AL109)</f>
        <v>5.1185021151699539</v>
      </c>
      <c r="AM128" s="767">
        <v>9.1200000000000003E-2</v>
      </c>
      <c r="AN128" s="769">
        <v>2.2200000000000004E-2</v>
      </c>
      <c r="AO128" s="766">
        <f>SQRT(AP128^2+AQ128^2)*1000/(1.73*AO109)</f>
        <v>4.0493576655393868</v>
      </c>
      <c r="AP128" s="767">
        <v>7.1400000000000005E-2</v>
      </c>
      <c r="AQ128" s="769">
        <v>2.0399999999999998E-2</v>
      </c>
    </row>
    <row r="129" spans="1:87" ht="16.5" x14ac:dyDescent="0.25">
      <c r="A129" s="145" t="s">
        <v>224</v>
      </c>
      <c r="B129" s="146" t="s">
        <v>225</v>
      </c>
      <c r="C129" s="147"/>
      <c r="D129" s="148"/>
      <c r="E129" s="149"/>
      <c r="F129" s="150"/>
      <c r="G129" s="151"/>
      <c r="H129" s="766">
        <f>SQRT(I129^2+J129^2)*1000/(1.73*H109)</f>
        <v>13.943995659053275</v>
      </c>
      <c r="I129" s="767">
        <v>0.2364</v>
      </c>
      <c r="J129" s="769">
        <v>8.4000000000000005E-2</v>
      </c>
      <c r="K129" s="766">
        <f>SQRT(L129^2+M129^2)*1000/(1.73*K109)</f>
        <v>13.815154837759886</v>
      </c>
      <c r="L129" s="767">
        <v>0.23639999999999997</v>
      </c>
      <c r="M129" s="769">
        <v>7.6799999999999993E-2</v>
      </c>
      <c r="N129" s="766">
        <f>SQRT(O129^2+P129^2)*1000/(1.73*N109)</f>
        <v>14.536276655555671</v>
      </c>
      <c r="O129" s="767">
        <v>0.246</v>
      </c>
      <c r="P129" s="769">
        <v>8.8800000000000004E-2</v>
      </c>
      <c r="Q129" s="766">
        <f>SQRT(R129^2+S129^2)*1000/(1.73*Q109)</f>
        <v>14.676977157402437</v>
      </c>
      <c r="R129" s="767">
        <v>0.246</v>
      </c>
      <c r="S129" s="769">
        <v>9.6000000000000002E-2</v>
      </c>
      <c r="T129" s="766">
        <f>SQRT(U129^2+V129^2)*1000/(1.73*T109)</f>
        <v>14.196290278243966</v>
      </c>
      <c r="U129" s="767">
        <v>0.23519999999999999</v>
      </c>
      <c r="V129" s="769">
        <v>9.9599999999999994E-2</v>
      </c>
      <c r="W129" s="766">
        <f>SQRT(X129^2+Y129^2)*1000/(1.73*W109)</f>
        <v>12.922054958609969</v>
      </c>
      <c r="X129" s="767">
        <v>0.21119999999980002</v>
      </c>
      <c r="Y129" s="769">
        <v>9.7200000000000009E-2</v>
      </c>
      <c r="Z129" s="766">
        <f>SQRT(AA129^2+AB129^2)*1000/(1.73*Z109)</f>
        <v>13.385812550898061</v>
      </c>
      <c r="AA129" s="767">
        <v>0.21959999999999999</v>
      </c>
      <c r="AB129" s="769">
        <v>0.10440000000000001</v>
      </c>
      <c r="AC129" s="766">
        <f>SQRT(AD129^2+AE129^2)*1000/(1.73*AC109)</f>
        <v>12.891905758153515</v>
      </c>
      <c r="AD129" s="767">
        <v>0.21359999999999998</v>
      </c>
      <c r="AE129" s="769">
        <v>9.6000000000000002E-2</v>
      </c>
      <c r="AF129" s="766">
        <f>SQRT(AG129^2+AH129^2)*1000/(1.73*AF109)</f>
        <v>13.241915434244024</v>
      </c>
      <c r="AG129" s="767">
        <v>0.21839999999999998</v>
      </c>
      <c r="AH129" s="769">
        <v>0.1008</v>
      </c>
      <c r="AI129" s="766">
        <f>SQRT(AJ129^2+AK129^2)*1000/(1.73*AI109)</f>
        <v>13.18196370167114</v>
      </c>
      <c r="AJ129" s="767">
        <v>0.21720000000009998</v>
      </c>
      <c r="AK129" s="769">
        <v>0.1008</v>
      </c>
      <c r="AL129" s="766">
        <f>SQRT(AM129^2+AN129^2)*1000/(1.73*AL109)</f>
        <v>12.646453945799877</v>
      </c>
      <c r="AM129" s="767">
        <v>0.20999999999990002</v>
      </c>
      <c r="AN129" s="769">
        <v>9.8400000000000001E-2</v>
      </c>
      <c r="AO129" s="766">
        <f>SQRT(AP129^2+AQ129^2)*1000/(1.73*AO109)</f>
        <v>11.940576877346233</v>
      </c>
      <c r="AP129" s="767">
        <v>0.1968</v>
      </c>
      <c r="AQ129" s="769">
        <v>9.6000000000000002E-2</v>
      </c>
    </row>
    <row r="130" spans="1:87" ht="17.25" thickBot="1" x14ac:dyDescent="0.3">
      <c r="A130" s="145" t="s">
        <v>226</v>
      </c>
      <c r="B130" s="146" t="s">
        <v>227</v>
      </c>
      <c r="C130" s="147"/>
      <c r="D130" s="148"/>
      <c r="E130" s="149"/>
      <c r="F130" s="150"/>
      <c r="G130" s="151"/>
      <c r="H130" s="770">
        <f>SQRT(I130^2+J130^2)*1000/(1.73*H109)</f>
        <v>52.178940296542855</v>
      </c>
      <c r="I130" s="771">
        <v>0.90600000000000003</v>
      </c>
      <c r="J130" s="772">
        <v>0.246</v>
      </c>
      <c r="K130" s="770">
        <f>SQRT(L130^2+M130^2)*1000/(1.73*K109)</f>
        <v>53.349126802037453</v>
      </c>
      <c r="L130" s="771">
        <v>0.92520000000000002</v>
      </c>
      <c r="M130" s="772">
        <v>0.25559999999999999</v>
      </c>
      <c r="N130" s="770">
        <f>SQRT(O130^2+P130^2)*1000/(1.73*N109)</f>
        <v>52.500842117297267</v>
      </c>
      <c r="O130" s="771">
        <v>0.91200000000000003</v>
      </c>
      <c r="P130" s="772">
        <v>0.24600000000010003</v>
      </c>
      <c r="Q130" s="770">
        <f>SQRT(R130^2+S130^2)*1000/(1.73*Q109)</f>
        <v>51.56470220470743</v>
      </c>
      <c r="R130" s="771">
        <v>0.8952</v>
      </c>
      <c r="S130" s="772">
        <v>0.24359999999999998</v>
      </c>
      <c r="T130" s="770">
        <f>SQRT(U130^2+V130^2)*1000/(1.73*T109)</f>
        <v>51.332116007915666</v>
      </c>
      <c r="U130" s="771">
        <v>0.89279999999999993</v>
      </c>
      <c r="V130" s="772">
        <v>0.23639999999999997</v>
      </c>
      <c r="W130" s="770">
        <f>SQRT(X130^2+Y130^2)*1000/(1.73*W109)</f>
        <v>50.487388171482422</v>
      </c>
      <c r="X130" s="771">
        <v>0.87960000000000005</v>
      </c>
      <c r="Y130" s="772">
        <v>0.2268</v>
      </c>
      <c r="Z130" s="770">
        <f>SQRT(AA130^2+AB130^2)*1000/(1.73*Z109)</f>
        <v>46.482333362933311</v>
      </c>
      <c r="AA130" s="771">
        <v>0.81720000000000004</v>
      </c>
      <c r="AB130" s="772">
        <v>0.21240000000000001</v>
      </c>
      <c r="AC130" s="770">
        <f>SQRT(AD130^2+AE130^2)*1000/(1.73*AC109)</f>
        <v>39.847170160946348</v>
      </c>
      <c r="AD130" s="771">
        <v>0.70199999999999996</v>
      </c>
      <c r="AE130" s="772">
        <v>0.1764</v>
      </c>
      <c r="AF130" s="770">
        <f>SQRT(AG130^2+AH130^2)*1000/(1.73*AF109)</f>
        <v>37.941855930538772</v>
      </c>
      <c r="AG130" s="771">
        <v>0.66720000000000002</v>
      </c>
      <c r="AH130" s="772">
        <v>0.17280000000000001</v>
      </c>
      <c r="AI130" s="770">
        <f>SQRT(AJ130^2+AK130^2)*1000/(1.73*AI109)</f>
        <v>34.682772986685649</v>
      </c>
      <c r="AJ130" s="771">
        <v>0.60720000000000007</v>
      </c>
      <c r="AK130" s="772">
        <v>0.16800000000000001</v>
      </c>
      <c r="AL130" s="770">
        <f>SQRT(AM130^2+AN130^2)*1000/(1.73*AL109)</f>
        <v>29.251907300694924</v>
      </c>
      <c r="AM130" s="771">
        <v>0.51360000000000006</v>
      </c>
      <c r="AN130" s="772">
        <v>0.15480000000000002</v>
      </c>
      <c r="AO130" s="770">
        <f>SQRT(AP130^2+AQ130^2)*1000/(1.73*AO109)</f>
        <v>25.18372698201491</v>
      </c>
      <c r="AP130" s="771">
        <v>0.438</v>
      </c>
      <c r="AQ130" s="772">
        <v>0.1464</v>
      </c>
    </row>
    <row r="131" spans="1:87" ht="16.5" x14ac:dyDescent="0.25">
      <c r="A131" s="176" t="s">
        <v>77</v>
      </c>
      <c r="B131" s="177"/>
      <c r="C131" s="177"/>
      <c r="D131" s="177"/>
      <c r="E131" s="177"/>
      <c r="F131" s="177"/>
      <c r="G131" s="324"/>
      <c r="H131" s="773">
        <f>H121+H122+H123+H124+H125</f>
        <v>85.352748571329982</v>
      </c>
      <c r="I131" s="774">
        <f>I121+I122+I123+I124+I125</f>
        <v>1.4884000000000601</v>
      </c>
      <c r="J131" s="775">
        <f>J121+J122+J123+J124+J125</f>
        <v>0.31020000000010001</v>
      </c>
      <c r="K131" s="773">
        <f>K121+K122+K123+K124+K125</f>
        <v>85.745387803820222</v>
      </c>
      <c r="L131" s="774">
        <f t="shared" ref="L131:AQ131" si="16">L121+L122+L123+L124+L125</f>
        <v>1.4937999999999401</v>
      </c>
      <c r="M131" s="775">
        <f t="shared" si="16"/>
        <v>0.31940000000000002</v>
      </c>
      <c r="N131" s="773">
        <f t="shared" si="16"/>
        <v>87.583283890054744</v>
      </c>
      <c r="O131" s="774">
        <f t="shared" si="16"/>
        <v>1.5254000000000001</v>
      </c>
      <c r="P131" s="775">
        <f t="shared" si="16"/>
        <v>0.32900000000000001</v>
      </c>
      <c r="Q131" s="773">
        <f t="shared" si="16"/>
        <v>93.042552316668193</v>
      </c>
      <c r="R131" s="774">
        <f t="shared" si="16"/>
        <v>1.6133999999999999</v>
      </c>
      <c r="S131" s="775">
        <f t="shared" si="16"/>
        <v>0.37959999999999799</v>
      </c>
      <c r="T131" s="773">
        <f t="shared" si="16"/>
        <v>92.342244749055936</v>
      </c>
      <c r="U131" s="774">
        <f t="shared" si="16"/>
        <v>1.6028000000000002</v>
      </c>
      <c r="V131" s="775">
        <f t="shared" si="16"/>
        <v>0.36979999999999996</v>
      </c>
      <c r="W131" s="773">
        <f t="shared" si="16"/>
        <v>92.401340069960654</v>
      </c>
      <c r="X131" s="774">
        <f t="shared" si="16"/>
        <v>1.6046</v>
      </c>
      <c r="Y131" s="775">
        <f t="shared" si="16"/>
        <v>0.36619999999999997</v>
      </c>
      <c r="Z131" s="773">
        <f t="shared" si="16"/>
        <v>87.795895970687098</v>
      </c>
      <c r="AA131" s="774">
        <f t="shared" si="16"/>
        <v>1.5264</v>
      </c>
      <c r="AB131" s="775">
        <f t="shared" si="16"/>
        <v>0.33779999999999993</v>
      </c>
      <c r="AC131" s="773">
        <f t="shared" si="16"/>
        <v>81.707485976555404</v>
      </c>
      <c r="AD131" s="774">
        <f t="shared" si="16"/>
        <v>1.4328000000000001</v>
      </c>
      <c r="AE131" s="775">
        <f t="shared" si="16"/>
        <v>0.32240000000000002</v>
      </c>
      <c r="AF131" s="773">
        <f t="shared" si="16"/>
        <v>78.670798616072929</v>
      </c>
      <c r="AG131" s="774">
        <f t="shared" si="16"/>
        <v>1.3781999999999999</v>
      </c>
      <c r="AH131" s="775">
        <f t="shared" si="16"/>
        <v>0.31619999999999998</v>
      </c>
      <c r="AI131" s="773">
        <f t="shared" si="16"/>
        <v>69.508575206163215</v>
      </c>
      <c r="AJ131" s="774">
        <f t="shared" si="16"/>
        <v>1.2112000000000001</v>
      </c>
      <c r="AK131" s="775">
        <f t="shared" si="16"/>
        <v>0.30580000000000002</v>
      </c>
      <c r="AL131" s="773">
        <f t="shared" si="16"/>
        <v>59.723943329387865</v>
      </c>
      <c r="AM131" s="774">
        <f t="shared" si="16"/>
        <v>1.02960000000008</v>
      </c>
      <c r="AN131" s="775">
        <f t="shared" si="16"/>
        <v>0.30459999999999798</v>
      </c>
      <c r="AO131" s="773">
        <f t="shared" si="16"/>
        <v>52.693052561036467</v>
      </c>
      <c r="AP131" s="774">
        <f t="shared" si="16"/>
        <v>0.89840000000000009</v>
      </c>
      <c r="AQ131" s="775">
        <f t="shared" si="16"/>
        <v>0.2994</v>
      </c>
    </row>
    <row r="132" spans="1:87" ht="17.25" thickBot="1" x14ac:dyDescent="0.3">
      <c r="A132" s="179" t="s">
        <v>78</v>
      </c>
      <c r="B132" s="180"/>
      <c r="C132" s="180"/>
      <c r="D132" s="180"/>
      <c r="E132" s="180"/>
      <c r="F132" s="180"/>
      <c r="G132" s="360"/>
      <c r="H132" s="776">
        <f>H130+H129+H128+H127+H126</f>
        <v>92.080578739769123</v>
      </c>
      <c r="I132" s="777">
        <f>I130+I129+I128+I127+I126</f>
        <v>1.5837000000000001</v>
      </c>
      <c r="J132" s="778">
        <f>J130+J129+J128+J127+J126</f>
        <v>0.47669999999999996</v>
      </c>
      <c r="K132" s="776">
        <f>K130+K129+K128+K127+K126</f>
        <v>92.747347316000429</v>
      </c>
      <c r="L132" s="777">
        <f t="shared" ref="L132:AQ132" si="17">L130+L129+L128+L127+L126</f>
        <v>1.5960000000000001</v>
      </c>
      <c r="M132" s="778">
        <f t="shared" si="17"/>
        <v>0.47819999999999996</v>
      </c>
      <c r="N132" s="776">
        <f t="shared" si="17"/>
        <v>94.103974278021823</v>
      </c>
      <c r="O132" s="777">
        <f t="shared" si="17"/>
        <v>1.6208999999999998</v>
      </c>
      <c r="P132" s="778">
        <f t="shared" si="17"/>
        <v>0.48090000000010003</v>
      </c>
      <c r="Q132" s="776">
        <f t="shared" si="17"/>
        <v>91.692742192097668</v>
      </c>
      <c r="R132" s="777">
        <f t="shared" si="17"/>
        <v>1.5755999999999999</v>
      </c>
      <c r="S132" s="778">
        <f t="shared" si="17"/>
        <v>0.47939999999999394</v>
      </c>
      <c r="T132" s="776">
        <f t="shared" si="17"/>
        <v>90.108614938094632</v>
      </c>
      <c r="U132" s="777">
        <f t="shared" si="17"/>
        <v>1.5468</v>
      </c>
      <c r="V132" s="778">
        <f t="shared" si="17"/>
        <v>0.47400000000005393</v>
      </c>
      <c r="W132" s="776">
        <f t="shared" si="17"/>
        <v>88.786127436804406</v>
      </c>
      <c r="X132" s="777">
        <f t="shared" si="17"/>
        <v>1.5287999999998001</v>
      </c>
      <c r="Y132" s="778">
        <f t="shared" si="17"/>
        <v>0.45090000000000002</v>
      </c>
      <c r="Z132" s="776">
        <f t="shared" si="17"/>
        <v>84.442707644795362</v>
      </c>
      <c r="AA132" s="777">
        <f t="shared" si="17"/>
        <v>1.4718</v>
      </c>
      <c r="AB132" s="778">
        <f t="shared" si="17"/>
        <v>0.41579999999999406</v>
      </c>
      <c r="AC132" s="776">
        <f t="shared" si="17"/>
        <v>77.739009746564975</v>
      </c>
      <c r="AD132" s="777">
        <f t="shared" si="17"/>
        <v>1.3605</v>
      </c>
      <c r="AE132" s="778">
        <f t="shared" si="17"/>
        <v>0.3624</v>
      </c>
      <c r="AF132" s="776">
        <f t="shared" si="17"/>
        <v>78.473888232771259</v>
      </c>
      <c r="AG132" s="777">
        <f t="shared" si="17"/>
        <v>1.36979999999994</v>
      </c>
      <c r="AH132" s="778">
        <f t="shared" si="17"/>
        <v>0.37980000000000003</v>
      </c>
      <c r="AI132" s="776">
        <f t="shared" si="17"/>
        <v>70.563482437911006</v>
      </c>
      <c r="AJ132" s="777">
        <f t="shared" si="17"/>
        <v>1.22460000000016</v>
      </c>
      <c r="AK132" s="778">
        <f t="shared" si="17"/>
        <v>0.36780000000000002</v>
      </c>
      <c r="AL132" s="776">
        <f t="shared" si="17"/>
        <v>61.27668848409931</v>
      </c>
      <c r="AM132" s="777">
        <f t="shared" si="17"/>
        <v>1.0649999999999</v>
      </c>
      <c r="AN132" s="778">
        <f t="shared" si="17"/>
        <v>0.35100000000000003</v>
      </c>
      <c r="AO132" s="776">
        <f t="shared" si="17"/>
        <v>53.334025611268757</v>
      </c>
      <c r="AP132" s="777">
        <f t="shared" si="17"/>
        <v>0.91710000000000003</v>
      </c>
      <c r="AQ132" s="778">
        <f t="shared" si="17"/>
        <v>0.33419999999999994</v>
      </c>
    </row>
    <row r="133" spans="1:87" ht="17.25" thickBot="1" x14ac:dyDescent="0.3">
      <c r="A133" s="185" t="s">
        <v>79</v>
      </c>
      <c r="B133" s="186"/>
      <c r="C133" s="186"/>
      <c r="D133" s="186"/>
      <c r="E133" s="186"/>
      <c r="F133" s="186"/>
      <c r="G133" s="186"/>
      <c r="H133" s="779">
        <f>H131+H132</f>
        <v>177.43332731109911</v>
      </c>
      <c r="I133" s="780">
        <f t="shared" ref="I133:AQ133" si="18">I131+I132</f>
        <v>3.0721000000000602</v>
      </c>
      <c r="J133" s="781">
        <f t="shared" si="18"/>
        <v>0.78690000000009996</v>
      </c>
      <c r="K133" s="779">
        <f t="shared" si="18"/>
        <v>178.49273511982065</v>
      </c>
      <c r="L133" s="780">
        <f t="shared" si="18"/>
        <v>3.0897999999999399</v>
      </c>
      <c r="M133" s="781">
        <f t="shared" si="18"/>
        <v>0.79759999999999998</v>
      </c>
      <c r="N133" s="779">
        <f t="shared" si="18"/>
        <v>181.68725816807657</v>
      </c>
      <c r="O133" s="780">
        <f t="shared" si="18"/>
        <v>3.1463000000000001</v>
      </c>
      <c r="P133" s="781">
        <f t="shared" si="18"/>
        <v>0.80990000000009998</v>
      </c>
      <c r="Q133" s="779">
        <f t="shared" si="18"/>
        <v>184.73529450876586</v>
      </c>
      <c r="R133" s="780">
        <f t="shared" si="18"/>
        <v>3.1890000000000001</v>
      </c>
      <c r="S133" s="781">
        <f t="shared" si="18"/>
        <v>0.85899999999999199</v>
      </c>
      <c r="T133" s="779">
        <f t="shared" si="18"/>
        <v>182.45085968715057</v>
      </c>
      <c r="U133" s="780">
        <f t="shared" si="18"/>
        <v>3.1496000000000004</v>
      </c>
      <c r="V133" s="781">
        <f t="shared" si="18"/>
        <v>0.84380000000005384</v>
      </c>
      <c r="W133" s="779">
        <f t="shared" si="18"/>
        <v>181.18746750676507</v>
      </c>
      <c r="X133" s="780">
        <f t="shared" si="18"/>
        <v>3.1333999999998001</v>
      </c>
      <c r="Y133" s="781">
        <f t="shared" si="18"/>
        <v>0.81709999999999994</v>
      </c>
      <c r="Z133" s="779">
        <f t="shared" si="18"/>
        <v>172.23860361548248</v>
      </c>
      <c r="AA133" s="780">
        <f t="shared" si="18"/>
        <v>2.9981999999999998</v>
      </c>
      <c r="AB133" s="781">
        <f t="shared" si="18"/>
        <v>0.75359999999999405</v>
      </c>
      <c r="AC133" s="779">
        <f t="shared" si="18"/>
        <v>159.44649572312039</v>
      </c>
      <c r="AD133" s="780">
        <f t="shared" si="18"/>
        <v>2.7933000000000003</v>
      </c>
      <c r="AE133" s="781">
        <f t="shared" si="18"/>
        <v>0.68480000000000008</v>
      </c>
      <c r="AF133" s="779">
        <f t="shared" si="18"/>
        <v>157.14468684884417</v>
      </c>
      <c r="AG133" s="780">
        <f t="shared" si="18"/>
        <v>2.7479999999999398</v>
      </c>
      <c r="AH133" s="781">
        <f t="shared" si="18"/>
        <v>0.69599999999999995</v>
      </c>
      <c r="AI133" s="779">
        <f t="shared" si="18"/>
        <v>140.07205764407422</v>
      </c>
      <c r="AJ133" s="780">
        <f t="shared" si="18"/>
        <v>2.4358000000001603</v>
      </c>
      <c r="AK133" s="781">
        <f t="shared" si="18"/>
        <v>0.67359999999999998</v>
      </c>
      <c r="AL133" s="779">
        <f t="shared" si="18"/>
        <v>121.00063181348717</v>
      </c>
      <c r="AM133" s="780">
        <f t="shared" si="18"/>
        <v>2.0945999999999803</v>
      </c>
      <c r="AN133" s="781">
        <f t="shared" si="18"/>
        <v>0.65559999999999796</v>
      </c>
      <c r="AO133" s="779">
        <f t="shared" si="18"/>
        <v>106.02707817230522</v>
      </c>
      <c r="AP133" s="780">
        <f t="shared" si="18"/>
        <v>1.8155000000000001</v>
      </c>
      <c r="AQ133" s="781">
        <f t="shared" si="18"/>
        <v>0.63359999999999994</v>
      </c>
    </row>
    <row r="134" spans="1:87" ht="17.25" thickBot="1" x14ac:dyDescent="0.3">
      <c r="A134" s="190"/>
      <c r="B134" s="3"/>
      <c r="C134" s="113"/>
      <c r="D134" s="115"/>
      <c r="E134" s="116"/>
      <c r="F134" s="115"/>
      <c r="G134" s="116"/>
      <c r="H134" s="117"/>
      <c r="I134" s="115"/>
      <c r="J134" s="115"/>
      <c r="K134" s="117"/>
      <c r="L134" s="115"/>
      <c r="M134" s="115"/>
      <c r="N134" s="117"/>
      <c r="O134" s="115"/>
      <c r="P134" s="115"/>
      <c r="Q134" s="117"/>
      <c r="R134" s="115"/>
      <c r="S134" s="115"/>
      <c r="T134" s="117"/>
      <c r="U134" s="115"/>
      <c r="V134" s="115"/>
      <c r="W134" s="117"/>
      <c r="X134" s="115"/>
      <c r="Y134" s="115"/>
      <c r="Z134" s="117"/>
      <c r="AA134" s="115"/>
      <c r="AB134" s="115"/>
      <c r="AC134" s="117"/>
      <c r="AD134" s="115"/>
      <c r="AE134" s="115"/>
      <c r="AF134" s="117"/>
      <c r="AG134" s="115"/>
      <c r="AH134" s="115"/>
      <c r="AI134" s="117"/>
      <c r="AJ134" s="115"/>
      <c r="AK134" s="115"/>
      <c r="AL134" s="117"/>
      <c r="AM134" s="115"/>
      <c r="AN134" s="115"/>
      <c r="AO134" s="117"/>
      <c r="AP134" s="115"/>
      <c r="AQ134" s="115"/>
    </row>
    <row r="135" spans="1:87" ht="16.5" x14ac:dyDescent="0.25">
      <c r="A135" s="118" t="s">
        <v>37</v>
      </c>
      <c r="B135" s="119"/>
      <c r="C135" s="119"/>
      <c r="D135" s="76" t="s">
        <v>38</v>
      </c>
      <c r="E135" s="77"/>
      <c r="F135" s="77" t="s">
        <v>39</v>
      </c>
      <c r="G135" s="78"/>
      <c r="H135" s="28" t="s">
        <v>17</v>
      </c>
      <c r="I135" s="29" t="s">
        <v>18</v>
      </c>
      <c r="J135" s="30" t="s">
        <v>19</v>
      </c>
      <c r="K135" s="28" t="s">
        <v>17</v>
      </c>
      <c r="L135" s="29" t="s">
        <v>18</v>
      </c>
      <c r="M135" s="30" t="s">
        <v>19</v>
      </c>
      <c r="N135" s="28" t="s">
        <v>17</v>
      </c>
      <c r="O135" s="29" t="s">
        <v>18</v>
      </c>
      <c r="P135" s="30" t="s">
        <v>19</v>
      </c>
      <c r="Q135" s="28" t="s">
        <v>17</v>
      </c>
      <c r="R135" s="29" t="s">
        <v>18</v>
      </c>
      <c r="S135" s="30" t="s">
        <v>19</v>
      </c>
      <c r="T135" s="28" t="s">
        <v>17</v>
      </c>
      <c r="U135" s="29" t="s">
        <v>18</v>
      </c>
      <c r="V135" s="30" t="s">
        <v>19</v>
      </c>
      <c r="W135" s="28" t="s">
        <v>17</v>
      </c>
      <c r="X135" s="29" t="s">
        <v>18</v>
      </c>
      <c r="Y135" s="30" t="s">
        <v>19</v>
      </c>
      <c r="Z135" s="28" t="s">
        <v>17</v>
      </c>
      <c r="AA135" s="29" t="s">
        <v>18</v>
      </c>
      <c r="AB135" s="30" t="s">
        <v>19</v>
      </c>
      <c r="AC135" s="28" t="s">
        <v>17</v>
      </c>
      <c r="AD135" s="29" t="s">
        <v>18</v>
      </c>
      <c r="AE135" s="30" t="s">
        <v>19</v>
      </c>
      <c r="AF135" s="28" t="s">
        <v>17</v>
      </c>
      <c r="AG135" s="29" t="s">
        <v>18</v>
      </c>
      <c r="AH135" s="30" t="s">
        <v>19</v>
      </c>
      <c r="AI135" s="28" t="s">
        <v>17</v>
      </c>
      <c r="AJ135" s="29" t="s">
        <v>18</v>
      </c>
      <c r="AK135" s="30" t="s">
        <v>19</v>
      </c>
      <c r="AL135" s="28" t="s">
        <v>17</v>
      </c>
      <c r="AM135" s="29" t="s">
        <v>18</v>
      </c>
      <c r="AN135" s="30" t="s">
        <v>19</v>
      </c>
      <c r="AO135" s="28" t="s">
        <v>17</v>
      </c>
      <c r="AP135" s="29" t="s">
        <v>18</v>
      </c>
      <c r="AQ135" s="30" t="s">
        <v>19</v>
      </c>
    </row>
    <row r="136" spans="1:87" ht="17.25" thickBot="1" x14ac:dyDescent="0.3">
      <c r="A136" s="123" t="s">
        <v>228</v>
      </c>
      <c r="B136" s="124"/>
      <c r="C136" s="124"/>
      <c r="D136" s="125" t="s">
        <v>41</v>
      </c>
      <c r="E136" s="126" t="s">
        <v>42</v>
      </c>
      <c r="F136" s="127" t="s">
        <v>41</v>
      </c>
      <c r="G136" s="128" t="s">
        <v>42</v>
      </c>
      <c r="H136" s="40" t="s">
        <v>20</v>
      </c>
      <c r="I136" s="41" t="s">
        <v>21</v>
      </c>
      <c r="J136" s="42" t="s">
        <v>22</v>
      </c>
      <c r="K136" s="40" t="s">
        <v>20</v>
      </c>
      <c r="L136" s="41" t="s">
        <v>21</v>
      </c>
      <c r="M136" s="42" t="s">
        <v>22</v>
      </c>
      <c r="N136" s="40" t="s">
        <v>20</v>
      </c>
      <c r="O136" s="41" t="s">
        <v>21</v>
      </c>
      <c r="P136" s="42" t="s">
        <v>22</v>
      </c>
      <c r="Q136" s="40" t="s">
        <v>20</v>
      </c>
      <c r="R136" s="41" t="s">
        <v>21</v>
      </c>
      <c r="S136" s="42" t="s">
        <v>22</v>
      </c>
      <c r="T136" s="40" t="s">
        <v>20</v>
      </c>
      <c r="U136" s="41" t="s">
        <v>21</v>
      </c>
      <c r="V136" s="42" t="s">
        <v>22</v>
      </c>
      <c r="W136" s="40" t="s">
        <v>20</v>
      </c>
      <c r="X136" s="41" t="s">
        <v>21</v>
      </c>
      <c r="Y136" s="42" t="s">
        <v>22</v>
      </c>
      <c r="Z136" s="40" t="s">
        <v>20</v>
      </c>
      <c r="AA136" s="41" t="s">
        <v>21</v>
      </c>
      <c r="AB136" s="42" t="s">
        <v>22</v>
      </c>
      <c r="AC136" s="40" t="s">
        <v>20</v>
      </c>
      <c r="AD136" s="41" t="s">
        <v>21</v>
      </c>
      <c r="AE136" s="42" t="s">
        <v>22</v>
      </c>
      <c r="AF136" s="40" t="s">
        <v>20</v>
      </c>
      <c r="AG136" s="41" t="s">
        <v>21</v>
      </c>
      <c r="AH136" s="42" t="s">
        <v>22</v>
      </c>
      <c r="AI136" s="40" t="s">
        <v>20</v>
      </c>
      <c r="AJ136" s="41" t="s">
        <v>21</v>
      </c>
      <c r="AK136" s="42" t="s">
        <v>22</v>
      </c>
      <c r="AL136" s="40" t="s">
        <v>20</v>
      </c>
      <c r="AM136" s="41" t="s">
        <v>21</v>
      </c>
      <c r="AN136" s="42" t="s">
        <v>22</v>
      </c>
      <c r="AO136" s="40" t="s">
        <v>20</v>
      </c>
      <c r="AP136" s="41" t="s">
        <v>21</v>
      </c>
      <c r="AQ136" s="42" t="s">
        <v>22</v>
      </c>
    </row>
    <row r="137" spans="1:87" ht="16.5" x14ac:dyDescent="0.25">
      <c r="A137" s="135" t="s">
        <v>43</v>
      </c>
      <c r="B137" s="136" t="s">
        <v>229</v>
      </c>
      <c r="C137" s="137"/>
      <c r="D137" s="138"/>
      <c r="E137" s="139"/>
      <c r="F137" s="140"/>
      <c r="G137" s="141"/>
      <c r="H137" s="766">
        <f>SQRT(I137^2+J137^2)*1000/(1.73*H102)</f>
        <v>5.8060813614853686</v>
      </c>
      <c r="I137" s="782">
        <v>5.219E-2</v>
      </c>
      <c r="J137" s="783">
        <v>3.2099999999999997E-2</v>
      </c>
      <c r="K137" s="766">
        <f>SQRT(L137^2+M137^2)*1000/(1.73*K102)</f>
        <v>8.1832596996424751</v>
      </c>
      <c r="L137" s="782">
        <v>8.0449999999999994E-2</v>
      </c>
      <c r="M137" s="783">
        <v>3.5099999999999999E-2</v>
      </c>
      <c r="N137" s="766">
        <f>SQRT(O137^2+P137^2)*1000/(1.73*N102)</f>
        <v>7.4100862437712287</v>
      </c>
      <c r="O137" s="782">
        <v>7.1529999999999996E-2</v>
      </c>
      <c r="P137" s="783">
        <v>3.465E-2</v>
      </c>
      <c r="Q137" s="766">
        <f>SQRT(R137^2+S137^2)*1000/(1.73*Q102)</f>
        <v>12.756177630462911</v>
      </c>
      <c r="R137" s="782">
        <v>0.13494</v>
      </c>
      <c r="S137" s="783">
        <v>2.2620000000000001E-2</v>
      </c>
      <c r="T137" s="766">
        <f>SQRT(U137^2+V137^2)*1000/(1.73*T102)</f>
        <v>6.9428427284662346</v>
      </c>
      <c r="U137" s="782">
        <v>6.9559999999999997E-2</v>
      </c>
      <c r="V137" s="783">
        <v>2.6589999999999999E-2</v>
      </c>
      <c r="W137" s="766">
        <f>SQRT(X137^2+Y137^2)*1000/(1.73*W102)</f>
        <v>1.7279176842542334</v>
      </c>
      <c r="X137" s="782">
        <v>1.7479999999999999E-2</v>
      </c>
      <c r="Y137" s="783">
        <v>6.1599999999999997E-3</v>
      </c>
      <c r="Z137" s="766">
        <f>SQRT(AA137^2+AB137^2)*1000/(1.73*Z102)</f>
        <v>1.663982885389742</v>
      </c>
      <c r="AA137" s="782">
        <v>1.4920000000000001E-2</v>
      </c>
      <c r="AB137" s="783">
        <v>9.2599999999999991E-3</v>
      </c>
      <c r="AC137" s="766">
        <f>SQRT(AD137^2+AE137^2)*1000/(1.73*AC102)</f>
        <v>1.5556341746329616</v>
      </c>
      <c r="AD137" s="782">
        <v>1.6050000000000002E-2</v>
      </c>
      <c r="AE137" s="783">
        <v>3.4499999999999999E-3</v>
      </c>
      <c r="AF137" s="766">
        <f>SQRT(AG137^2+AH137^2)*1000/(1.73*AF102)</f>
        <v>2.45974561038072</v>
      </c>
      <c r="AG137" s="782">
        <v>2.605E-2</v>
      </c>
      <c r="AH137" s="783">
        <v>4.1799999999999997E-3</v>
      </c>
      <c r="AI137" s="766">
        <f>SQRT(AJ137^2+AK137^2)*1000/(1.73*AI102)</f>
        <v>3.6450699558851745</v>
      </c>
      <c r="AJ137" s="782">
        <v>3.8929999999999999E-2</v>
      </c>
      <c r="AK137" s="783">
        <v>3.6099999999999999E-3</v>
      </c>
      <c r="AL137" s="766">
        <f>SQRT(AM137^2+AN137^2)*1000/(1.73*AL102)</f>
        <v>3.1607877162169391</v>
      </c>
      <c r="AM137" s="782">
        <v>3.3249999999999995E-2</v>
      </c>
      <c r="AN137" s="783">
        <v>6.62E-3</v>
      </c>
      <c r="AO137" s="766">
        <f>SQRT(AP137^2+AQ137^2)*1000/(1.73*AO102)</f>
        <v>3.3480581028472174</v>
      </c>
      <c r="AP137" s="782">
        <v>3.5129999999999995E-2</v>
      </c>
      <c r="AQ137" s="783">
        <v>7.45E-3</v>
      </c>
    </row>
    <row r="138" spans="1:87" ht="16.5" x14ac:dyDescent="0.25">
      <c r="A138" s="145" t="s">
        <v>45</v>
      </c>
      <c r="B138" s="146" t="s">
        <v>230</v>
      </c>
      <c r="C138" s="147"/>
      <c r="D138" s="148"/>
      <c r="E138" s="149"/>
      <c r="F138" s="150"/>
      <c r="G138" s="151"/>
      <c r="H138" s="766">
        <f>SQRT(I138^2+J138^2)*1000/(1.73*H102)</f>
        <v>169.91769533252452</v>
      </c>
      <c r="I138" s="782">
        <v>1.67354</v>
      </c>
      <c r="J138" s="783">
        <v>0.64390999999999998</v>
      </c>
      <c r="K138" s="766">
        <f>SQRT(L138^2+M138^2)*1000/(1.73*K102)</f>
        <v>124.28408271593641</v>
      </c>
      <c r="L138" s="782">
        <v>1.20828</v>
      </c>
      <c r="M138" s="783">
        <v>0.56315000000000004</v>
      </c>
      <c r="N138" s="766">
        <f>SQRT(O138^2+P138^2)*1000/(1.73*N102)</f>
        <v>148.45694794252748</v>
      </c>
      <c r="O138" s="782">
        <v>1.43276</v>
      </c>
      <c r="P138" s="783">
        <v>0.69481999999999999</v>
      </c>
      <c r="Q138" s="766">
        <f>SQRT(R138^2+S138^2)*1000/(1.73*Q102)</f>
        <v>147.52386177422323</v>
      </c>
      <c r="R138" s="782">
        <v>1.48542</v>
      </c>
      <c r="S138" s="783">
        <v>0.54527999999999999</v>
      </c>
      <c r="T138" s="766">
        <f>SQRT(U138^2+V138^2)*1000/(1.73*T102)</f>
        <v>226.31099792575711</v>
      </c>
      <c r="U138" s="782">
        <v>2.2292199999999998</v>
      </c>
      <c r="V138" s="783">
        <v>0.96067999999999998</v>
      </c>
      <c r="W138" s="766">
        <f>SQRT(X138^2+Y138^2)*1000/(1.73*W102)</f>
        <v>125.83198337472032</v>
      </c>
      <c r="X138" s="782">
        <v>1.19597</v>
      </c>
      <c r="Y138" s="783">
        <v>0.62551999999999996</v>
      </c>
      <c r="Z138" s="766">
        <f>SQRT(AA138^2+AB138^2)*1000/(1.73*Z102)</f>
        <v>92.500435910518163</v>
      </c>
      <c r="AA138" s="782">
        <v>0.90159</v>
      </c>
      <c r="AB138" s="783">
        <v>0.37419000000000002</v>
      </c>
      <c r="AC138" s="766">
        <f>SQRT(AD138^2+AE138^2)*1000/(1.73*AC102)</f>
        <v>101.23531266970438</v>
      </c>
      <c r="AD138" s="782">
        <v>0.90500000000000003</v>
      </c>
      <c r="AE138" s="783">
        <v>0.56772999999999996</v>
      </c>
      <c r="AF138" s="766">
        <f>SQRT(AG138^2+AH138^2)*1000/(1.73*AF102)</f>
        <v>144.69376957997682</v>
      </c>
      <c r="AG138" s="782">
        <v>1.4647699999999999</v>
      </c>
      <c r="AH138" s="783">
        <v>0.51293999999999995</v>
      </c>
      <c r="AI138" s="766">
        <f>SQRT(AJ138^2+AK138^2)*1000/(1.73*AI102)</f>
        <v>106.32070236774759</v>
      </c>
      <c r="AJ138" s="782">
        <v>1.01495</v>
      </c>
      <c r="AK138" s="783">
        <v>0.51998</v>
      </c>
      <c r="AL138" s="766">
        <f>SQRT(AM138^2+AN138^2)*1000/(1.73*AL102)</f>
        <v>95.117808839196513</v>
      </c>
      <c r="AM138" s="782">
        <v>0.86728000000000005</v>
      </c>
      <c r="AN138" s="783">
        <v>0.53730999999999995</v>
      </c>
      <c r="AO138" s="766">
        <f>SQRT(AP138^2+AQ138^2)*1000/(1.73*AO102)</f>
        <v>87.448161807666381</v>
      </c>
      <c r="AP138" s="782">
        <v>0.77510000000000001</v>
      </c>
      <c r="AQ138" s="783">
        <v>0.52820999999999996</v>
      </c>
    </row>
    <row r="139" spans="1:87" ht="16.5" x14ac:dyDescent="0.25">
      <c r="A139" s="145" t="s">
        <v>55</v>
      </c>
      <c r="B139" s="146" t="s">
        <v>231</v>
      </c>
      <c r="C139" s="147"/>
      <c r="D139" s="148"/>
      <c r="E139" s="149"/>
      <c r="F139" s="150"/>
      <c r="G139" s="151"/>
      <c r="H139" s="766">
        <f>SQRT(I139^2+J139^2)*1000/(1.73*H102)</f>
        <v>3.8665411645045826</v>
      </c>
      <c r="I139" s="782">
        <v>3.4759999999999999E-2</v>
      </c>
      <c r="J139" s="783">
        <v>2.137E-2</v>
      </c>
      <c r="K139" s="766">
        <f>SQRT(L139^2+M139^2)*1000/(1.73*K102)</f>
        <v>4.9733852488186665</v>
      </c>
      <c r="L139" s="782">
        <v>4.0169999999999997E-2</v>
      </c>
      <c r="M139" s="783">
        <v>3.5099999999999999E-2</v>
      </c>
      <c r="N139" s="766">
        <f>SQRT(O139^2+P139^2)*1000/(1.73*N102)</f>
        <v>3.0876017302043417</v>
      </c>
      <c r="O139" s="782">
        <v>2.3769999999999999E-2</v>
      </c>
      <c r="P139" s="783">
        <v>2.3060000000000001E-2</v>
      </c>
      <c r="Q139" s="766">
        <f>SQRT(R139^2+S139^2)*1000/(1.73*Q102)</f>
        <v>4.4158731678980567</v>
      </c>
      <c r="R139" s="782">
        <v>4.4909999999999999E-2</v>
      </c>
      <c r="S139" s="783">
        <v>1.5049999999999999E-2</v>
      </c>
      <c r="T139" s="766">
        <f>SQRT(U139^2+V139^2)*1000/(1.73*T102)</f>
        <v>4.6235678285368413</v>
      </c>
      <c r="U139" s="782">
        <v>4.6329999999999996E-2</v>
      </c>
      <c r="V139" s="783">
        <v>1.7690000000000001E-2</v>
      </c>
      <c r="W139" s="766">
        <f>SQRT(X139^2+Y139^2)*1000/(1.73*W102)</f>
        <v>4.4479759200932163</v>
      </c>
      <c r="X139" s="782">
        <v>2.334E-2</v>
      </c>
      <c r="Y139" s="783">
        <v>4.1610000000000001E-2</v>
      </c>
      <c r="Z139" s="766">
        <f>SQRT(AA139^2+AB139^2)*1000/(1.73*Z102)</f>
        <v>3.4994378943701965</v>
      </c>
      <c r="AA139" s="782">
        <v>1.993E-2</v>
      </c>
      <c r="AB139" s="783">
        <v>3.109E-2</v>
      </c>
      <c r="AC139" s="766">
        <f>SQRT(AD139^2+AE139^2)*1000/(1.73*AC102)</f>
        <v>3.0185821020953694</v>
      </c>
      <c r="AD139" s="782">
        <v>2.1440000000000001E-2</v>
      </c>
      <c r="AE139" s="783">
        <v>2.3560000000000001E-2</v>
      </c>
      <c r="AF139" s="766">
        <f>SQRT(AG139^2+AH139^2)*1000/(1.73*AF102)</f>
        <v>5.5411493570488908</v>
      </c>
      <c r="AG139" s="782">
        <v>5.2209999999999999E-2</v>
      </c>
      <c r="AH139" s="783">
        <v>2.8400000000000002E-2</v>
      </c>
      <c r="AI139" s="766">
        <f>SQRT(AJ139^2+AK139^2)*1000/(1.73*AI102)</f>
        <v>3.3361411602834234</v>
      </c>
      <c r="AJ139" s="782">
        <v>2.5920000000000002E-2</v>
      </c>
      <c r="AK139" s="783">
        <v>2.4670000000000001E-2</v>
      </c>
      <c r="AL139" s="766">
        <f>SQRT(AM139^2+AN139^2)*1000/(1.73*AL102)</f>
        <v>2.9283877473863393</v>
      </c>
      <c r="AM139" s="782">
        <v>2.213E-2</v>
      </c>
      <c r="AN139" s="783">
        <v>2.2290000000000001E-2</v>
      </c>
      <c r="AO139" s="766">
        <f>SQRT(AP139^2+AQ139^2)*1000/(1.73*AO102)</f>
        <v>3.195305462873141</v>
      </c>
      <c r="AP139" s="782">
        <v>2.3380000000000001E-2</v>
      </c>
      <c r="AQ139" s="783">
        <v>2.5059999999999999E-2</v>
      </c>
    </row>
    <row r="140" spans="1:87" ht="16.5" x14ac:dyDescent="0.25">
      <c r="A140" s="145" t="s">
        <v>162</v>
      </c>
      <c r="B140" s="146" t="s">
        <v>232</v>
      </c>
      <c r="C140" s="147"/>
      <c r="D140" s="148"/>
      <c r="E140" s="149"/>
      <c r="F140" s="150"/>
      <c r="G140" s="151"/>
      <c r="H140" s="766">
        <f>SQRT(I140^2+J140^2)*1000/(1.73*H102)</f>
        <v>50.833635054024469</v>
      </c>
      <c r="I140" s="782">
        <v>0.47060000000000002</v>
      </c>
      <c r="J140" s="783">
        <v>0.25751000000000002</v>
      </c>
      <c r="K140" s="766">
        <f>SQRT(L140^2+M140^2)*1000/(1.73*K102)</f>
        <v>36.245355593826773</v>
      </c>
      <c r="L140" s="782">
        <v>0.36241000000000001</v>
      </c>
      <c r="M140" s="783">
        <v>0.14071</v>
      </c>
      <c r="N140" s="766">
        <f>SQRT(O140^2+P140^2)*1000/(1.73*N102)</f>
        <v>55.051919827009726</v>
      </c>
      <c r="O140" s="782">
        <v>0.47750999999999999</v>
      </c>
      <c r="P140" s="783">
        <v>0.34736</v>
      </c>
      <c r="Q140" s="766">
        <f>SQRT(R140^2+S140^2)*1000/(1.73*Q102)</f>
        <v>95.927537004003597</v>
      </c>
      <c r="R140" s="782">
        <v>1.01275</v>
      </c>
      <c r="S140" s="783">
        <v>0.18168999999999999</v>
      </c>
      <c r="T140" s="766">
        <f>SQRT(U140^2+V140^2)*1000/(1.73*T102)</f>
        <v>40.897538681573401</v>
      </c>
      <c r="U140" s="782">
        <v>0.34822000000000003</v>
      </c>
      <c r="V140" s="783">
        <v>0.26678000000000002</v>
      </c>
      <c r="W140" s="766">
        <f>SQRT(X140^2+Y140^2)*1000/(1.73*W102)</f>
        <v>11.424836338412911</v>
      </c>
      <c r="X140" s="782">
        <v>0.10543</v>
      </c>
      <c r="Y140" s="783">
        <v>6.2460000000000002E-2</v>
      </c>
      <c r="Z140" s="766">
        <f>SQRT(AA140^2+AB140^2)*1000/(1.73*Z102)</f>
        <v>9.6127529371440517</v>
      </c>
      <c r="AA140" s="782">
        <v>9.0060000000000001E-2</v>
      </c>
      <c r="AB140" s="783">
        <v>4.6690000000000002E-2</v>
      </c>
      <c r="AC140" s="766">
        <f>SQRT(AD140^2+AE140^2)*1000/(1.73*AC102)</f>
        <v>11.374242021143848</v>
      </c>
      <c r="AD140" s="782">
        <v>9.6869999999999998E-2</v>
      </c>
      <c r="AE140" s="783">
        <v>7.0879999999999999E-2</v>
      </c>
      <c r="AF140" s="766">
        <f>SQRT(AG140^2+AH140^2)*1000/(1.73*AF102)</f>
        <v>16.650004091180211</v>
      </c>
      <c r="AG140" s="782">
        <v>0.15684000000000001</v>
      </c>
      <c r="AH140" s="783">
        <v>8.541E-2</v>
      </c>
      <c r="AI140" s="766">
        <f>SQRT(AJ140^2+AK140^2)*1000/(1.73*AI102)</f>
        <v>16.109685243538053</v>
      </c>
      <c r="AJ140" s="782">
        <v>0.15605000000000002</v>
      </c>
      <c r="AK140" s="783">
        <v>7.4200000000000002E-2</v>
      </c>
      <c r="AL140" s="766">
        <f>SQRT(AM140^2+AN140^2)*1000/(1.73*AL102)</f>
        <v>13.915115320389877</v>
      </c>
      <c r="AM140" s="782">
        <v>0.13333</v>
      </c>
      <c r="AN140" s="783">
        <v>6.7080000000000001E-2</v>
      </c>
      <c r="AO140" s="766">
        <f>SQRT(AP140^2+AQ140^2)*1000/(1.73*AO102)</f>
        <v>12.095672755423967</v>
      </c>
      <c r="AP140" s="782">
        <v>0.1056</v>
      </c>
      <c r="AQ140" s="783">
        <v>7.5370000000000006E-2</v>
      </c>
    </row>
    <row r="141" spans="1:87" ht="16.5" x14ac:dyDescent="0.25">
      <c r="A141" s="145" t="s">
        <v>111</v>
      </c>
      <c r="B141" s="146" t="s">
        <v>233</v>
      </c>
      <c r="C141" s="147"/>
      <c r="D141" s="148"/>
      <c r="E141" s="149"/>
      <c r="F141" s="150"/>
      <c r="G141" s="151"/>
      <c r="H141" s="766">
        <f>SQRT(I141^2+J141^2)*1000/(1.73*H102)</f>
        <v>0.90590353453994132</v>
      </c>
      <c r="I141" s="782">
        <v>0</v>
      </c>
      <c r="J141" s="783">
        <v>9.5600000000000008E-3</v>
      </c>
      <c r="K141" s="766">
        <f>SQRT(L141^2+M141^2)*1000/(1.73*K102)</f>
        <v>0.64702591832929324</v>
      </c>
      <c r="L141" s="782">
        <v>0</v>
      </c>
      <c r="M141" s="783">
        <v>6.94E-3</v>
      </c>
      <c r="N141" s="766">
        <f>SQRT(O141^2+P141^2)*1000/(1.73*N102)</f>
        <v>0.47641245571508484</v>
      </c>
      <c r="O141" s="782">
        <v>0</v>
      </c>
      <c r="P141" s="783">
        <v>5.11E-3</v>
      </c>
      <c r="Q141" s="766">
        <f>SQRT(R141^2+S141^2)*1000/(1.73*Q102)</f>
        <v>0.62651501025545409</v>
      </c>
      <c r="R141" s="782">
        <v>0</v>
      </c>
      <c r="S141" s="783">
        <v>6.7200000000000003E-3</v>
      </c>
      <c r="T141" s="766">
        <f>SQRT(U141^2+V141^2)*1000/(1.73*T102)</f>
        <v>0.98638821555099754</v>
      </c>
      <c r="U141" s="782">
        <v>0</v>
      </c>
      <c r="V141" s="783">
        <v>1.0580000000000001E-2</v>
      </c>
      <c r="W141" s="766">
        <f>SQRT(X141^2+Y141^2)*1000/(1.73*W102)</f>
        <v>0.86518739511467446</v>
      </c>
      <c r="X141" s="782">
        <v>0</v>
      </c>
      <c r="Y141" s="783">
        <v>9.2800000000000001E-3</v>
      </c>
      <c r="Z141" s="766">
        <f>SQRT(AA141^2+AB141^2)*1000/(1.73*Z102)</f>
        <v>0.65573770491803285</v>
      </c>
      <c r="AA141" s="782">
        <v>0</v>
      </c>
      <c r="AB141" s="783">
        <v>6.9199999999999999E-3</v>
      </c>
      <c r="AC141" s="766">
        <f>SQRT(AD141^2+AE141^2)*1000/(1.73*AC102)</f>
        <v>0.66331848763384826</v>
      </c>
      <c r="AD141" s="782">
        <v>0</v>
      </c>
      <c r="AE141" s="783">
        <v>7.0000000000000001E-3</v>
      </c>
      <c r="AF141" s="766">
        <f>SQRT(AG141^2+AH141^2)*1000/(1.73*AF102)</f>
        <v>0.98732052955435379</v>
      </c>
      <c r="AG141" s="782">
        <v>0</v>
      </c>
      <c r="AH141" s="783">
        <v>1.059E-2</v>
      </c>
      <c r="AI141" s="766">
        <f>SQRT(AJ141^2+AK141^2)*1000/(1.73*AI102)</f>
        <v>0.85679656908446755</v>
      </c>
      <c r="AJ141" s="782">
        <v>0</v>
      </c>
      <c r="AK141" s="783">
        <v>9.1900000000000003E-3</v>
      </c>
      <c r="AL141" s="766">
        <f>SQRT(AM141^2+AN141^2)*1000/(1.73*AL102)</f>
        <v>0.77382062278575425</v>
      </c>
      <c r="AM141" s="782">
        <v>0</v>
      </c>
      <c r="AN141" s="783">
        <v>8.3000000000000001E-3</v>
      </c>
      <c r="AO141" s="766">
        <f>SQRT(AP141^2+AQ141^2)*1000/(1.73*AO102)</f>
        <v>0.86984896513145626</v>
      </c>
      <c r="AP141" s="782">
        <v>0</v>
      </c>
      <c r="AQ141" s="783">
        <v>9.3299999999999998E-3</v>
      </c>
    </row>
    <row r="142" spans="1:87" ht="16.5" x14ac:dyDescent="0.25">
      <c r="A142" s="145" t="s">
        <v>47</v>
      </c>
      <c r="B142" s="146" t="s">
        <v>234</v>
      </c>
      <c r="C142" s="147"/>
      <c r="D142" s="148"/>
      <c r="E142" s="149"/>
      <c r="F142" s="150"/>
      <c r="G142" s="151"/>
      <c r="H142" s="766">
        <f>SQRT(I142^2+J142^2)*1000/(1.73*H102)</f>
        <v>14.721318881546837</v>
      </c>
      <c r="I142" s="782">
        <v>0.14580000000000001</v>
      </c>
      <c r="J142" s="783">
        <v>5.364E-2</v>
      </c>
      <c r="K142" s="766">
        <f>SQRT(L142^2+M142^2)*1000/(1.73*K102)</f>
        <v>18.935207343941325</v>
      </c>
      <c r="L142" s="782">
        <v>0.19475999999999999</v>
      </c>
      <c r="M142" s="783">
        <v>5.7599999999999991E-2</v>
      </c>
      <c r="N142" s="766">
        <f>SQRT(O142^2+P142^2)*1000/(1.73*N102)</f>
        <v>18.27154340365291</v>
      </c>
      <c r="O142" s="782">
        <v>0.189</v>
      </c>
      <c r="P142" s="783">
        <v>5.1839999999999997E-2</v>
      </c>
      <c r="Q142" s="766">
        <f>SQRT(R142^2+S142^2)*1000/(1.73*Q102)</f>
        <v>17.626902838791167</v>
      </c>
      <c r="R142" s="782">
        <v>0.18251999999999999</v>
      </c>
      <c r="S142" s="783">
        <v>4.9320000000000003E-2</v>
      </c>
      <c r="T142" s="766">
        <f>SQRT(U142^2+V142^2)*1000/(1.73*T102)</f>
        <v>16.044979572409776</v>
      </c>
      <c r="U142" s="782">
        <v>0.16488</v>
      </c>
      <c r="V142" s="783">
        <v>4.9320000000000003E-2</v>
      </c>
      <c r="W142" s="766">
        <f>SQRT(X142^2+Y142^2)*1000/(1.73*W102)</f>
        <v>15.008915178343116</v>
      </c>
      <c r="X142" s="782">
        <v>0.15336000000000002</v>
      </c>
      <c r="Y142" s="783">
        <v>4.8960000000000004E-2</v>
      </c>
      <c r="Z142" s="766">
        <f>SQRT(AA142^2+AB142^2)*1000/(1.73*Z102)</f>
        <v>13.917731772912207</v>
      </c>
      <c r="AA142" s="782">
        <v>0.14004000000000003</v>
      </c>
      <c r="AB142" s="783">
        <v>4.428E-2</v>
      </c>
      <c r="AC142" s="766">
        <f>SQRT(AD142^2+AE142^2)*1000/(1.73*AC102)</f>
        <v>11.83193475534789</v>
      </c>
      <c r="AD142" s="782">
        <v>0.11988</v>
      </c>
      <c r="AE142" s="783">
        <v>3.492E-2</v>
      </c>
      <c r="AF142" s="766">
        <f>SQRT(AG142^2+AH142^2)*1000/(1.73*AF102)</f>
        <v>11.274572810786113</v>
      </c>
      <c r="AG142" s="782">
        <v>0.11556</v>
      </c>
      <c r="AH142" s="783">
        <v>3.5639999999999998E-2</v>
      </c>
      <c r="AI142" s="766">
        <f>SQRT(AJ142^2+AK142^2)*1000/(1.73*AI102)</f>
        <v>11.091389829768941</v>
      </c>
      <c r="AJ142" s="782">
        <v>0.11268</v>
      </c>
      <c r="AK142" s="783">
        <v>3.8159999999999999E-2</v>
      </c>
      <c r="AL142" s="766">
        <f>SQRT(AM142^2+AN142^2)*1000/(1.73*AL102)</f>
        <v>11.315762336338386</v>
      </c>
      <c r="AM142" s="782">
        <v>0.11447999999999998</v>
      </c>
      <c r="AN142" s="783">
        <v>4.0320000000000002E-2</v>
      </c>
      <c r="AO142" s="766">
        <f>SQRT(AP142^2+AQ142^2)*1000/(1.73*AO102)</f>
        <v>11.166849733595912</v>
      </c>
      <c r="AP142" s="782">
        <v>0.11304</v>
      </c>
      <c r="AQ142" s="783">
        <v>3.9600000000000003E-2</v>
      </c>
      <c r="AZ142" s="766" t="e">
        <f>SQRT(BA142^2+BB142^2)*1000/(1.73*AZ102)</f>
        <v>#DIV/0!</v>
      </c>
      <c r="BA142" s="782">
        <v>0.14580000000000001</v>
      </c>
      <c r="BB142" s="783">
        <v>5.364E-2</v>
      </c>
      <c r="BC142" s="766" t="e">
        <f>SQRT(BD142^2+BE142^2)*1000/(1.73*BC102)</f>
        <v>#DIV/0!</v>
      </c>
      <c r="BD142" s="782">
        <v>0.19475999999999999</v>
      </c>
      <c r="BE142" s="783">
        <v>5.7599999999999991E-2</v>
      </c>
      <c r="BF142" s="766" t="e">
        <f>SQRT(BG142^2+BH142^2)*1000/(1.73*BF102)</f>
        <v>#DIV/0!</v>
      </c>
      <c r="BG142" s="782">
        <v>0.189</v>
      </c>
      <c r="BH142" s="783">
        <v>5.1839999999999997E-2</v>
      </c>
      <c r="BI142" s="766" t="e">
        <f>SQRT(BJ142^2+BK142^2)*1000/(1.73*BI102)</f>
        <v>#DIV/0!</v>
      </c>
      <c r="BJ142" s="782">
        <v>0.18251999999999999</v>
      </c>
      <c r="BK142" s="783">
        <v>4.9320000000000003E-2</v>
      </c>
      <c r="BL142" s="766" t="e">
        <f>SQRT(BM142^2+BN142^2)*1000/(1.73*BL102)</f>
        <v>#DIV/0!</v>
      </c>
      <c r="BM142" s="782">
        <v>0.16488</v>
      </c>
      <c r="BN142" s="783">
        <v>4.9320000000000003E-2</v>
      </c>
      <c r="BO142" s="766" t="e">
        <f>SQRT(BP142^2+BQ142^2)*1000/(1.73*BO102)</f>
        <v>#DIV/0!</v>
      </c>
      <c r="BP142" s="782">
        <v>0.15336000000000002</v>
      </c>
      <c r="BQ142" s="783">
        <v>4.8960000000000004E-2</v>
      </c>
      <c r="BR142" s="766" t="e">
        <f>SQRT(BS142^2+BT142^2)*1000/(1.73*BR102)</f>
        <v>#DIV/0!</v>
      </c>
      <c r="BS142" s="782">
        <v>0.14004000000000003</v>
      </c>
      <c r="BT142" s="783">
        <v>4.428E-2</v>
      </c>
      <c r="BU142" s="766" t="e">
        <f>SQRT(BV142^2+BW142^2)*1000/(1.73*BU102)</f>
        <v>#DIV/0!</v>
      </c>
      <c r="BV142" s="782">
        <v>0.11988</v>
      </c>
      <c r="BW142" s="783">
        <v>3.492E-2</v>
      </c>
      <c r="BX142" s="766" t="e">
        <f>SQRT(BY142^2+BZ142^2)*1000/(1.73*BX102)</f>
        <v>#DIV/0!</v>
      </c>
      <c r="BY142" s="782">
        <v>0.11556</v>
      </c>
      <c r="BZ142" s="783">
        <v>3.5639999999999998E-2</v>
      </c>
      <c r="CA142" s="766" t="e">
        <f>SQRT(CB142^2+CC142^2)*1000/(1.73*CA102)</f>
        <v>#DIV/0!</v>
      </c>
      <c r="CB142" s="782">
        <v>0.11268</v>
      </c>
      <c r="CC142" s="783">
        <v>3.8159999999999999E-2</v>
      </c>
      <c r="CD142" s="766" t="e">
        <f>SQRT(CE142^2+CF142^2)*1000/(1.73*CD102)</f>
        <v>#DIV/0!</v>
      </c>
      <c r="CE142" s="782">
        <v>0.11447999999999998</v>
      </c>
      <c r="CF142" s="783">
        <v>4.0320000000000002E-2</v>
      </c>
      <c r="CG142" s="766" t="e">
        <f>SQRT(CH142^2+CI142^2)*1000/(1.73*CG102)</f>
        <v>#DIV/0!</v>
      </c>
      <c r="CH142" s="782">
        <v>0.11304</v>
      </c>
      <c r="CI142" s="783">
        <v>3.9600000000000003E-2</v>
      </c>
    </row>
    <row r="143" spans="1:87" ht="16.5" x14ac:dyDescent="0.25">
      <c r="A143" s="145" t="s">
        <v>114</v>
      </c>
      <c r="B143" s="146" t="s">
        <v>235</v>
      </c>
      <c r="C143" s="147"/>
      <c r="D143" s="148"/>
      <c r="E143" s="149"/>
      <c r="F143" s="150"/>
      <c r="G143" s="151"/>
      <c r="H143" s="766">
        <f>SQRT(I143^2+J143^2)*1000/(1.73*H102)</f>
        <v>37.223167944669626</v>
      </c>
      <c r="I143" s="782">
        <v>0.37620000000000003</v>
      </c>
      <c r="J143" s="783">
        <v>0.11303999999999999</v>
      </c>
      <c r="K143" s="766">
        <f>SQRT(L143^2+M143^2)*1000/(1.73*K102)</f>
        <v>37.920087766299794</v>
      </c>
      <c r="L143" s="782">
        <v>0.38844000000000001</v>
      </c>
      <c r="M143" s="783">
        <v>0.1206</v>
      </c>
      <c r="N143" s="766">
        <f>SQRT(O143^2+P143^2)*1000/(1.73*N102)</f>
        <v>37.514376305954443</v>
      </c>
      <c r="O143" s="782">
        <v>0.38627999999999996</v>
      </c>
      <c r="P143" s="783">
        <v>0.11268</v>
      </c>
      <c r="Q143" s="766">
        <f>SQRT(R143^2+S143^2)*1000/(1.73*Q102)</f>
        <v>41.310537697313414</v>
      </c>
      <c r="R143" s="782">
        <v>0.42372000000000004</v>
      </c>
      <c r="S143" s="783">
        <v>0.12959999999999999</v>
      </c>
      <c r="T143" s="766">
        <f>SQRT(U143^2+V143^2)*1000/(1.73*T102)</f>
        <v>43.281256880550842</v>
      </c>
      <c r="U143" s="782">
        <v>0.44639999999999996</v>
      </c>
      <c r="V143" s="783">
        <v>0.12744</v>
      </c>
      <c r="W143" s="766">
        <f>SQRT(X143^2+Y143^2)*1000/(1.73*W102)</f>
        <v>44.861282805232882</v>
      </c>
      <c r="X143" s="782">
        <v>0.46656000000039999</v>
      </c>
      <c r="Y143" s="783">
        <v>0.11772000000000001</v>
      </c>
      <c r="Z143" s="766">
        <f>SQRT(AA143^2+AB143^2)*1000/(1.73*Z102)</f>
        <v>48.515065878311212</v>
      </c>
      <c r="AA143" s="782">
        <v>0.49859999999959997</v>
      </c>
      <c r="AB143" s="783">
        <v>0.11627999999999999</v>
      </c>
      <c r="AC143" s="766">
        <f>SQRT(AD143^2+AE143^2)*1000/(1.73*AC102)</f>
        <v>49.682090989675736</v>
      </c>
      <c r="AD143" s="782">
        <v>0.51227999999999996</v>
      </c>
      <c r="AE143" s="783">
        <v>0.11159999999999999</v>
      </c>
      <c r="AF143" s="766">
        <f>SQRT(AG143^2+AH143^2)*1000/(1.73*AF102)</f>
        <v>46.534005161971244</v>
      </c>
      <c r="AG143" s="782">
        <v>0.48815999999999998</v>
      </c>
      <c r="AH143" s="783">
        <v>0.10403999999999999</v>
      </c>
      <c r="AI143" s="766">
        <f>SQRT(AJ143^2+AK143^2)*1000/(1.73*AI102)</f>
        <v>39.098036886907934</v>
      </c>
      <c r="AJ143" s="782">
        <v>0.40715999999999997</v>
      </c>
      <c r="AK143" s="783">
        <v>0.10044</v>
      </c>
      <c r="AL143" s="766">
        <f>SQRT(AM143^2+AN143^2)*1000/(1.73*AL102)</f>
        <v>32.056908983937106</v>
      </c>
      <c r="AM143" s="782">
        <v>0.33156000000000002</v>
      </c>
      <c r="AN143" s="783">
        <v>9.1079999999999994E-2</v>
      </c>
      <c r="AO143" s="766">
        <f>SQRT(AP143^2+AQ143^2)*1000/(1.73*AO102)</f>
        <v>25.696276939060365</v>
      </c>
      <c r="AP143" s="782">
        <v>0.26208000000000004</v>
      </c>
      <c r="AQ143" s="783">
        <v>8.5319999999999993E-2</v>
      </c>
      <c r="AZ143" s="766" t="e">
        <f>SQRT(BA143^2+BB143^2)*1000/(1.73*AZ102)</f>
        <v>#DIV/0!</v>
      </c>
      <c r="BA143" s="782">
        <v>0.37620000000000003</v>
      </c>
      <c r="BB143" s="783">
        <v>0.11303999999999999</v>
      </c>
      <c r="BC143" s="766" t="e">
        <f>SQRT(BD143^2+BE143^2)*1000/(1.73*BC102)</f>
        <v>#DIV/0!</v>
      </c>
      <c r="BD143" s="782">
        <v>0.38844000000000001</v>
      </c>
      <c r="BE143" s="783">
        <v>0.1206</v>
      </c>
      <c r="BF143" s="766" t="e">
        <f>SQRT(BG143^2+BH143^2)*1000/(1.73*BF102)</f>
        <v>#DIV/0!</v>
      </c>
      <c r="BG143" s="782">
        <v>0.38627999999999996</v>
      </c>
      <c r="BH143" s="783">
        <v>0.11268</v>
      </c>
      <c r="BI143" s="766" t="e">
        <f>SQRT(BJ143^2+BK143^2)*1000/(1.73*BI102)</f>
        <v>#DIV/0!</v>
      </c>
      <c r="BJ143" s="782">
        <v>0.42372000000000004</v>
      </c>
      <c r="BK143" s="783">
        <v>0.12959999999999999</v>
      </c>
      <c r="BL143" s="766" t="e">
        <f>SQRT(BM143^2+BN143^2)*1000/(1.73*BL102)</f>
        <v>#DIV/0!</v>
      </c>
      <c r="BM143" s="782">
        <v>0.44639999999999996</v>
      </c>
      <c r="BN143" s="783">
        <v>0.12744</v>
      </c>
      <c r="BO143" s="766" t="e">
        <f>SQRT(BP143^2+BQ143^2)*1000/(1.73*BO102)</f>
        <v>#DIV/0!</v>
      </c>
      <c r="BP143" s="782">
        <v>0.46656000000039999</v>
      </c>
      <c r="BQ143" s="783">
        <v>0.11772000000000001</v>
      </c>
      <c r="BR143" s="766" t="e">
        <f>SQRT(BS143^2+BT143^2)*1000/(1.73*BR102)</f>
        <v>#DIV/0!</v>
      </c>
      <c r="BS143" s="782">
        <v>0.49859999999959997</v>
      </c>
      <c r="BT143" s="783">
        <v>0.11627999999999999</v>
      </c>
      <c r="BU143" s="766" t="e">
        <f>SQRT(BV143^2+BW143^2)*1000/(1.73*BU102)</f>
        <v>#DIV/0!</v>
      </c>
      <c r="BV143" s="782">
        <v>0.51227999999999996</v>
      </c>
      <c r="BW143" s="783">
        <v>0.11159999999999999</v>
      </c>
      <c r="BX143" s="766" t="e">
        <f>SQRT(BY143^2+BZ143^2)*1000/(1.73*BX102)</f>
        <v>#DIV/0!</v>
      </c>
      <c r="BY143" s="782">
        <v>0.48815999999999998</v>
      </c>
      <c r="BZ143" s="783">
        <v>0.10403999999999999</v>
      </c>
      <c r="CA143" s="766" t="e">
        <f>SQRT(CB143^2+CC143^2)*1000/(1.73*CA102)</f>
        <v>#DIV/0!</v>
      </c>
      <c r="CB143" s="782">
        <v>0.40715999999999997</v>
      </c>
      <c r="CC143" s="783">
        <v>0.10044</v>
      </c>
      <c r="CD143" s="766" t="e">
        <f>SQRT(CE143^2+CF143^2)*1000/(1.73*CD102)</f>
        <v>#DIV/0!</v>
      </c>
      <c r="CE143" s="782">
        <v>0.33156000000000002</v>
      </c>
      <c r="CF143" s="783">
        <v>9.1079999999999994E-2</v>
      </c>
      <c r="CG143" s="766" t="e">
        <f>SQRT(CH143^2+CI143^2)*1000/(1.73*CG102)</f>
        <v>#DIV/0!</v>
      </c>
      <c r="CH143" s="782">
        <v>0.26208000000000004</v>
      </c>
      <c r="CI143" s="783">
        <v>8.5319999999999993E-2</v>
      </c>
    </row>
    <row r="144" spans="1:87" ht="16.5" x14ac:dyDescent="0.25">
      <c r="A144" s="145" t="s">
        <v>71</v>
      </c>
      <c r="B144" s="146" t="s">
        <v>236</v>
      </c>
      <c r="C144" s="147"/>
      <c r="D144" s="148"/>
      <c r="E144" s="149"/>
      <c r="F144" s="150"/>
      <c r="G144" s="151"/>
      <c r="H144" s="766">
        <f>SQRT(I144^2+J144^2)*1000/(1.73*H102)</f>
        <v>46.231515616997939</v>
      </c>
      <c r="I144" s="782">
        <v>0.47060000000000002</v>
      </c>
      <c r="J144" s="783">
        <v>0.12870000000000001</v>
      </c>
      <c r="K144" s="766">
        <f>SQRT(L144^2+M144^2)*1000/(1.73*K102)</f>
        <v>45.528440956725177</v>
      </c>
      <c r="L144" s="782">
        <v>0.48325000000000001</v>
      </c>
      <c r="M144" s="783">
        <v>7.0309999999999997E-2</v>
      </c>
      <c r="N144" s="766">
        <f>SQRT(O144^2+P144^2)*1000/(1.73*N102)</f>
        <v>25.74695211318641</v>
      </c>
      <c r="O144" s="782">
        <v>0.23870000000000002</v>
      </c>
      <c r="P144" s="783">
        <v>0.13888</v>
      </c>
      <c r="Q144" s="766">
        <f>SQRT(R144^2+S144^2)*1000/(1.73*Q102)</f>
        <v>38.698774288149806</v>
      </c>
      <c r="R144" s="782">
        <v>0.40503</v>
      </c>
      <c r="S144" s="783">
        <v>9.0800000000000006E-2</v>
      </c>
      <c r="T144" s="766">
        <f>SQRT(U144^2+V144^2)*1000/(1.73*T102)</f>
        <v>46.530686613813671</v>
      </c>
      <c r="U144" s="782">
        <v>0.48755999999999999</v>
      </c>
      <c r="V144" s="783">
        <v>0.10664999999999999</v>
      </c>
      <c r="W144" s="766">
        <f>SQRT(X144^2+Y144^2)*1000/(1.73*W102)</f>
        <v>13.426795271021067</v>
      </c>
      <c r="X144" s="782">
        <v>0.1406</v>
      </c>
      <c r="Y144" s="783">
        <v>3.1179999999999999E-2</v>
      </c>
      <c r="Z144" s="766">
        <f>SQRT(AA144^2+AB144^2)*1000/(1.73*Z102)</f>
        <v>8.8148134931273088</v>
      </c>
      <c r="AA144" s="782">
        <v>9.0060000000000001E-2</v>
      </c>
      <c r="AB144" s="783">
        <v>2.3290000000000002E-2</v>
      </c>
      <c r="AC144" s="766">
        <f>SQRT(AD144^2+AE144^2)*1000/(1.73*AC102)</f>
        <v>19.557721550983644</v>
      </c>
      <c r="AD144" s="782">
        <v>0.19384000000000001</v>
      </c>
      <c r="AE144" s="783">
        <v>7.0879999999999999E-2</v>
      </c>
      <c r="AF144" s="766">
        <f>SQRT(AG144^2+AH144^2)*1000/(1.73*AF102)</f>
        <v>19.90155829893034</v>
      </c>
      <c r="AG144" s="782">
        <v>0.20916000000000001</v>
      </c>
      <c r="AH144" s="783">
        <v>4.265E-2</v>
      </c>
      <c r="AI144" s="766">
        <f>SQRT(AJ144^2+AK144^2)*1000/(1.73*AI102)</f>
        <v>14.953196225704882</v>
      </c>
      <c r="AJ144" s="782">
        <v>0.15605000000000002</v>
      </c>
      <c r="AK144" s="783">
        <v>3.705E-2</v>
      </c>
      <c r="AL144" s="766">
        <f>SQRT(AM144^2+AN144^2)*1000/(1.73*AL102)</f>
        <v>12.816679334583394</v>
      </c>
      <c r="AM144" s="782">
        <v>0.13333</v>
      </c>
      <c r="AN144" s="783">
        <v>3.3489999999999999E-2</v>
      </c>
      <c r="AO144" s="766">
        <f>SQRT(AP144^2+AQ144^2)*1000/(1.73*AO102)</f>
        <v>10.451955032181916</v>
      </c>
      <c r="AP144" s="782">
        <v>0.1056</v>
      </c>
      <c r="AQ144" s="783">
        <v>3.764E-2</v>
      </c>
    </row>
    <row r="145" spans="1:87" ht="16.5" x14ac:dyDescent="0.25">
      <c r="A145" s="145" t="s">
        <v>51</v>
      </c>
      <c r="B145" s="146" t="s">
        <v>237</v>
      </c>
      <c r="C145" s="147"/>
      <c r="D145" s="148"/>
      <c r="E145" s="149"/>
      <c r="F145" s="150"/>
      <c r="G145" s="151"/>
      <c r="H145" s="766">
        <f>SQRT(I145^2+J145^2)*1000/(1.73*H102)</f>
        <v>66.115081645382503</v>
      </c>
      <c r="I145" s="782">
        <v>0.47060000000000002</v>
      </c>
      <c r="J145" s="783">
        <v>0.51510999999999996</v>
      </c>
      <c r="K145" s="766">
        <f>SQRT(L145^2+M145^2)*1000/(1.73*K102)</f>
        <v>66.940573278253737</v>
      </c>
      <c r="L145" s="782">
        <v>0.64437</v>
      </c>
      <c r="M145" s="783">
        <v>0.31673000000000001</v>
      </c>
      <c r="N145" s="766">
        <f>SQRT(O145^2+P145^2)*1000/(1.73*N102)</f>
        <v>51.362924181241894</v>
      </c>
      <c r="O145" s="782">
        <v>0.45363000000000003</v>
      </c>
      <c r="P145" s="783">
        <v>0.31262000000000001</v>
      </c>
      <c r="Q145" s="766">
        <f>SQRT(R145^2+S145^2)*1000/(1.73*Q102)</f>
        <v>96.896747596150504</v>
      </c>
      <c r="R145" s="782">
        <v>0.74265999999999999</v>
      </c>
      <c r="S145" s="783">
        <v>0.72706999999999999</v>
      </c>
      <c r="T145" s="766">
        <f>SQRT(U145^2+V145^2)*1000/(1.73*T102)</f>
        <v>26.441324559631376</v>
      </c>
      <c r="U145" s="782">
        <v>0.27856000000000003</v>
      </c>
      <c r="V145" s="783">
        <v>5.3280000000000001E-2</v>
      </c>
      <c r="W145" s="766">
        <f>SQRT(X145^2+Y145^2)*1000/(1.73*W102)</f>
        <v>20.512046567151987</v>
      </c>
      <c r="X145" s="782">
        <v>0.21096000000000001</v>
      </c>
      <c r="Y145" s="783">
        <v>6.2460000000000002E-2</v>
      </c>
      <c r="Z145" s="766">
        <f>SQRT(AA145^2+AB145^2)*1000/(1.73*Z102)</f>
        <v>42.940561420714232</v>
      </c>
      <c r="AA145" s="782">
        <v>0.45074000000000003</v>
      </c>
      <c r="AB145" s="783">
        <v>4.6690000000000002E-2</v>
      </c>
      <c r="AC145" s="766">
        <f>SQRT(AD145^2+AE145^2)*1000/(1.73*AC102)</f>
        <v>36.666076712885925</v>
      </c>
      <c r="AD145" s="782">
        <v>0.32314000000000004</v>
      </c>
      <c r="AE145" s="783">
        <v>0.21284</v>
      </c>
      <c r="AF145" s="766">
        <f>SQRT(AG145^2+AH145^2)*1000/(1.73*AF102)</f>
        <v>54.310230005949634</v>
      </c>
      <c r="AG145" s="782">
        <v>0.52305999999999997</v>
      </c>
      <c r="AH145" s="783">
        <v>0.25641999999999998</v>
      </c>
      <c r="AI145" s="766">
        <f>SQRT(AJ145^2+AK145^2)*1000/(1.73*AI102)</f>
        <v>40.294552939214718</v>
      </c>
      <c r="AJ145" s="782">
        <v>0.39030000000000004</v>
      </c>
      <c r="AK145" s="783">
        <v>0.18564</v>
      </c>
      <c r="AL145" s="766">
        <f>SQRT(AM145^2+AN145^2)*1000/(1.73*AL102)</f>
        <v>39.019352035612158</v>
      </c>
      <c r="AM145" s="782">
        <v>0.36686000000000002</v>
      </c>
      <c r="AN145" s="783">
        <v>0.20143</v>
      </c>
      <c r="AO145" s="766">
        <f>SQRT(AP145^2+AQ145^2)*1000/(1.73*AO102)</f>
        <v>37.251693532336951</v>
      </c>
      <c r="AP145" s="782">
        <v>0.35226000000000002</v>
      </c>
      <c r="AQ145" s="783">
        <v>0.18858</v>
      </c>
    </row>
    <row r="146" spans="1:87" ht="16.5" x14ac:dyDescent="0.25">
      <c r="A146" s="145" t="s">
        <v>53</v>
      </c>
      <c r="B146" s="146" t="s">
        <v>238</v>
      </c>
      <c r="C146" s="147"/>
      <c r="D146" s="148"/>
      <c r="E146" s="149"/>
      <c r="F146" s="150"/>
      <c r="G146" s="151"/>
      <c r="H146" s="766">
        <f>SQRT(I146^2+J146^2)*1000/(1.73*H102)</f>
        <v>1.8212830474746522</v>
      </c>
      <c r="I146" s="782">
        <v>0</v>
      </c>
      <c r="J146" s="783">
        <v>1.9220000000000001E-2</v>
      </c>
      <c r="K146" s="766">
        <f>SQRT(L146^2+M146^2)*1000/(1.73*K102)</f>
        <v>0.64702591832929324</v>
      </c>
      <c r="L146" s="782">
        <v>0</v>
      </c>
      <c r="M146" s="783">
        <v>6.94E-3</v>
      </c>
      <c r="N146" s="766">
        <f>SQRT(O146^2+P146^2)*1000/(1.73*N102)</f>
        <v>0.96214805146373272</v>
      </c>
      <c r="O146" s="782">
        <v>0</v>
      </c>
      <c r="P146" s="783">
        <v>1.0319999999999999E-2</v>
      </c>
      <c r="Q146" s="766">
        <f>SQRT(R146^2+S146^2)*1000/(1.73*Q102)</f>
        <v>1.261420846541115</v>
      </c>
      <c r="R146" s="782">
        <v>0</v>
      </c>
      <c r="S146" s="783">
        <v>1.353E-2</v>
      </c>
      <c r="T146" s="766">
        <f>SQRT(U146^2+V146^2)*1000/(1.73*T102)</f>
        <v>1.4833115793399216</v>
      </c>
      <c r="U146" s="782">
        <v>0</v>
      </c>
      <c r="V146" s="783">
        <v>1.5910000000000001E-2</v>
      </c>
      <c r="W146" s="766">
        <f>SQRT(X146^2+Y146^2)*1000/(1.73*W102)</f>
        <v>2.3233264963639755</v>
      </c>
      <c r="X146" s="782">
        <v>0</v>
      </c>
      <c r="Y146" s="783">
        <v>2.4920000000000001E-2</v>
      </c>
      <c r="Z146" s="766">
        <f>SQRT(AA146^2+AB146^2)*1000/(1.73*Z102)</f>
        <v>4.4243343125177681</v>
      </c>
      <c r="AA146" s="782">
        <v>0</v>
      </c>
      <c r="AB146" s="783">
        <v>4.6690000000000002E-2</v>
      </c>
      <c r="AC146" s="766">
        <f>SQRT(AD146^2+AE146^2)*1000/(1.73*AC102)</f>
        <v>0.99971572064815706</v>
      </c>
      <c r="AD146" s="782">
        <v>0</v>
      </c>
      <c r="AE146" s="783">
        <v>1.055E-2</v>
      </c>
      <c r="AF146" s="766">
        <f>SQRT(AG146^2+AH146^2)*1000/(1.73*AF102)</f>
        <v>1.1868357262726086</v>
      </c>
      <c r="AG146" s="782">
        <v>0</v>
      </c>
      <c r="AH146" s="783">
        <v>1.273E-2</v>
      </c>
      <c r="AI146" s="766">
        <f>SQRT(AJ146^2+AK146^2)*1000/(1.73*AI102)</f>
        <v>1.3760954689539435</v>
      </c>
      <c r="AJ146" s="782">
        <v>0</v>
      </c>
      <c r="AK146" s="783">
        <v>1.4760000000000001E-2</v>
      </c>
      <c r="AL146" s="766">
        <f>SQRT(AM146^2+AN146^2)*1000/(1.73*AL102)</f>
        <v>1.5560320716017155</v>
      </c>
      <c r="AM146" s="782">
        <v>0</v>
      </c>
      <c r="AN146" s="783">
        <v>1.669E-2</v>
      </c>
      <c r="AO146" s="766">
        <f>SQRT(AP146^2+AQ146^2)*1000/(1.73*AO102)</f>
        <v>1.749953384299832</v>
      </c>
      <c r="AP146" s="782">
        <v>0</v>
      </c>
      <c r="AQ146" s="783">
        <v>1.8769999999999998E-2</v>
      </c>
    </row>
    <row r="147" spans="1:87" ht="16.5" x14ac:dyDescent="0.25">
      <c r="A147" s="145" t="s">
        <v>239</v>
      </c>
      <c r="B147" s="146" t="s">
        <v>240</v>
      </c>
      <c r="C147" s="147"/>
      <c r="D147" s="148"/>
      <c r="E147" s="149"/>
      <c r="F147" s="150"/>
      <c r="G147" s="151"/>
      <c r="H147" s="766">
        <f>SQRT(I147^2+J147^2)*1000/(1.73*H102)</f>
        <v>121.71891529592655</v>
      </c>
      <c r="I147" s="782">
        <v>1.2028300000000001</v>
      </c>
      <c r="J147" s="783">
        <v>0.45071</v>
      </c>
      <c r="K147" s="766">
        <f>SQRT(L147^2+M147^2)*1000/(1.73*K102)</f>
        <v>140.34092517549695</v>
      </c>
      <c r="L147" s="782">
        <v>1.40968</v>
      </c>
      <c r="M147" s="783">
        <v>0.52793999999999996</v>
      </c>
      <c r="N147" s="766">
        <f>SQRT(O147^2+P147^2)*1000/(1.73*N102)</f>
        <v>97.160196706818255</v>
      </c>
      <c r="O147" s="782">
        <v>0.95513999999999999</v>
      </c>
      <c r="P147" s="783">
        <v>0.41685</v>
      </c>
      <c r="Q147" s="766">
        <f>SQRT(R147^2+S147^2)*1000/(1.73*Q102)</f>
        <v>63.939298387437681</v>
      </c>
      <c r="R147" s="782">
        <v>0.60760999999999998</v>
      </c>
      <c r="S147" s="783">
        <v>0.31803999999999999</v>
      </c>
      <c r="T147" s="766">
        <f>SQRT(U147^2+V147^2)*1000/(1.73*T102)</f>
        <v>71.933194126287901</v>
      </c>
      <c r="U147" s="782">
        <v>0.55722000000000005</v>
      </c>
      <c r="V147" s="783">
        <v>0.53366999999999998</v>
      </c>
      <c r="W147" s="766">
        <f>SQRT(X147^2+Y147^2)*1000/(1.73*W102)</f>
        <v>99.470972681911832</v>
      </c>
      <c r="X147" s="782">
        <v>1.02007</v>
      </c>
      <c r="Y147" s="783">
        <v>0.31270999999999999</v>
      </c>
      <c r="Z147" s="766">
        <f>SQRT(AA147^2+AB147^2)*1000/(1.73*Z102)</f>
        <v>81.683783705381799</v>
      </c>
      <c r="AA147" s="782">
        <v>0.84147000000000005</v>
      </c>
      <c r="AB147" s="783">
        <v>0.18704999999999999</v>
      </c>
      <c r="AC147" s="766">
        <f>SQRT(AD147^2+AE147^2)*1000/(1.73*AC102)</f>
        <v>73.272038483097788</v>
      </c>
      <c r="AD147" s="782">
        <v>0.74336999999999998</v>
      </c>
      <c r="AE147" s="783">
        <v>0.21284</v>
      </c>
      <c r="AF147" s="766">
        <f>SQRT(AG147^2+AH147^2)*1000/(1.73*AF102)</f>
        <v>93.395654530777733</v>
      </c>
      <c r="AG147" s="782">
        <v>0.94159999999999999</v>
      </c>
      <c r="AH147" s="783">
        <v>0.34193000000000001</v>
      </c>
      <c r="AI147" s="766">
        <f>SQRT(AJ147^2+AK147^2)*1000/(1.73*AI102)</f>
        <v>73.269937631395663</v>
      </c>
      <c r="AJ147" s="782">
        <v>0.74165999999999999</v>
      </c>
      <c r="AK147" s="783">
        <v>0.25994</v>
      </c>
      <c r="AL147" s="766">
        <f>SQRT(AM147^2+AN147^2)*1000/(1.73*AL102)</f>
        <v>63.017355462883536</v>
      </c>
      <c r="AM147" s="782">
        <v>0.63375000000000004</v>
      </c>
      <c r="AN147" s="783">
        <v>0.23502000000000001</v>
      </c>
      <c r="AO147" s="766">
        <f>SQRT(AP147^2+AQ147^2)*1000/(1.73*AO102)</f>
        <v>59.691829724234921</v>
      </c>
      <c r="AP147" s="782">
        <v>0.59892000000000001</v>
      </c>
      <c r="AQ147" s="783">
        <v>0.22631999999999999</v>
      </c>
    </row>
    <row r="148" spans="1:87" ht="16.5" x14ac:dyDescent="0.25">
      <c r="A148" s="145" t="s">
        <v>241</v>
      </c>
      <c r="B148" s="146" t="s">
        <v>242</v>
      </c>
      <c r="C148" s="147"/>
      <c r="D148" s="148"/>
      <c r="E148" s="149"/>
      <c r="F148" s="150"/>
      <c r="G148" s="151"/>
      <c r="H148" s="766">
        <f>SQRT(I148^2+J148^2)*1000/(1.73*H102)</f>
        <v>133.94693798131132</v>
      </c>
      <c r="I148" s="782">
        <v>1.3597300000000001</v>
      </c>
      <c r="J148" s="783">
        <v>0.38630999999999999</v>
      </c>
      <c r="K148" s="766">
        <f>SQRT(L148^2+M148^2)*1000/(1.73*K102)</f>
        <v>149.95037121259674</v>
      </c>
      <c r="L148" s="782">
        <v>1.40968</v>
      </c>
      <c r="M148" s="783">
        <v>0.77437</v>
      </c>
      <c r="N148" s="766">
        <f>SQRT(O148^2+P148^2)*1000/(1.73*N102)</f>
        <v>187.35322503235381</v>
      </c>
      <c r="O148" s="782">
        <v>1.9581500000000001</v>
      </c>
      <c r="P148" s="783">
        <v>0.4516</v>
      </c>
      <c r="Q148" s="766">
        <f>SQRT(R148^2+S148^2)*1000/(1.73*Q102)</f>
        <v>66.410153546455291</v>
      </c>
      <c r="R148" s="782">
        <v>0.67513000000000001</v>
      </c>
      <c r="S148" s="783">
        <v>0.22714000000000001</v>
      </c>
      <c r="T148" s="766">
        <f>SQRT(U148^2+V148^2)*1000/(1.73*T102)</f>
        <v>92.137138301785484</v>
      </c>
      <c r="U148" s="782">
        <v>0.97521999999999998</v>
      </c>
      <c r="V148" s="783">
        <v>0.16003000000000001</v>
      </c>
      <c r="W148" s="766">
        <f>SQRT(X148^2+Y148^2)*1000/(1.73*W102)</f>
        <v>216.07546797752624</v>
      </c>
      <c r="X148" s="782">
        <v>2.1457899999999999</v>
      </c>
      <c r="Y148" s="783">
        <v>0.87577000000000005</v>
      </c>
      <c r="Z148" s="766">
        <f>SQRT(AA148^2+AB148^2)*1000/(1.73*Z102)</f>
        <v>238.11604526090625</v>
      </c>
      <c r="AA148" s="782">
        <v>2.2240699999999998</v>
      </c>
      <c r="AB148" s="783">
        <v>1.1695599999999999</v>
      </c>
      <c r="AC148" s="766">
        <f>SQRT(AD148^2+AE148^2)*1000/(1.73*AC102)</f>
        <v>217.86083420697284</v>
      </c>
      <c r="AD148" s="782">
        <v>2.1980099999999996</v>
      </c>
      <c r="AE148" s="783">
        <v>0.67420000000000002</v>
      </c>
      <c r="AF148" s="766">
        <f>SQRT(AG148^2+AH148^2)*1000/(1.73*AF102)</f>
        <v>52.677525963173359</v>
      </c>
      <c r="AG148" s="782">
        <v>0.52305999999999997</v>
      </c>
      <c r="AH148" s="783">
        <v>0.21367</v>
      </c>
      <c r="AI148" s="766">
        <f>SQRT(AJ148^2+AK148^2)*1000/(1.73*AI102)</f>
        <v>35.554411230962714</v>
      </c>
      <c r="AJ148" s="782">
        <v>0.35126000000000002</v>
      </c>
      <c r="AK148" s="783">
        <v>0.14849000000000001</v>
      </c>
      <c r="AL148" s="766">
        <f>SQRT(AM148^2+AN148^2)*1000/(1.73*AL102)</f>
        <v>37.612431688767614</v>
      </c>
      <c r="AM148" s="782">
        <v>0.36686000000000002</v>
      </c>
      <c r="AN148" s="783">
        <v>0.16783999999999999</v>
      </c>
      <c r="AO148" s="766">
        <f>SQRT(AP148^2+AQ148^2)*1000/(1.73*AO102)</f>
        <v>35.726344393314562</v>
      </c>
      <c r="AP148" s="782">
        <v>0.35226000000000002</v>
      </c>
      <c r="AQ148" s="783">
        <v>0.15085000000000001</v>
      </c>
    </row>
    <row r="149" spans="1:87" ht="16.5" x14ac:dyDescent="0.25">
      <c r="A149" s="145" t="s">
        <v>69</v>
      </c>
      <c r="B149" s="146" t="s">
        <v>243</v>
      </c>
      <c r="C149" s="147"/>
      <c r="D149" s="148"/>
      <c r="E149" s="149"/>
      <c r="F149" s="150"/>
      <c r="G149" s="151"/>
      <c r="H149" s="766">
        <f>SQRT(I149^2+J149^2)*1000/(1.73*H110)</f>
        <v>6.5813180667592075</v>
      </c>
      <c r="I149" s="787">
        <v>6.6599999999999993E-2</v>
      </c>
      <c r="J149" s="769">
        <v>2.3399999999999997E-2</v>
      </c>
      <c r="K149" s="766">
        <f>SQRT(L149^2+M149^2)*1000/(1.73*K110)</f>
        <v>5.7105614035704413</v>
      </c>
      <c r="L149" s="787">
        <v>5.7959999999959995E-2</v>
      </c>
      <c r="M149" s="769">
        <v>2.2679999999999999E-2</v>
      </c>
      <c r="N149" s="766">
        <f>SQRT(O149^2+P149^2)*1000/(1.73*N110)</f>
        <v>6.2896973450799756</v>
      </c>
      <c r="O149" s="787">
        <v>6.5520000000000009E-2</v>
      </c>
      <c r="P149" s="769">
        <v>2.0160000000000001E-2</v>
      </c>
      <c r="Q149" s="766">
        <f>SQRT(R149^2+S149^2)*1000/(1.73*Q110)</f>
        <v>6.8322962877376847</v>
      </c>
      <c r="R149" s="787">
        <v>7.0199999999999999E-2</v>
      </c>
      <c r="S149" s="769">
        <v>2.4840000000000001E-2</v>
      </c>
      <c r="T149" s="766">
        <f>SQRT(U149^2+V149^2)*1000/(1.73*T110)</f>
        <v>5.1707324045790983</v>
      </c>
      <c r="U149" s="787">
        <v>5.2200000000000003E-2</v>
      </c>
      <c r="V149" s="769">
        <v>2.1240000000000002E-2</v>
      </c>
      <c r="W149" s="766">
        <f>SQRT(X149^2+Y149^2)*1000/(1.73*W110)</f>
        <v>5.1179240821130483</v>
      </c>
      <c r="X149" s="787">
        <v>5.1120000000000006E-2</v>
      </c>
      <c r="Y149" s="769">
        <v>2.232E-2</v>
      </c>
      <c r="Z149" s="766">
        <f>SQRT(AA149^2+AB149^2)*1000/(1.73*Z110)</f>
        <v>5.3778975027112184</v>
      </c>
      <c r="AA149" s="787">
        <v>5.2920000000000002E-2</v>
      </c>
      <c r="AB149" s="769">
        <v>2.52E-2</v>
      </c>
      <c r="AC149" s="766">
        <f>SQRT(AD149^2+AE149^2)*1000/(1.73*AC110)</f>
        <v>5.0385399686442325</v>
      </c>
      <c r="AD149" s="787">
        <v>4.9680000000000002E-2</v>
      </c>
      <c r="AE149" s="769">
        <v>2.3399999999999997E-2</v>
      </c>
      <c r="AF149" s="766">
        <f>SQRT(AG149^2+AH149^2)*1000/(1.73*AF110)</f>
        <v>4.5203612464239313</v>
      </c>
      <c r="AG149" s="787">
        <v>4.428E-2</v>
      </c>
      <c r="AH149" s="769">
        <v>2.1600000000000001E-2</v>
      </c>
      <c r="AI149" s="766">
        <f>SQRT(AJ149^2+AK149^2)*1000/(1.73*AI110)</f>
        <v>4.8905300849826965</v>
      </c>
      <c r="AJ149" s="787">
        <v>4.7159999999999994E-2</v>
      </c>
      <c r="AK149" s="769">
        <v>2.4840000000000004E-2</v>
      </c>
      <c r="AL149" s="766">
        <f>SQRT(AM149^2+AN149^2)*1000/(1.73*AL110)</f>
        <v>4.8636858784685133</v>
      </c>
      <c r="AM149" s="787">
        <v>4.6439999999999995E-2</v>
      </c>
      <c r="AN149" s="769">
        <v>2.5560000000000003E-2</v>
      </c>
      <c r="AO149" s="766">
        <f>SQRT(AP149^2+AQ149^2)*1000/(1.73*AO110)</f>
        <v>4.9409114982831124</v>
      </c>
      <c r="AP149" s="787">
        <v>4.6799999999999994E-2</v>
      </c>
      <c r="AQ149" s="769">
        <v>2.664E-2</v>
      </c>
      <c r="AZ149" s="766" t="e">
        <f>SQRT(BA149^2+BB149^2)*1000/(1.73*AZ110)</f>
        <v>#DIV/0!</v>
      </c>
      <c r="BA149" s="787">
        <v>6.6599999999999993E-2</v>
      </c>
      <c r="BB149" s="769">
        <v>2.3399999999999997E-2</v>
      </c>
      <c r="BC149" s="766" t="e">
        <f>SQRT(BD149^2+BE149^2)*1000/(1.73*BC110)</f>
        <v>#DIV/0!</v>
      </c>
      <c r="BD149" s="787">
        <v>5.7959999999959995E-2</v>
      </c>
      <c r="BE149" s="769">
        <v>2.2679999999999999E-2</v>
      </c>
      <c r="BF149" s="766" t="e">
        <f>SQRT(BG149^2+BH149^2)*1000/(1.73*BF110)</f>
        <v>#DIV/0!</v>
      </c>
      <c r="BG149" s="787">
        <v>6.5520000000000009E-2</v>
      </c>
      <c r="BH149" s="769">
        <v>2.0160000000000001E-2</v>
      </c>
      <c r="BI149" s="766" t="e">
        <f>SQRT(BJ149^2+BK149^2)*1000/(1.73*BI110)</f>
        <v>#DIV/0!</v>
      </c>
      <c r="BJ149" s="787">
        <v>7.0199999999999999E-2</v>
      </c>
      <c r="BK149" s="769">
        <v>2.4840000000000001E-2</v>
      </c>
      <c r="BL149" s="766" t="e">
        <f>SQRT(BM149^2+BN149^2)*1000/(1.73*BL110)</f>
        <v>#DIV/0!</v>
      </c>
      <c r="BM149" s="787">
        <v>5.2200000000000003E-2</v>
      </c>
      <c r="BN149" s="769">
        <v>2.1240000000000002E-2</v>
      </c>
      <c r="BO149" s="766" t="e">
        <f>SQRT(BP149^2+BQ149^2)*1000/(1.73*BO110)</f>
        <v>#DIV/0!</v>
      </c>
      <c r="BP149" s="787">
        <v>5.1120000000000006E-2</v>
      </c>
      <c r="BQ149" s="769">
        <v>2.232E-2</v>
      </c>
      <c r="BR149" s="766" t="e">
        <f>SQRT(BS149^2+BT149^2)*1000/(1.73*BR110)</f>
        <v>#DIV/0!</v>
      </c>
      <c r="BS149" s="787">
        <v>5.2920000000000002E-2</v>
      </c>
      <c r="BT149" s="769">
        <v>2.52E-2</v>
      </c>
      <c r="BU149" s="766" t="e">
        <f>SQRT(BV149^2+BW149^2)*1000/(1.73*BU110)</f>
        <v>#DIV/0!</v>
      </c>
      <c r="BV149" s="787">
        <v>4.9680000000000002E-2</v>
      </c>
      <c r="BW149" s="769">
        <v>2.3399999999999997E-2</v>
      </c>
      <c r="BX149" s="766" t="e">
        <f>SQRT(BY149^2+BZ149^2)*1000/(1.73*BX110)</f>
        <v>#DIV/0!</v>
      </c>
      <c r="BY149" s="787">
        <v>4.428E-2</v>
      </c>
      <c r="BZ149" s="769">
        <v>2.1600000000000001E-2</v>
      </c>
      <c r="CA149" s="766" t="e">
        <f>SQRT(CB149^2+CC149^2)*1000/(1.73*CA110)</f>
        <v>#DIV/0!</v>
      </c>
      <c r="CB149" s="787">
        <v>4.7159999999999994E-2</v>
      </c>
      <c r="CC149" s="769">
        <v>2.4840000000000004E-2</v>
      </c>
      <c r="CD149" s="766" t="e">
        <f>SQRT(CE149^2+CF149^2)*1000/(1.73*CD110)</f>
        <v>#DIV/0!</v>
      </c>
      <c r="CE149" s="787">
        <v>4.6439999999999995E-2</v>
      </c>
      <c r="CF149" s="769">
        <v>2.5560000000000003E-2</v>
      </c>
      <c r="CG149" s="766" t="e">
        <f>SQRT(CH149^2+CI149^2)*1000/(1.73*CG110)</f>
        <v>#DIV/0!</v>
      </c>
      <c r="CH149" s="787">
        <v>4.6799999999999994E-2</v>
      </c>
      <c r="CI149" s="769">
        <v>2.664E-2</v>
      </c>
    </row>
    <row r="150" spans="1:87" ht="16.5" x14ac:dyDescent="0.25">
      <c r="A150" s="145" t="s">
        <v>119</v>
      </c>
      <c r="B150" s="146" t="s">
        <v>244</v>
      </c>
      <c r="C150" s="147"/>
      <c r="D150" s="148"/>
      <c r="E150" s="149"/>
      <c r="F150" s="150"/>
      <c r="G150" s="151"/>
      <c r="H150" s="766">
        <f>SQRT(I150^2+J150^2)*1000/(1.73*H110)</f>
        <v>112.38261609606127</v>
      </c>
      <c r="I150" s="782">
        <v>0.98089000000000004</v>
      </c>
      <c r="J150" s="783">
        <v>0.70062999999999998</v>
      </c>
      <c r="K150" s="766">
        <f>SQRT(L150^2+M150^2)*1000/(1.73*K110)</f>
        <v>136.28117335949958</v>
      </c>
      <c r="L150" s="782">
        <v>1.2752600000000001</v>
      </c>
      <c r="M150" s="783">
        <v>0.76151999999999997</v>
      </c>
      <c r="N150" s="766">
        <f>SQRT(O150^2+P150^2)*1000/(1.73*N110)</f>
        <v>128.16264873040879</v>
      </c>
      <c r="O150" s="782">
        <v>1.32186</v>
      </c>
      <c r="P150" s="783">
        <v>0.45151000000000002</v>
      </c>
      <c r="Q150" s="766">
        <f>SQRT(R150^2+S150^2)*1000/(1.73*Q110)</f>
        <v>118.45956154997916</v>
      </c>
      <c r="R150" s="782">
        <v>1.23326</v>
      </c>
      <c r="S150" s="783">
        <v>0.38207999999999998</v>
      </c>
      <c r="T150" s="766">
        <f>SQRT(U150^2+V150^2)*1000/(1.73*T110)</f>
        <v>103.97851986852608</v>
      </c>
      <c r="U150" s="782">
        <v>1.0856300000000001</v>
      </c>
      <c r="V150" s="783">
        <v>0.3251</v>
      </c>
      <c r="W150" s="766">
        <f>SQRT(X150^2+Y150^2)*1000/(1.73*W110)</f>
        <v>137.36321392507494</v>
      </c>
      <c r="X150" s="782">
        <v>1.35436</v>
      </c>
      <c r="Y150" s="783">
        <v>0.63802999999999999</v>
      </c>
      <c r="Z150" s="766">
        <f>SQRT(AA150^2+AB150^2)*1000/(1.73*Z110)</f>
        <v>118.48691675151998</v>
      </c>
      <c r="AA150" s="782">
        <v>1.1532899999999999</v>
      </c>
      <c r="AB150" s="783">
        <v>0.58104</v>
      </c>
      <c r="AC150" s="766">
        <f>SQRT(AD150^2+AE150^2)*1000/(1.73*AC110)</f>
        <v>110.9399823149036</v>
      </c>
      <c r="AD150" s="782">
        <v>1.0930599999999999</v>
      </c>
      <c r="AE150" s="783">
        <v>0.51693999999999996</v>
      </c>
      <c r="AF150" s="766">
        <f>SQRT(AG150^2+AH150^2)*1000/(1.73*AF110)</f>
        <v>103.80072279579555</v>
      </c>
      <c r="AG150" s="782">
        <v>1.0263500000000001</v>
      </c>
      <c r="AH150" s="783">
        <v>0.47592000000000001</v>
      </c>
      <c r="AI150" s="766">
        <f>SQRT(AJ150^2+AK150^2)*1000/(1.73*AI110)</f>
        <v>105.52292173206922</v>
      </c>
      <c r="AJ150" s="782">
        <v>1.06382</v>
      </c>
      <c r="AK150" s="783">
        <v>0.43703999999999998</v>
      </c>
      <c r="AL150" s="766">
        <f>SQRT(AM150^2+AN150^2)*1000/(1.73*AL110)</f>
        <v>88.062965533990095</v>
      </c>
      <c r="AM150" s="782">
        <v>0.86580000000000001</v>
      </c>
      <c r="AN150" s="783">
        <v>0.41425000000000001</v>
      </c>
      <c r="AO150" s="766">
        <f>SQRT(AP150^2+AQ150^2)*1000/(1.73*AO110)</f>
        <v>82.185731898044608</v>
      </c>
      <c r="AP150" s="782">
        <v>0.80149999999999999</v>
      </c>
      <c r="AQ150" s="783">
        <v>0.39994000000000002</v>
      </c>
    </row>
    <row r="151" spans="1:87" ht="16.5" x14ac:dyDescent="0.25">
      <c r="A151" s="145" t="s">
        <v>121</v>
      </c>
      <c r="B151" s="146" t="s">
        <v>245</v>
      </c>
      <c r="C151" s="147"/>
      <c r="D151" s="148"/>
      <c r="E151" s="149"/>
      <c r="F151" s="150"/>
      <c r="G151" s="151"/>
      <c r="H151" s="766">
        <f>SQRT(I151^2+J151^2)*1000/(1.73*H110)</f>
        <v>34.572395483161678</v>
      </c>
      <c r="I151" s="782">
        <v>0.32689000000000001</v>
      </c>
      <c r="J151" s="783">
        <v>0.17508000000000001</v>
      </c>
      <c r="K151" s="766">
        <f>SQRT(L151^2+M151^2)*1000/(1.73*K110)</f>
        <v>25.723691162117984</v>
      </c>
      <c r="L151" s="782">
        <v>0.22063000000000002</v>
      </c>
      <c r="M151" s="783">
        <v>0.17299</v>
      </c>
      <c r="N151" s="766">
        <f>SQRT(O151^2+P151^2)*1000/(1.73*N110)</f>
        <v>41.927081705891005</v>
      </c>
      <c r="O151" s="782">
        <v>0.42759000000000003</v>
      </c>
      <c r="P151" s="783">
        <v>0.16119</v>
      </c>
      <c r="Q151" s="766">
        <f>SQRT(R151^2+S151^2)*1000/(1.73*Q110)</f>
        <v>35.481633462889789</v>
      </c>
      <c r="R151" s="782">
        <v>0.33626</v>
      </c>
      <c r="S151" s="783">
        <v>0.19098999999999999</v>
      </c>
      <c r="T151" s="766">
        <f>SQRT(U151^2+V151^2)*1000/(1.73*T110)</f>
        <v>50.780750540140652</v>
      </c>
      <c r="U151" s="782">
        <v>0.54276000000000002</v>
      </c>
      <c r="V151" s="783">
        <v>0.10829999999999999</v>
      </c>
      <c r="W151" s="766">
        <f>SQRT(X151^2+Y151^2)*1000/(1.73*W110)</f>
        <v>13.745380322733583</v>
      </c>
      <c r="X151" s="782">
        <v>0.12687000000000001</v>
      </c>
      <c r="Y151" s="783">
        <v>7.9670000000000005E-2</v>
      </c>
      <c r="Z151" s="766">
        <f>SQRT(AA151^2+AB151^2)*1000/(1.73*Z110)</f>
        <v>14.392812547268623</v>
      </c>
      <c r="AA151" s="782">
        <v>0.12347</v>
      </c>
      <c r="AB151" s="783">
        <v>9.6759999999999999E-2</v>
      </c>
      <c r="AC151" s="766">
        <f>SQRT(AD151^2+AE151^2)*1000/(1.73*AC110)</f>
        <v>19.55091611559844</v>
      </c>
      <c r="AD151" s="782">
        <v>0.18208000000000002</v>
      </c>
      <c r="AE151" s="783">
        <v>0.11069</v>
      </c>
      <c r="AF151" s="766">
        <f>SQRT(AG151^2+AH151^2)*1000/(1.73*AF110)</f>
        <v>24.871008278719518</v>
      </c>
      <c r="AG151" s="782">
        <v>0.21985000000000002</v>
      </c>
      <c r="AH151" s="783">
        <v>0.15856999999999999</v>
      </c>
      <c r="AI151" s="766">
        <f>SQRT(AJ151^2+AK151^2)*1000/(1.73*AI110)</f>
        <v>22.284036658370336</v>
      </c>
      <c r="AJ151" s="782">
        <v>0.20449000000000001</v>
      </c>
      <c r="AK151" s="783">
        <v>0.13103999999999999</v>
      </c>
      <c r="AL151" s="766">
        <f>SQRT(AM151^2+AN151^2)*1000/(1.73*AL110)</f>
        <v>20.637828044051027</v>
      </c>
      <c r="AM151" s="782">
        <v>0.19971</v>
      </c>
      <c r="AN151" s="783">
        <v>0.10349</v>
      </c>
      <c r="AO151" s="766">
        <f>SQRT(AP151^2+AQ151^2)*1000/(1.73*AO110)</f>
        <v>18.855036857754175</v>
      </c>
      <c r="AP151" s="782">
        <v>0.16689000000000001</v>
      </c>
      <c r="AQ151" s="783">
        <v>0.11991</v>
      </c>
    </row>
    <row r="152" spans="1:87" ht="16.5" x14ac:dyDescent="0.25">
      <c r="A152" s="145" t="s">
        <v>123</v>
      </c>
      <c r="B152" s="146" t="s">
        <v>246</v>
      </c>
      <c r="C152" s="147"/>
      <c r="D152" s="148"/>
      <c r="E152" s="149"/>
      <c r="F152" s="150"/>
      <c r="G152" s="151"/>
      <c r="H152" s="766">
        <f>SQRT(I152^2+J152^2)*1000/(1.73*H110)</f>
        <v>25.539809552691985</v>
      </c>
      <c r="I152" s="782">
        <v>0.27239000000000002</v>
      </c>
      <c r="J152" s="783">
        <v>2.9100000000000001E-2</v>
      </c>
      <c r="K152" s="766">
        <f>SQRT(L152^2+M152^2)*1000/(1.73*K110)</f>
        <v>22.990099556071357</v>
      </c>
      <c r="L152" s="782">
        <v>0.24515000000000001</v>
      </c>
      <c r="M152" s="783">
        <v>5.1830000000000001E-2</v>
      </c>
      <c r="N152" s="766">
        <f>SQRT(O152^2+P152^2)*1000/(1.73*N110)</f>
        <v>28.681411426030529</v>
      </c>
      <c r="O152" s="782">
        <v>0.31093999999999999</v>
      </c>
      <c r="P152" s="783">
        <v>3.2160000000000001E-2</v>
      </c>
      <c r="Q152" s="766">
        <f>SQRT(R152^2+S152^2)*1000/(1.73*Q110)</f>
        <v>41.243479740727224</v>
      </c>
      <c r="R152" s="782">
        <v>0.44839000000000001</v>
      </c>
      <c r="S152" s="783">
        <v>3.175E-2</v>
      </c>
      <c r="T152" s="766">
        <f>SQRT(U152^2+V152^2)*1000/(1.73*T110)</f>
        <v>11.332886316366325</v>
      </c>
      <c r="U152" s="782">
        <v>0.12053</v>
      </c>
      <c r="V152" s="783">
        <v>2.7E-2</v>
      </c>
      <c r="W152" s="766">
        <f>SQRT(X152^2+Y152^2)*1000/(1.73*W110)</f>
        <v>12.199313217354359</v>
      </c>
      <c r="X152" s="782">
        <v>0.12687000000000001</v>
      </c>
      <c r="Y152" s="783">
        <v>3.9780000000000003E-2</v>
      </c>
      <c r="Z152" s="766">
        <f>SQRT(AA152^2+AB152^2)*1000/(1.73*Z110)</f>
        <v>8.7553214987244665</v>
      </c>
      <c r="AA152" s="782">
        <v>8.2279999999999992E-2</v>
      </c>
      <c r="AB152" s="783">
        <v>4.8329999999999998E-2</v>
      </c>
      <c r="AC152" s="766">
        <f>SQRT(AD152^2+AE152^2)*1000/(1.73*AC110)</f>
        <v>7.4831924591363927</v>
      </c>
      <c r="AD152" s="782">
        <v>7.2770000000000001E-2</v>
      </c>
      <c r="AE152" s="783">
        <v>3.6830000000000002E-2</v>
      </c>
      <c r="AF152" s="766">
        <f>SQRT(AG152^2+AH152^2)*1000/(1.73*AF110)</f>
        <v>7.6355191255937553</v>
      </c>
      <c r="AG152" s="782">
        <v>7.3209999999999997E-2</v>
      </c>
      <c r="AH152" s="783">
        <v>3.9570000000000001E-2</v>
      </c>
      <c r="AI152" s="766">
        <f>SQRT(AJ152^2+AK152^2)*1000/(1.73*AI110)</f>
        <v>8.4995926799071118</v>
      </c>
      <c r="AJ152" s="782">
        <v>8.1729999999999997E-2</v>
      </c>
      <c r="AK152" s="783">
        <v>4.3610000000000003E-2</v>
      </c>
      <c r="AL152" s="766">
        <f>SQRT(AM152^2+AN152^2)*1000/(1.73*AL110)</f>
        <v>6.8707597265877771</v>
      </c>
      <c r="AM152" s="782">
        <v>6.6500000000000004E-2</v>
      </c>
      <c r="AN152" s="783">
        <v>3.4430000000000002E-2</v>
      </c>
      <c r="AO152" s="766">
        <f>SQRT(AP152^2+AQ152^2)*1000/(1.73*AO110)</f>
        <v>7.1304381445938549</v>
      </c>
      <c r="AP152" s="782">
        <v>6.6689999999999999E-2</v>
      </c>
      <c r="AQ152" s="783">
        <v>3.9899999999999998E-2</v>
      </c>
    </row>
    <row r="153" spans="1:87" ht="16.5" x14ac:dyDescent="0.25">
      <c r="A153" s="145" t="s">
        <v>61</v>
      </c>
      <c r="B153" s="146" t="s">
        <v>247</v>
      </c>
      <c r="C153" s="147"/>
      <c r="D153" s="148"/>
      <c r="E153" s="149"/>
      <c r="F153" s="150"/>
      <c r="G153" s="151"/>
      <c r="H153" s="766">
        <f>SQRT(I153^2+J153^2)*1000/(1.73*H110)</f>
        <v>1.1888813191051522</v>
      </c>
      <c r="I153" s="782">
        <v>5.3400000000000001E-3</v>
      </c>
      <c r="J153" s="783">
        <v>1.158E-2</v>
      </c>
      <c r="K153" s="766">
        <f>SQRT(L153^2+M153^2)*1000/(1.73*K110)</f>
        <v>0.66155339504772914</v>
      </c>
      <c r="L153" s="782">
        <v>2.3400000000000001E-3</v>
      </c>
      <c r="M153" s="783">
        <v>6.8199999999999997E-3</v>
      </c>
      <c r="N153" s="766">
        <f>SQRT(O153^2+P153^2)*1000/(1.73*N110)</f>
        <v>0.67803640781315855</v>
      </c>
      <c r="O153" s="782">
        <v>3.7800000000000004E-3</v>
      </c>
      <c r="P153" s="783">
        <v>6.3499999999999997E-3</v>
      </c>
      <c r="Q153" s="766">
        <f>SQRT(R153^2+S153^2)*1000/(1.73*Q110)</f>
        <v>1.2647728874649802</v>
      </c>
      <c r="R153" s="782">
        <v>5.4999999999999997E-3</v>
      </c>
      <c r="S153" s="783">
        <v>1.264E-2</v>
      </c>
      <c r="T153" s="766">
        <f>SQRT(U153^2+V153^2)*1000/(1.73*T110)</f>
        <v>1.1251970958746256</v>
      </c>
      <c r="U153" s="782">
        <v>5.9199999999999999E-3</v>
      </c>
      <c r="V153" s="783">
        <v>1.074E-2</v>
      </c>
      <c r="W153" s="766">
        <f>SQRT(X153^2+Y153^2)*1000/(1.73*W110)</f>
        <v>0.81586052641649565</v>
      </c>
      <c r="X153" s="782">
        <v>4.1199999999999995E-3</v>
      </c>
      <c r="Y153" s="783">
        <v>7.8799999999999999E-3</v>
      </c>
      <c r="Z153" s="766">
        <f>SQRT(AA153^2+AB153^2)*1000/(1.73*Z110)</f>
        <v>0.9537226911009562</v>
      </c>
      <c r="AA153" s="782">
        <v>4.0099999999999997E-3</v>
      </c>
      <c r="AB153" s="783">
        <v>9.5899999999999996E-3</v>
      </c>
      <c r="AC153" s="766">
        <f>SQRT(AD153^2+AE153^2)*1000/(1.73*AC110)</f>
        <v>0.74315912947465168</v>
      </c>
      <c r="AD153" s="782">
        <v>3.5300000000000002E-3</v>
      </c>
      <c r="AE153" s="783">
        <v>7.2899999999999996E-3</v>
      </c>
      <c r="AF153" s="766">
        <f>SQRT(AG153^2+AH153^2)*1000/(1.73*AF110)</f>
        <v>65.592933878609358</v>
      </c>
      <c r="AG153" s="782">
        <v>0.61943000000000004</v>
      </c>
      <c r="AH153" s="783">
        <v>0.35691000000000001</v>
      </c>
      <c r="AI153" s="766">
        <f>SQRT(AJ153^2+AK153^2)*1000/(1.73*AI110)</f>
        <v>66.880273666942529</v>
      </c>
      <c r="AJ153" s="782">
        <v>0.61370000000000002</v>
      </c>
      <c r="AK153" s="783">
        <v>0.39333000000000001</v>
      </c>
      <c r="AL153" s="766">
        <f>SQRT(AM153^2+AN153^2)*1000/(1.73*AL110)</f>
        <v>77.078298176511623</v>
      </c>
      <c r="AM153" s="782">
        <v>0.76588000000000001</v>
      </c>
      <c r="AN153" s="783">
        <v>0.34519</v>
      </c>
      <c r="AO153" s="766">
        <f>SQRT(AP153^2+AQ153^2)*1000/(1.73*AO110)</f>
        <v>75.064516499329443</v>
      </c>
      <c r="AP153" s="782">
        <v>0.73470000000000002</v>
      </c>
      <c r="AQ153" s="783">
        <v>0.35993000000000003</v>
      </c>
    </row>
    <row r="154" spans="1:87" ht="16.5" x14ac:dyDescent="0.25">
      <c r="A154" s="145" t="s">
        <v>63</v>
      </c>
      <c r="B154" s="146" t="s">
        <v>248</v>
      </c>
      <c r="C154" s="147"/>
      <c r="D154" s="148"/>
      <c r="E154" s="149"/>
      <c r="F154" s="150"/>
      <c r="G154" s="151"/>
      <c r="H154" s="766">
        <f>SQRT(I154^2+J154^2)*1000/(1.73*H110)</f>
        <v>3.9925823341945534</v>
      </c>
      <c r="I154" s="782">
        <v>1.806E-2</v>
      </c>
      <c r="J154" s="783">
        <v>3.8830000000000003E-2</v>
      </c>
      <c r="K154" s="766">
        <f>SQRT(L154^2+M154^2)*1000/(1.73*K110)</f>
        <v>3.8796546880796958</v>
      </c>
      <c r="L154" s="782">
        <v>2.4420000000000001E-2</v>
      </c>
      <c r="M154" s="783">
        <v>3.4520000000000002E-2</v>
      </c>
      <c r="N154" s="766">
        <f>SQRT(O154^2+P154^2)*1000/(1.73*N110)</f>
        <v>4.5943836097756936</v>
      </c>
      <c r="O154" s="782">
        <v>2.581E-2</v>
      </c>
      <c r="P154" s="783">
        <v>4.2909999999999997E-2</v>
      </c>
      <c r="Q154" s="766">
        <f>SQRT(R154^2+S154^2)*1000/(1.73*Q110)</f>
        <v>5.1761832599569093</v>
      </c>
      <c r="R154" s="782">
        <v>3.7259999999999995E-2</v>
      </c>
      <c r="S154" s="783">
        <v>4.2360000000000002E-2</v>
      </c>
      <c r="T154" s="766">
        <f>SQRT(U154^2+V154^2)*1000/(1.73*T110)</f>
        <v>5.2920915247719575</v>
      </c>
      <c r="U154" s="782">
        <v>0.02</v>
      </c>
      <c r="V154" s="783">
        <v>5.4100000000000002E-2</v>
      </c>
      <c r="W154" s="766">
        <f>SQRT(X154^2+Y154^2)*1000/(1.73*W110)</f>
        <v>3.8693140643186403</v>
      </c>
      <c r="X154" s="782">
        <v>1.4E-2</v>
      </c>
      <c r="Y154" s="783">
        <v>3.9780000000000003E-2</v>
      </c>
      <c r="Z154" s="766">
        <f>SQRT(AA154^2+AB154^2)*1000/(1.73*Z110)</f>
        <v>3.2069760990225191</v>
      </c>
      <c r="AA154" s="782">
        <v>1.362E-2</v>
      </c>
      <c r="AB154" s="783">
        <v>3.2190000000000003E-2</v>
      </c>
      <c r="AC154" s="766">
        <f>SQRT(AD154^2+AE154^2)*1000/(1.73*AC110)</f>
        <v>3.5551920965263415</v>
      </c>
      <c r="AD154" s="782">
        <v>1.204E-2</v>
      </c>
      <c r="AE154" s="783">
        <v>3.6830000000000002E-2</v>
      </c>
      <c r="AF154" s="766">
        <f>SQRT(AG154^2+AH154^2)*1000/(1.73*AF110)</f>
        <v>4.2619885609857944</v>
      </c>
      <c r="AG154" s="782">
        <v>2.4330000000000001E-2</v>
      </c>
      <c r="AH154" s="783">
        <v>3.9570000000000001E-2</v>
      </c>
      <c r="AI154" s="766">
        <f>SQRT(AJ154^2+AK154^2)*1000/(1.73*AI110)</f>
        <v>5.8923384149600029</v>
      </c>
      <c r="AJ154" s="782">
        <v>2.717E-2</v>
      </c>
      <c r="AK154" s="783">
        <v>5.8189999999999999E-2</v>
      </c>
      <c r="AL154" s="766">
        <f>SQRT(AM154^2+AN154^2)*1000/(1.73*AL110)</f>
        <v>4.677035557792772</v>
      </c>
      <c r="AM154" s="782">
        <v>2.2090000000000002E-2</v>
      </c>
      <c r="AN154" s="783">
        <v>4.5940000000000002E-2</v>
      </c>
      <c r="AO154" s="766">
        <f>SQRT(AP154^2+AQ154^2)*1000/(1.73*AO110)</f>
        <v>5.2910997641913156</v>
      </c>
      <c r="AP154" s="782">
        <v>2.2159999999999999E-2</v>
      </c>
      <c r="AQ154" s="783">
        <v>5.3240000000000003E-2</v>
      </c>
    </row>
    <row r="155" spans="1:87" ht="16.5" x14ac:dyDescent="0.25">
      <c r="A155" s="145" t="s">
        <v>138</v>
      </c>
      <c r="B155" s="146" t="s">
        <v>249</v>
      </c>
      <c r="C155" s="147"/>
      <c r="D155" s="148"/>
      <c r="E155" s="149"/>
      <c r="F155" s="150"/>
      <c r="G155" s="151"/>
      <c r="H155" s="766">
        <f>SQRT(I155^2+J155^2)*1000/(1.73*H110)</f>
        <v>165.82915393397664</v>
      </c>
      <c r="I155" s="782">
        <v>1.6348800000000001</v>
      </c>
      <c r="J155" s="783">
        <v>0.70062999999999998</v>
      </c>
      <c r="K155" s="766">
        <f>SQRT(L155^2+M155^2)*1000/(1.73*K110)</f>
        <v>196.36648029077361</v>
      </c>
      <c r="L155" s="782">
        <v>2.0846199999999997</v>
      </c>
      <c r="M155" s="783">
        <v>0.48457</v>
      </c>
      <c r="N155" s="766">
        <f>SQRT(O155^2+P155^2)*1000/(1.73*N110)</f>
        <v>82.002453139528356</v>
      </c>
      <c r="O155" s="782">
        <v>0.58311000000000002</v>
      </c>
      <c r="P155" s="783">
        <v>0.67732000000000003</v>
      </c>
      <c r="Q155" s="766">
        <f>SQRT(R155^2+S155^2)*1000/(1.73*Q110)</f>
        <v>99.145735254539375</v>
      </c>
      <c r="R155" s="782">
        <v>0.95294999999999996</v>
      </c>
      <c r="S155" s="783">
        <v>0.50946999999999998</v>
      </c>
      <c r="T155" s="766">
        <f>SQRT(U155^2+V155^2)*1000/(1.73*T110)</f>
        <v>81.830580658003967</v>
      </c>
      <c r="U155" s="782">
        <v>0.66339999999999999</v>
      </c>
      <c r="V155" s="783">
        <v>0.59609999999999996</v>
      </c>
      <c r="W155" s="766">
        <f>SQRT(X155^2+Y155^2)*1000/(1.73*W110)</f>
        <v>148.26723622021868</v>
      </c>
      <c r="X155" s="782">
        <v>1.5660000000000001</v>
      </c>
      <c r="Y155" s="783">
        <v>0.39872999999999997</v>
      </c>
      <c r="Z155" s="766">
        <f>SQRT(AA155^2+AB155^2)*1000/(1.73*Z110)</f>
        <v>155.29162403207096</v>
      </c>
      <c r="AA155" s="782">
        <v>1.64761</v>
      </c>
      <c r="AB155" s="783">
        <v>0.38732</v>
      </c>
      <c r="AC155" s="766">
        <f>SQRT(AD155^2+AE155^2)*1000/(1.73*AC110)</f>
        <v>116.44290585748888</v>
      </c>
      <c r="AD155" s="782">
        <v>1.2023699999999999</v>
      </c>
      <c r="AE155" s="783">
        <v>0.40614</v>
      </c>
      <c r="AF155" s="766">
        <f>SQRT(AG155^2+AH155^2)*1000/(1.73*AF110)</f>
        <v>100.9546299565642</v>
      </c>
      <c r="AG155" s="782">
        <v>1.0263500000000001</v>
      </c>
      <c r="AH155" s="783">
        <v>0.39657999999999999</v>
      </c>
      <c r="AI155" s="766">
        <f>SQRT(AJ155^2+AK155^2)*1000/(1.73*AI110)</f>
        <v>114.69604844784048</v>
      </c>
      <c r="AJ155" s="782">
        <v>1.18658</v>
      </c>
      <c r="AK155" s="783">
        <v>0.39333000000000001</v>
      </c>
      <c r="AL155" s="766">
        <f>SQRT(AM155^2+AN155^2)*1000/(1.73*AL110)</f>
        <v>89.476008798317537</v>
      </c>
      <c r="AM155" s="782">
        <v>0.86580000000000001</v>
      </c>
      <c r="AN155" s="783">
        <v>0.44878000000000001</v>
      </c>
      <c r="AO155" s="766">
        <f>SQRT(AP155^2+AQ155^2)*1000/(1.73*AO110)</f>
        <v>82.185731898044608</v>
      </c>
      <c r="AP155" s="782">
        <v>0.80149999999999999</v>
      </c>
      <c r="AQ155" s="783">
        <v>0.39994000000000002</v>
      </c>
    </row>
    <row r="156" spans="1:87" ht="16.5" x14ac:dyDescent="0.25">
      <c r="A156" s="145" t="s">
        <v>73</v>
      </c>
      <c r="B156" s="146" t="s">
        <v>250</v>
      </c>
      <c r="C156" s="147"/>
      <c r="D156" s="148"/>
      <c r="E156" s="149"/>
      <c r="F156" s="150"/>
      <c r="G156" s="151"/>
      <c r="H156" s="766">
        <f>SQRT(I156^2+J156^2)*1000/(1.73*H110)</f>
        <v>25.970264864892979</v>
      </c>
      <c r="I156" s="782">
        <v>0.27239000000000002</v>
      </c>
      <c r="J156" s="783">
        <v>5.8290000000000002E-2</v>
      </c>
      <c r="K156" s="766">
        <f>SQRT(L156^2+M156^2)*1000/(1.73*K110)</f>
        <v>16.512687021081689</v>
      </c>
      <c r="L156" s="782">
        <v>0.14705000000000001</v>
      </c>
      <c r="M156" s="783">
        <v>0.10376000000000001</v>
      </c>
      <c r="N156" s="766">
        <f>SQRT(O156^2+P156^2)*1000/(1.73*N110)</f>
        <v>36.750216377954672</v>
      </c>
      <c r="O156" s="782">
        <v>0.38869999999999999</v>
      </c>
      <c r="P156" s="783">
        <v>9.6670000000000006E-2</v>
      </c>
      <c r="Q156" s="766">
        <f>SQRT(R156^2+S156^2)*1000/(1.73*Q110)</f>
        <v>37.844097080600385</v>
      </c>
      <c r="R156" s="782">
        <v>0.39233000000000001</v>
      </c>
      <c r="S156" s="783">
        <v>0.12728999999999999</v>
      </c>
      <c r="T156" s="766">
        <f>SQRT(U156^2+V156^2)*1000/(1.73*T110)</f>
        <v>38.694586347859705</v>
      </c>
      <c r="U156" s="782">
        <v>0.36180000000000001</v>
      </c>
      <c r="V156" s="783">
        <v>0.2167</v>
      </c>
      <c r="W156" s="766">
        <f>SQRT(X156^2+Y156^2)*1000/(1.73*W110)</f>
        <v>7.8326321791009086</v>
      </c>
      <c r="X156" s="782">
        <v>8.4540000000000004E-2</v>
      </c>
      <c r="Y156" s="783">
        <v>1.1860000000000001E-2</v>
      </c>
      <c r="Z156" s="766">
        <f>SQRT(AA156^2+AB156^2)*1000/(1.73*Z110)</f>
        <v>7.6645344165393778</v>
      </c>
      <c r="AA156" s="782">
        <v>8.2279999999999992E-2</v>
      </c>
      <c r="AB156" s="783">
        <v>1.443E-2</v>
      </c>
      <c r="AC156" s="766">
        <f>SQRT(AD156^2+AE156^2)*1000/(1.73*AC110)</f>
        <v>20.094675679076115</v>
      </c>
      <c r="AD156" s="782">
        <v>0.21852000000000002</v>
      </c>
      <c r="AE156" s="783">
        <v>1.4670000000000001E-2</v>
      </c>
      <c r="AF156" s="766">
        <f>SQRT(AG156^2+AH156^2)*1000/(1.73*AF110)</f>
        <v>18.313007714983431</v>
      </c>
      <c r="AG156" s="782">
        <v>0.18319000000000002</v>
      </c>
      <c r="AH156" s="783">
        <v>7.9240000000000005E-2</v>
      </c>
      <c r="AI156" s="766">
        <f>SQRT(AJ156^2+AK156^2)*1000/(1.73*AI110)</f>
        <v>20.401607525156862</v>
      </c>
      <c r="AJ156" s="782">
        <v>0.20449000000000001</v>
      </c>
      <c r="AK156" s="783">
        <v>8.7330000000000005E-2</v>
      </c>
      <c r="AL156" s="766">
        <f>SQRT(AM156^2+AN156^2)*1000/(1.73*AL110)</f>
        <v>19.38533577054217</v>
      </c>
      <c r="AM156" s="782">
        <v>0.19971</v>
      </c>
      <c r="AN156" s="783">
        <v>6.8959999999999994E-2</v>
      </c>
      <c r="AO156" s="766">
        <f>SQRT(AP156^2+AQ156^2)*1000/(1.73*AO110)</f>
        <v>14.274719375516172</v>
      </c>
      <c r="AP156" s="782">
        <v>0.13349</v>
      </c>
      <c r="AQ156" s="783">
        <v>7.9909999999999995E-2</v>
      </c>
    </row>
    <row r="157" spans="1:87" ht="16.5" x14ac:dyDescent="0.25">
      <c r="A157" s="145" t="s">
        <v>251</v>
      </c>
      <c r="B157" s="146" t="s">
        <v>252</v>
      </c>
      <c r="C157" s="147"/>
      <c r="D157" s="148"/>
      <c r="E157" s="149"/>
      <c r="F157" s="150"/>
      <c r="G157" s="151"/>
      <c r="H157" s="766">
        <f>SQRT(I157^2+J157^2)*1000/(1.73*H110)</f>
        <v>45.270506337215622</v>
      </c>
      <c r="I157" s="782">
        <v>0.46314</v>
      </c>
      <c r="J157" s="783">
        <v>0.14588000000000001</v>
      </c>
      <c r="K157" s="766">
        <f>SQRT(L157^2+M157^2)*1000/(1.73*K110)</f>
        <v>28.570945133382068</v>
      </c>
      <c r="L157" s="782">
        <v>0.26968000000000003</v>
      </c>
      <c r="M157" s="783">
        <v>0.15569</v>
      </c>
      <c r="N157" s="766">
        <f>SQRT(O157^2+P157^2)*1000/(1.73*N110)</f>
        <v>55.131884962318573</v>
      </c>
      <c r="O157" s="782">
        <v>0.58311000000000002</v>
      </c>
      <c r="P157" s="783">
        <v>0.14505999999999999</v>
      </c>
      <c r="Q157" s="766">
        <f>SQRT(R157^2+S157^2)*1000/(1.73*Q110)</f>
        <v>37.046895070469795</v>
      </c>
      <c r="R157" s="782">
        <v>0.39233000000000001</v>
      </c>
      <c r="S157" s="783">
        <v>9.5449999999999993E-2</v>
      </c>
      <c r="T157" s="766">
        <f>SQRT(U157^2+V157^2)*1000/(1.73*T110)</f>
        <v>33.564770125894363</v>
      </c>
      <c r="U157" s="782">
        <v>0.36180000000000001</v>
      </c>
      <c r="V157" s="783">
        <v>5.4100000000000002E-2</v>
      </c>
      <c r="W157" s="766">
        <f>SQRT(X157^2+Y157^2)*1000/(1.73*W110)</f>
        <v>23.248181221916784</v>
      </c>
      <c r="X157" s="782">
        <v>0.21153000000000002</v>
      </c>
      <c r="Y157" s="783">
        <v>0.13949</v>
      </c>
      <c r="Z157" s="766">
        <f>SQRT(AA157^2+AB157^2)*1000/(1.73*Z110)</f>
        <v>20.300742034459365</v>
      </c>
      <c r="AA157" s="782">
        <v>0.18526000000000001</v>
      </c>
      <c r="AB157" s="783">
        <v>0.12096999999999999</v>
      </c>
      <c r="AC157" s="766">
        <f>SQRT(AD157^2+AE157^2)*1000/(1.73*AC110)</f>
        <v>23.311427730370184</v>
      </c>
      <c r="AD157" s="782">
        <v>0.23674000000000001</v>
      </c>
      <c r="AE157" s="783">
        <v>9.2230000000000006E-2</v>
      </c>
      <c r="AF157" s="766">
        <f>SQRT(AG157^2+AH157^2)*1000/(1.73*AF110)</f>
        <v>23.668442642657027</v>
      </c>
      <c r="AG157" s="782">
        <v>0.23818</v>
      </c>
      <c r="AH157" s="783">
        <v>9.9070000000000005E-2</v>
      </c>
      <c r="AI157" s="766">
        <f>SQRT(AJ157^2+AK157^2)*1000/(1.73*AI110)</f>
        <v>24.644900745608709</v>
      </c>
      <c r="AJ157" s="782">
        <v>0.24541000000000002</v>
      </c>
      <c r="AK157" s="783">
        <v>0.10919</v>
      </c>
      <c r="AL157" s="766">
        <f>SQRT(AM157^2+AN157^2)*1000/(1.73*AL110)</f>
        <v>19.294269159239661</v>
      </c>
      <c r="AM157" s="782">
        <v>0.18306</v>
      </c>
      <c r="AN157" s="783">
        <v>0.10349</v>
      </c>
      <c r="AO157" s="766">
        <f>SQRT(AP157^2+AQ157^2)*1000/(1.73*AO110)</f>
        <v>15.609264875996811</v>
      </c>
      <c r="AP157" s="782">
        <v>0.15019000000000002</v>
      </c>
      <c r="AQ157" s="783">
        <v>7.9909999999999995E-2</v>
      </c>
    </row>
    <row r="158" spans="1:87" ht="16.5" x14ac:dyDescent="0.25">
      <c r="A158" s="145" t="s">
        <v>253</v>
      </c>
      <c r="B158" s="146" t="s">
        <v>254</v>
      </c>
      <c r="C158" s="147"/>
      <c r="D158" s="148"/>
      <c r="E158" s="149"/>
      <c r="F158" s="150"/>
      <c r="G158" s="151"/>
      <c r="H158" s="766">
        <f>SQRT(I158^2+J158^2)*1000/(1.73*H110)</f>
        <v>68.031419714969815</v>
      </c>
      <c r="I158" s="782">
        <v>0.70838999999999996</v>
      </c>
      <c r="J158" s="783">
        <v>0.17508000000000001</v>
      </c>
      <c r="K158" s="766">
        <f>SQRT(L158^2+M158^2)*1000/(1.73*K110)</f>
        <v>50.186258043653943</v>
      </c>
      <c r="L158" s="782">
        <v>0.49042000000000002</v>
      </c>
      <c r="M158" s="783">
        <v>0.24223</v>
      </c>
      <c r="N158" s="766">
        <f>SQRT(O158^2+P158^2)*1000/(1.73*N110)</f>
        <v>64.075648520672985</v>
      </c>
      <c r="O158" s="782">
        <v>0.66088000000000002</v>
      </c>
      <c r="P158" s="783">
        <v>0.22570999999999999</v>
      </c>
      <c r="Q158" s="766">
        <f>SQRT(R158^2+S158^2)*1000/(1.73*Q110)</f>
        <v>38.703250056296824</v>
      </c>
      <c r="R158" s="782">
        <v>0.33626</v>
      </c>
      <c r="S158" s="783">
        <v>0.25469000000000003</v>
      </c>
      <c r="T158" s="766">
        <f>SQRT(U158^2+V158^2)*1000/(1.73*T110)</f>
        <v>69.315206075902367</v>
      </c>
      <c r="U158" s="782">
        <v>0.72372000000000003</v>
      </c>
      <c r="V158" s="783">
        <v>0.2167</v>
      </c>
      <c r="W158" s="766">
        <f>SQRT(X158^2+Y158^2)*1000/(1.73*W110)</f>
        <v>57.353823538672671</v>
      </c>
      <c r="X158" s="782">
        <v>0.59247000000000005</v>
      </c>
      <c r="Y158" s="783">
        <v>0.19932</v>
      </c>
      <c r="Z158" s="766">
        <f>SQRT(AA158^2+AB158^2)*1000/(1.73*Z110)</f>
        <v>47.260570610700753</v>
      </c>
      <c r="AA158" s="782">
        <v>0.49421000000000004</v>
      </c>
      <c r="AB158" s="783">
        <v>0.14518</v>
      </c>
      <c r="AC158" s="766">
        <f>SQRT(AD158^2+AE158^2)*1000/(1.73*AC110)</f>
        <v>54.101306028236401</v>
      </c>
      <c r="AD158" s="782">
        <v>0.54647000000000001</v>
      </c>
      <c r="AE158" s="783">
        <v>0.22148999999999999</v>
      </c>
      <c r="AF158" s="766">
        <f>SQRT(AG158^2+AH158^2)*1000/(1.73*AF110)</f>
        <v>50.470954393004796</v>
      </c>
      <c r="AG158" s="782">
        <v>0.51312000000000002</v>
      </c>
      <c r="AH158" s="783">
        <v>0.19824</v>
      </c>
      <c r="AI158" s="766">
        <f>SQRT(AJ158^2+AK158^2)*1000/(1.73*AI110)</f>
        <v>59.769406878542881</v>
      </c>
      <c r="AJ158" s="782">
        <v>0.61370000000000002</v>
      </c>
      <c r="AK158" s="783">
        <v>0.21847</v>
      </c>
      <c r="AL158" s="766">
        <f>SQRT(AM158^2+AN158^2)*1000/(1.73*AL110)</f>
        <v>55.30312371158643</v>
      </c>
      <c r="AM158" s="782">
        <v>0.56606000000000001</v>
      </c>
      <c r="AN158" s="783">
        <v>0.20707999999999999</v>
      </c>
      <c r="AO158" s="766">
        <f>SQRT(AP158^2+AQ158^2)*1000/(1.73*AO110)</f>
        <v>55.222787081772431</v>
      </c>
      <c r="AP158" s="782">
        <v>0.56769999999999998</v>
      </c>
      <c r="AQ158" s="783">
        <v>0.19991999999999999</v>
      </c>
    </row>
    <row r="159" spans="1:87" ht="16.5" x14ac:dyDescent="0.25">
      <c r="A159" s="145" t="s">
        <v>255</v>
      </c>
      <c r="B159" s="146" t="s">
        <v>256</v>
      </c>
      <c r="C159" s="147"/>
      <c r="D159" s="148"/>
      <c r="E159" s="149"/>
      <c r="F159" s="150"/>
      <c r="G159" s="151"/>
      <c r="H159" s="766">
        <f>SQRT(I159^2+J159^2)*1000/(1.73*H110)</f>
        <v>30.596932334765846</v>
      </c>
      <c r="I159" s="782">
        <v>0.32689000000000001</v>
      </c>
      <c r="J159" s="783">
        <v>2.9100000000000001E-2</v>
      </c>
      <c r="K159" s="766">
        <f>SQRT(L159^2+M159^2)*1000/(1.73*K110)</f>
        <v>22.71478862583459</v>
      </c>
      <c r="L159" s="782">
        <v>0.24515000000000001</v>
      </c>
      <c r="M159" s="783">
        <v>3.4520000000000002E-2</v>
      </c>
      <c r="N159" s="766">
        <f>SQRT(O159^2+P159^2)*1000/(1.73*N110)</f>
        <v>29.135067385715303</v>
      </c>
      <c r="O159" s="782">
        <v>0.31093999999999999</v>
      </c>
      <c r="P159" s="783">
        <v>6.4420000000000005E-2</v>
      </c>
      <c r="Q159" s="766">
        <f>SQRT(R159^2+S159^2)*1000/(1.73*Q110)</f>
        <v>21.377064453017141</v>
      </c>
      <c r="R159" s="782">
        <v>0.22414000000000001</v>
      </c>
      <c r="S159" s="783">
        <v>6.3600000000000004E-2</v>
      </c>
      <c r="T159" s="766">
        <f>SQRT(U159^2+V159^2)*1000/(1.73*T110)</f>
        <v>33.199294541543516</v>
      </c>
      <c r="U159" s="782">
        <v>0.36180000000000001</v>
      </c>
      <c r="V159" s="783">
        <v>5.3200000000000001E-3</v>
      </c>
      <c r="W159" s="766">
        <f>SQRT(X159^2+Y159^2)*1000/(1.73*W110)</f>
        <v>7.7902976793456853</v>
      </c>
      <c r="X159" s="782">
        <v>8.4540000000000004E-2</v>
      </c>
      <c r="Y159" s="783">
        <v>7.8799999999999999E-3</v>
      </c>
      <c r="Z159" s="766">
        <f>SQRT(AA159^2+AB159^2)*1000/(1.73*Z110)</f>
        <v>3.7941606897362683</v>
      </c>
      <c r="AA159" s="782">
        <v>4.1079999999999998E-2</v>
      </c>
      <c r="AB159" s="783">
        <v>4.7400000000000003E-3</v>
      </c>
      <c r="AC159" s="766">
        <f>SQRT(AD159^2+AE159^2)*1000/(1.73*AC110)</f>
        <v>10.042484730013403</v>
      </c>
      <c r="AD159" s="782">
        <v>0.10921</v>
      </c>
      <c r="AE159" s="783">
        <v>7.2899999999999996E-3</v>
      </c>
      <c r="AF159" s="766">
        <f>SQRT(AG159^2+AH159^2)*1000/(1.73*AF110)</f>
        <v>10.086992957183412</v>
      </c>
      <c r="AG159" s="782">
        <v>0.10987</v>
      </c>
      <c r="AH159" s="783">
        <v>3.8700000000000002E-3</v>
      </c>
      <c r="AI159" s="766">
        <f>SQRT(AJ159^2+AK159^2)*1000/(1.73*AI110)</f>
        <v>11.281213230852474</v>
      </c>
      <c r="AJ159" s="782">
        <v>0.12265</v>
      </c>
      <c r="AK159" s="783">
        <v>8.6400000000000001E-3</v>
      </c>
      <c r="AL159" s="766">
        <f>SQRT(AM159^2+AN159^2)*1000/(1.73*AL110)</f>
        <v>12.216914240904794</v>
      </c>
      <c r="AM159" s="782">
        <v>0.13311000000000001</v>
      </c>
      <c r="AN159" s="783">
        <v>3.3500000000000001E-3</v>
      </c>
      <c r="AO159" s="766">
        <f>SQRT(AP159^2+AQ159^2)*1000/(1.73*AO110)</f>
        <v>9.3631614384176238</v>
      </c>
      <c r="AP159" s="782">
        <v>0.10009</v>
      </c>
      <c r="AQ159" s="783">
        <v>1.9900000000000001E-2</v>
      </c>
    </row>
    <row r="160" spans="1:87" ht="16.5" x14ac:dyDescent="0.25">
      <c r="A160" s="145" t="s">
        <v>257</v>
      </c>
      <c r="B160" s="146" t="s">
        <v>258</v>
      </c>
      <c r="C160" s="147"/>
      <c r="D160" s="148"/>
      <c r="E160" s="149"/>
      <c r="F160" s="150"/>
      <c r="G160" s="151"/>
      <c r="H160" s="770">
        <f>SQRT(I160^2+J160^2)*1000/(1.73*H110)</f>
        <v>10.508234380850443</v>
      </c>
      <c r="I160" s="782">
        <v>0.10889</v>
      </c>
      <c r="J160" s="783">
        <v>2.9100000000000001E-2</v>
      </c>
      <c r="K160" s="770">
        <f>SQRT(L160^2+M160^2)*1000/(1.73*K110)</f>
        <v>7.4479822473283273</v>
      </c>
      <c r="L160" s="782">
        <v>7.3469999999999994E-2</v>
      </c>
      <c r="M160" s="783">
        <v>3.4520000000000002E-2</v>
      </c>
      <c r="N160" s="770">
        <f>SQRT(O160^2+P160^2)*1000/(1.73*N110)</f>
        <v>14.335671094822338</v>
      </c>
      <c r="O160" s="782">
        <v>0.15542</v>
      </c>
      <c r="P160" s="783">
        <v>1.6029999999999999E-2</v>
      </c>
      <c r="Q160" s="770">
        <f>SQRT(R160^2+S160^2)*1000/(1.73*Q110)</f>
        <v>10.681984315150787</v>
      </c>
      <c r="R160" s="782">
        <v>0.11201</v>
      </c>
      <c r="S160" s="783">
        <v>3.175E-2</v>
      </c>
      <c r="T160" s="770">
        <f>SQRT(U160^2+V160^2)*1000/(1.73*T110)</f>
        <v>11.332886316366325</v>
      </c>
      <c r="U160" s="782">
        <v>0.12053</v>
      </c>
      <c r="V160" s="783">
        <v>2.7E-2</v>
      </c>
      <c r="W160" s="770">
        <f>SQRT(X160^2+Y160^2)*1000/(1.73*W110)</f>
        <v>4.2801418298412734</v>
      </c>
      <c r="X160" s="782">
        <v>4.2220000000000001E-2</v>
      </c>
      <c r="Y160" s="783">
        <v>1.984E-2</v>
      </c>
      <c r="Z160" s="770">
        <f>SQRT(AA160^2+AB160^2)*1000/(1.73*Z110)</f>
        <v>5.8197930384423842</v>
      </c>
      <c r="AA160" s="782">
        <v>4.1079999999999998E-2</v>
      </c>
      <c r="AB160" s="783">
        <v>4.8329999999999998E-2</v>
      </c>
      <c r="AC160" s="770">
        <f>SQRT(AD160^2+AE160^2)*1000/(1.73*AC110)</f>
        <v>6.8862140301707999</v>
      </c>
      <c r="AD160" s="782">
        <v>7.2770000000000001E-2</v>
      </c>
      <c r="AE160" s="783">
        <v>1.8370000000000001E-2</v>
      </c>
      <c r="AF160" s="770">
        <f>SQRT(AG160^2+AH160^2)*1000/(1.73*AF110)</f>
        <v>10.241990997642912</v>
      </c>
      <c r="AG160" s="782">
        <v>0.10987</v>
      </c>
      <c r="AH160" s="783">
        <v>1.9730000000000001E-2</v>
      </c>
      <c r="AI160" s="770">
        <f>SQRT(AJ160^2+AK160^2)*1000/(1.73*AI110)</f>
        <v>7.5406381661438671</v>
      </c>
      <c r="AJ160" s="782">
        <v>8.1729999999999997E-2</v>
      </c>
      <c r="AK160" s="783">
        <v>8.6400000000000001E-3</v>
      </c>
      <c r="AL160" s="770">
        <f>SQRT(AM160^2+AN160^2)*1000/(1.73*AL110)</f>
        <v>6.2297969925758077</v>
      </c>
      <c r="AM160" s="782">
        <v>6.6500000000000004E-2</v>
      </c>
      <c r="AN160" s="783">
        <v>1.371E-2</v>
      </c>
      <c r="AO160" s="770">
        <f>SQRT(AP160^2+AQ160^2)*1000/(1.73*AO110)</f>
        <v>3.1392357591466329</v>
      </c>
      <c r="AP160" s="782">
        <v>3.329E-2</v>
      </c>
      <c r="AQ160" s="783">
        <v>7.9000000000000008E-3</v>
      </c>
    </row>
    <row r="161" spans="1:43" ht="16.5" x14ac:dyDescent="0.25">
      <c r="A161" s="145"/>
      <c r="B161" s="146" t="s">
        <v>75</v>
      </c>
      <c r="C161" s="147"/>
      <c r="D161" s="148"/>
      <c r="E161" s="149"/>
      <c r="F161" s="150"/>
      <c r="G161" s="151"/>
      <c r="H161" s="766">
        <f>SQRT(I161^2+J161^2)*1000/(1.73*0.395)</f>
        <v>19.125696569929804</v>
      </c>
      <c r="I161" s="788">
        <v>1.2970000000000001E-2</v>
      </c>
      <c r="J161" s="789">
        <v>1.6100000000000001E-3</v>
      </c>
      <c r="K161" s="766">
        <f>SQRT(L161^2+M161^2)*1000/(1.73*0.395)</f>
        <v>24.428493736699849</v>
      </c>
      <c r="L161" s="788">
        <v>1.6670000000000001E-2</v>
      </c>
      <c r="M161" s="789">
        <v>8.8000000000000003E-4</v>
      </c>
      <c r="N161" s="766">
        <f>SQRT(O161^2+P161^2)*1000/(1.73*0.395)</f>
        <v>11.612269214364424</v>
      </c>
      <c r="O161" s="788">
        <v>7.8500000000000011E-3</v>
      </c>
      <c r="P161" s="789">
        <v>1.16E-3</v>
      </c>
      <c r="Q161" s="766">
        <f>SQRT(R161^2+S161^2)*1000/(1.73*0.395)</f>
        <v>8.5382236066920569</v>
      </c>
      <c r="R161" s="788">
        <v>5.5199999999999997E-3</v>
      </c>
      <c r="S161" s="789">
        <v>1.89E-3</v>
      </c>
      <c r="T161" s="766">
        <f>SQRT(U161^2+V161^2)*1000/(1.73*0.395)</f>
        <v>17.139559964418851</v>
      </c>
      <c r="U161" s="788">
        <v>1.15E-2</v>
      </c>
      <c r="V161" s="789">
        <v>2.2200000000000002E-3</v>
      </c>
      <c r="W161" s="766">
        <f>SQRT(X161^2+Y161^2)*1000/(1.73*0.395)</f>
        <v>12.905641685490421</v>
      </c>
      <c r="X161" s="788">
        <v>8.6800000000000002E-3</v>
      </c>
      <c r="Y161" s="789">
        <v>1.56E-3</v>
      </c>
      <c r="Z161" s="766">
        <f>SQRT(AA161^2+AB161^2)*1000/(1.73*0.395)</f>
        <v>10.963521353238512</v>
      </c>
      <c r="AA161" s="788">
        <v>7.3999999999999995E-3</v>
      </c>
      <c r="AB161" s="789">
        <v>1.17E-3</v>
      </c>
      <c r="AC161" s="766">
        <f>SQRT(AD161^2+AE161^2)*1000/(1.73*0.395)</f>
        <v>11.790267137434787</v>
      </c>
      <c r="AD161" s="788">
        <v>7.9700000000000014E-3</v>
      </c>
      <c r="AE161" s="789">
        <v>1.1800000000000001E-3</v>
      </c>
      <c r="AF161" s="766">
        <f>SQRT(AG161^2+AH161^2)*1000/(1.73*0.395)</f>
        <v>19.682011559146087</v>
      </c>
      <c r="AG161" s="788">
        <v>1.2970000000000001E-2</v>
      </c>
      <c r="AH161" s="789">
        <v>3.5599999999999998E-3</v>
      </c>
      <c r="AI161" s="766">
        <f>SQRT(AJ161^2+AK161^2)*1000/(1.73*0.395)</f>
        <v>14.832376115105523</v>
      </c>
      <c r="AJ161" s="788">
        <v>9.6500000000000006E-3</v>
      </c>
      <c r="AK161" s="789">
        <v>3.0999999999999999E-3</v>
      </c>
      <c r="AL161" s="766">
        <f>SQRT(AM161^2+AN161^2)*1000/(1.73*0.395)</f>
        <v>18.07614218728218</v>
      </c>
      <c r="AM161" s="788">
        <v>1.1010000000000001E-2</v>
      </c>
      <c r="AN161" s="789">
        <v>5.5999999999999999E-3</v>
      </c>
      <c r="AO161" s="766">
        <f>SQRT(AP161^2+AQ161^2)*1000/(1.73*0.395)</f>
        <v>13.535234764642381</v>
      </c>
      <c r="AP161" s="788">
        <v>8.7000000000000011E-3</v>
      </c>
      <c r="AQ161" s="789">
        <v>3.14E-3</v>
      </c>
    </row>
    <row r="162" spans="1:43" ht="17.25" thickBot="1" x14ac:dyDescent="0.3">
      <c r="A162" s="145"/>
      <c r="B162" s="146" t="s">
        <v>76</v>
      </c>
      <c r="C162" s="147"/>
      <c r="D162" s="148"/>
      <c r="E162" s="149"/>
      <c r="F162" s="150"/>
      <c r="G162" s="151"/>
      <c r="H162" s="790">
        <f>SQRT(I162^2+J162^2)*1000/(1.73*0.395)</f>
        <v>26.514843477000621</v>
      </c>
      <c r="I162" s="791">
        <v>1.806E-2</v>
      </c>
      <c r="J162" s="792">
        <v>1.4599999999999999E-3</v>
      </c>
      <c r="K162" s="790">
        <f>SQRT(L162^2+M162^2)*1000/(1.73*0.395)</f>
        <v>17.800301081015245</v>
      </c>
      <c r="L162" s="791">
        <v>1.2150000000000001E-2</v>
      </c>
      <c r="M162" s="792">
        <v>5.8E-4</v>
      </c>
      <c r="N162" s="790">
        <f>SQRT(O162^2+P162^2)*1000/(1.73*0.395)</f>
        <v>23.575584310768761</v>
      </c>
      <c r="O162" s="791">
        <v>1.609E-2</v>
      </c>
      <c r="P162" s="792">
        <v>8.0999999999999996E-4</v>
      </c>
      <c r="Q162" s="790">
        <f>SQRT(R162^2+S162^2)*1000/(1.73*0.395)</f>
        <v>13.529237085181659</v>
      </c>
      <c r="R162" s="791">
        <v>9.2300000000000004E-3</v>
      </c>
      <c r="S162" s="792">
        <v>5.2999999999999998E-4</v>
      </c>
      <c r="T162" s="790">
        <f>SQRT(U162^2+V162^2)*1000/(1.73*0.395)</f>
        <v>14.56088520213375</v>
      </c>
      <c r="U162" s="791">
        <v>9.9400000000000009E-3</v>
      </c>
      <c r="V162" s="792">
        <v>4.4999999999999999E-4</v>
      </c>
      <c r="W162" s="790">
        <f>SQRT(X162^2+Y162^2)*1000/(1.73*0.395)</f>
        <v>25.657577857157779</v>
      </c>
      <c r="X162" s="791">
        <v>1.753E-2</v>
      </c>
      <c r="Y162" s="792">
        <v>3.3E-4</v>
      </c>
      <c r="Z162" s="790">
        <f>SQRT(AA162^2+AB162^2)*1000/(1.73*0.395)</f>
        <v>14.923315741803108</v>
      </c>
      <c r="AA162" s="791">
        <v>1.0190000000000001E-2</v>
      </c>
      <c r="AB162" s="792">
        <v>4.0000000000000002E-4</v>
      </c>
      <c r="AC162" s="790">
        <f>SQRT(AD162^2+AE162^2)*1000/(1.73*0.395)</f>
        <v>13.178220979420146</v>
      </c>
      <c r="AD162" s="791">
        <v>9.0000000000000011E-3</v>
      </c>
      <c r="AE162" s="792">
        <v>3.1E-4</v>
      </c>
      <c r="AF162" s="790">
        <f>SQRT(AG162^2+AH162^2)*1000/(1.73*0.395)</f>
        <v>17.728097533719033</v>
      </c>
      <c r="AG162" s="791">
        <v>1.2110000000000001E-2</v>
      </c>
      <c r="AH162" s="792">
        <v>3.3E-4</v>
      </c>
      <c r="AI162" s="790">
        <f>SQRT(AJ162^2+AK162^2)*1000/(1.73*0.395)</f>
        <v>19.806524489082857</v>
      </c>
      <c r="AJ162" s="791">
        <v>1.353E-2</v>
      </c>
      <c r="AK162" s="792">
        <v>3.6000000000000002E-4</v>
      </c>
      <c r="AL162" s="790">
        <f>SQRT(AM162^2+AN162^2)*1000/(1.73*0.395)</f>
        <v>16.088132786741884</v>
      </c>
      <c r="AM162" s="791">
        <v>1.099E-2</v>
      </c>
      <c r="AN162" s="792">
        <v>2.9E-4</v>
      </c>
      <c r="AO162" s="790">
        <f>SQRT(AP162^2+AQ162^2)*1000/(1.73*0.395)</f>
        <v>16.133664899587757</v>
      </c>
      <c r="AP162" s="791">
        <v>1.102E-2</v>
      </c>
      <c r="AQ162" s="792">
        <v>3.3E-4</v>
      </c>
    </row>
    <row r="163" spans="1:43" ht="16.5" x14ac:dyDescent="0.25">
      <c r="A163" s="176" t="s">
        <v>259</v>
      </c>
      <c r="B163" s="177"/>
      <c r="C163" s="177"/>
      <c r="D163" s="177"/>
      <c r="E163" s="177"/>
      <c r="F163" s="177"/>
      <c r="G163" s="324"/>
      <c r="H163" s="773">
        <f>H137+H138+H139+H140+H141+H142+H143+H144+H145+H146+H147+H148+H161</f>
        <v>672.23377343031814</v>
      </c>
      <c r="I163" s="774">
        <f>I137+I138+I139+I140+I141+I142+I143+I144+I145+I146+I147+I148+I161</f>
        <v>6.2698200000000002</v>
      </c>
      <c r="J163" s="775">
        <f>J137+J138+J139+J140+J141+J142+J143+J144+J145+J146+J147+J148+J161</f>
        <v>2.63279</v>
      </c>
      <c r="K163" s="773">
        <f>K137+K138+K139+K140+K141+K142+K143+K144+K145+K146+K147+K148+K161</f>
        <v>659.02423456489635</v>
      </c>
      <c r="L163" s="774">
        <f t="shared" ref="L163:AQ163" si="19">L137+L138+L139+L140+L141+L142+L143+L144+L145+L146+L147+L148+L161</f>
        <v>6.2381600000000006</v>
      </c>
      <c r="M163" s="775">
        <f t="shared" si="19"/>
        <v>2.6563700000000003</v>
      </c>
      <c r="N163" s="773">
        <f t="shared" si="19"/>
        <v>644.46660320826368</v>
      </c>
      <c r="O163" s="774">
        <f t="shared" si="19"/>
        <v>6.1943200000000003</v>
      </c>
      <c r="P163" s="775">
        <f t="shared" si="19"/>
        <v>2.6009500000000001</v>
      </c>
      <c r="Q163" s="773">
        <f t="shared" si="19"/>
        <v>595.93202339437437</v>
      </c>
      <c r="R163" s="774">
        <f t="shared" si="19"/>
        <v>5.7202099999999998</v>
      </c>
      <c r="S163" s="775">
        <f t="shared" si="19"/>
        <v>2.3287499999999999</v>
      </c>
      <c r="T163" s="773">
        <f t="shared" si="19"/>
        <v>594.75278697812234</v>
      </c>
      <c r="U163" s="774">
        <f t="shared" si="19"/>
        <v>5.6146700000000003</v>
      </c>
      <c r="V163" s="775">
        <f t="shared" si="19"/>
        <v>2.3308399999999998</v>
      </c>
      <c r="W163" s="773">
        <f t="shared" si="19"/>
        <v>568.88234937563698</v>
      </c>
      <c r="X163" s="774">
        <f t="shared" si="19"/>
        <v>5.488240000000399</v>
      </c>
      <c r="Y163" s="775">
        <f t="shared" si="19"/>
        <v>2.22031</v>
      </c>
      <c r="Z163" s="773">
        <f t="shared" si="19"/>
        <v>557.30820452944954</v>
      </c>
      <c r="AA163" s="774">
        <f t="shared" si="19"/>
        <v>5.2788799999995994</v>
      </c>
      <c r="AB163" s="775">
        <f t="shared" si="19"/>
        <v>2.1031599999999999</v>
      </c>
      <c r="AC163" s="773">
        <f t="shared" si="19"/>
        <v>539.50776901225709</v>
      </c>
      <c r="AD163" s="774">
        <f t="shared" si="19"/>
        <v>5.1378500000000003</v>
      </c>
      <c r="AE163" s="775">
        <f t="shared" si="19"/>
        <v>2.00163</v>
      </c>
      <c r="AF163" s="773">
        <f t="shared" si="19"/>
        <v>469.29438322514807</v>
      </c>
      <c r="AG163" s="774">
        <f t="shared" si="19"/>
        <v>4.513440000000001</v>
      </c>
      <c r="AH163" s="775">
        <f t="shared" si="19"/>
        <v>1.6521599999999999</v>
      </c>
      <c r="AI163" s="773">
        <f t="shared" si="19"/>
        <v>360.73839162455312</v>
      </c>
      <c r="AJ163" s="774">
        <f t="shared" si="19"/>
        <v>3.4046099999999999</v>
      </c>
      <c r="AK163" s="775">
        <f t="shared" si="19"/>
        <v>1.4192300000000002</v>
      </c>
      <c r="AL163" s="773">
        <f t="shared" si="19"/>
        <v>331.36658434698154</v>
      </c>
      <c r="AM163" s="774">
        <f t="shared" si="19"/>
        <v>3.0138400000000001</v>
      </c>
      <c r="AN163" s="775">
        <f t="shared" si="19"/>
        <v>1.4330700000000001</v>
      </c>
      <c r="AO163" s="773">
        <f t="shared" si="19"/>
        <v>302.22718459760898</v>
      </c>
      <c r="AP163" s="774">
        <f t="shared" si="19"/>
        <v>2.7320700000000002</v>
      </c>
      <c r="AQ163" s="775">
        <f t="shared" si="19"/>
        <v>1.3956399999999998</v>
      </c>
    </row>
    <row r="164" spans="1:43" ht="17.25" thickBot="1" x14ac:dyDescent="0.3">
      <c r="A164" s="179" t="s">
        <v>260</v>
      </c>
      <c r="B164" s="180"/>
      <c r="C164" s="180"/>
      <c r="D164" s="180"/>
      <c r="E164" s="180"/>
      <c r="F164" s="180"/>
      <c r="G164" s="360"/>
      <c r="H164" s="776">
        <f>H160+H159+H158+H157+H156+H155+H154+H153+H152+H151+H150+H149+H162</f>
        <v>556.97895789564575</v>
      </c>
      <c r="I164" s="777">
        <f>I160+I159+I158+I157+I156+I155+I154+I153+I152+I151+I150+I149+I162</f>
        <v>5.2028100000000004</v>
      </c>
      <c r="J164" s="778">
        <f>J160+J159+J158+J157+J156+J155+J154+J153+J152+J151+J150+J149+J162</f>
        <v>2.1181599999999996</v>
      </c>
      <c r="K164" s="776">
        <f>K160+K159+K158+K157+K156+K155+K154+K153+K152+K151+K150+K149+K162</f>
        <v>534.84617600745628</v>
      </c>
      <c r="L164" s="777">
        <f t="shared" ref="L164:AQ164" si="20">L160+L159+L158+L157+L156+L155+L154+L153+L152+L151+L150+L149+L162</f>
        <v>5.1482999999999599</v>
      </c>
      <c r="M164" s="778">
        <f t="shared" si="20"/>
        <v>2.10623</v>
      </c>
      <c r="N164" s="776">
        <f t="shared" si="20"/>
        <v>515.33978501678007</v>
      </c>
      <c r="O164" s="777">
        <f t="shared" si="20"/>
        <v>4.8537500000000007</v>
      </c>
      <c r="P164" s="778">
        <f t="shared" si="20"/>
        <v>1.9403000000000001</v>
      </c>
      <c r="Q164" s="776">
        <f t="shared" si="20"/>
        <v>466.78619050401176</v>
      </c>
      <c r="R164" s="777">
        <f t="shared" si="20"/>
        <v>4.5501199999999988</v>
      </c>
      <c r="S164" s="778">
        <f t="shared" si="20"/>
        <v>1.7674399999999997</v>
      </c>
      <c r="T164" s="776">
        <f t="shared" si="20"/>
        <v>460.17838701796273</v>
      </c>
      <c r="U164" s="777">
        <f t="shared" si="20"/>
        <v>4.4300300000000004</v>
      </c>
      <c r="V164" s="778">
        <f t="shared" si="20"/>
        <v>1.6628499999999999</v>
      </c>
      <c r="W164" s="776">
        <f t="shared" si="20"/>
        <v>447.54089666426484</v>
      </c>
      <c r="X164" s="777">
        <f t="shared" si="20"/>
        <v>4.2761699999999996</v>
      </c>
      <c r="Y164" s="778">
        <f t="shared" si="20"/>
        <v>1.6049100000000001</v>
      </c>
      <c r="Z164" s="776">
        <f t="shared" si="20"/>
        <v>406.22838765409995</v>
      </c>
      <c r="AA164" s="777">
        <f t="shared" si="20"/>
        <v>3.9313000000000002</v>
      </c>
      <c r="AB164" s="778">
        <f t="shared" si="20"/>
        <v>1.5144799999999998</v>
      </c>
      <c r="AC164" s="776">
        <f t="shared" si="20"/>
        <v>391.36821711905958</v>
      </c>
      <c r="AD164" s="777">
        <f t="shared" si="20"/>
        <v>3.8082399999999992</v>
      </c>
      <c r="AE164" s="778">
        <f t="shared" si="20"/>
        <v>1.4924800000000003</v>
      </c>
      <c r="AF164" s="776">
        <f t="shared" si="20"/>
        <v>442.14665008188274</v>
      </c>
      <c r="AG164" s="777">
        <f t="shared" si="20"/>
        <v>4.2001399999999993</v>
      </c>
      <c r="AH164" s="778">
        <f t="shared" si="20"/>
        <v>1.8892</v>
      </c>
      <c r="AI164" s="776">
        <f t="shared" si="20"/>
        <v>472.11003272045997</v>
      </c>
      <c r="AJ164" s="777">
        <f t="shared" si="20"/>
        <v>4.5061599999999995</v>
      </c>
      <c r="AK164" s="778">
        <f t="shared" si="20"/>
        <v>1.9140099999999998</v>
      </c>
      <c r="AL164" s="776">
        <f t="shared" si="20"/>
        <v>420.18415437731016</v>
      </c>
      <c r="AM164" s="777">
        <f t="shared" si="20"/>
        <v>3.9916500000000004</v>
      </c>
      <c r="AN164" s="778">
        <f t="shared" si="20"/>
        <v>1.8145199999999999</v>
      </c>
      <c r="AO164" s="776">
        <f t="shared" si="20"/>
        <v>389.39629999067853</v>
      </c>
      <c r="AP164" s="777">
        <f t="shared" si="20"/>
        <v>3.6360199999999998</v>
      </c>
      <c r="AQ164" s="778">
        <f t="shared" si="20"/>
        <v>1.7873699999999999</v>
      </c>
    </row>
    <row r="165" spans="1:43" ht="17.25" thickBot="1" x14ac:dyDescent="0.3">
      <c r="A165" s="185" t="s">
        <v>261</v>
      </c>
      <c r="B165" s="186"/>
      <c r="C165" s="186"/>
      <c r="D165" s="186"/>
      <c r="E165" s="186"/>
      <c r="F165" s="186"/>
      <c r="G165" s="186"/>
      <c r="H165" s="779">
        <f>H163+H164</f>
        <v>1229.2127313259639</v>
      </c>
      <c r="I165" s="780">
        <f>I163+I164</f>
        <v>11.472630000000001</v>
      </c>
      <c r="J165" s="781">
        <f>J163+J164</f>
        <v>4.7509499999999996</v>
      </c>
      <c r="K165" s="779">
        <f>K163+K164</f>
        <v>1193.8704105723527</v>
      </c>
      <c r="L165" s="780">
        <f t="shared" ref="L165:AQ165" si="21">L163+L164</f>
        <v>11.386459999999961</v>
      </c>
      <c r="M165" s="781">
        <f t="shared" si="21"/>
        <v>4.7626000000000008</v>
      </c>
      <c r="N165" s="779">
        <f t="shared" si="21"/>
        <v>1159.8063882250437</v>
      </c>
      <c r="O165" s="780">
        <f t="shared" si="21"/>
        <v>11.048070000000001</v>
      </c>
      <c r="P165" s="781">
        <f t="shared" si="21"/>
        <v>4.5412499999999998</v>
      </c>
      <c r="Q165" s="779">
        <f t="shared" si="21"/>
        <v>1062.7182138983862</v>
      </c>
      <c r="R165" s="780">
        <f t="shared" si="21"/>
        <v>10.270329999999998</v>
      </c>
      <c r="S165" s="781">
        <f t="shared" si="21"/>
        <v>4.09619</v>
      </c>
      <c r="T165" s="779">
        <f t="shared" si="21"/>
        <v>1054.9311739960851</v>
      </c>
      <c r="U165" s="780">
        <f t="shared" si="21"/>
        <v>10.044700000000001</v>
      </c>
      <c r="V165" s="781">
        <f t="shared" si="21"/>
        <v>3.99369</v>
      </c>
      <c r="W165" s="779">
        <f t="shared" si="21"/>
        <v>1016.4232460399019</v>
      </c>
      <c r="X165" s="780">
        <f t="shared" si="21"/>
        <v>9.7644100000003995</v>
      </c>
      <c r="Y165" s="781">
        <f t="shared" si="21"/>
        <v>3.8252199999999998</v>
      </c>
      <c r="Z165" s="779">
        <f t="shared" si="21"/>
        <v>963.53659218354949</v>
      </c>
      <c r="AA165" s="780">
        <f t="shared" si="21"/>
        <v>9.2101799999995997</v>
      </c>
      <c r="AB165" s="781">
        <f t="shared" si="21"/>
        <v>3.6176399999999997</v>
      </c>
      <c r="AC165" s="779">
        <f t="shared" si="21"/>
        <v>930.87598613131672</v>
      </c>
      <c r="AD165" s="780">
        <f t="shared" si="21"/>
        <v>8.9460899999999999</v>
      </c>
      <c r="AE165" s="781">
        <f t="shared" si="21"/>
        <v>3.49411</v>
      </c>
      <c r="AF165" s="779">
        <f t="shared" si="21"/>
        <v>911.44103330703081</v>
      </c>
      <c r="AG165" s="780">
        <f t="shared" si="21"/>
        <v>8.7135800000000003</v>
      </c>
      <c r="AH165" s="781">
        <f t="shared" si="21"/>
        <v>3.5413600000000001</v>
      </c>
      <c r="AI165" s="779">
        <f t="shared" si="21"/>
        <v>832.84842434501309</v>
      </c>
      <c r="AJ165" s="780">
        <f t="shared" si="21"/>
        <v>7.9107699999999994</v>
      </c>
      <c r="AK165" s="781">
        <f t="shared" si="21"/>
        <v>3.33324</v>
      </c>
      <c r="AL165" s="779">
        <f t="shared" si="21"/>
        <v>751.5507387242917</v>
      </c>
      <c r="AM165" s="780">
        <f t="shared" si="21"/>
        <v>7.00549</v>
      </c>
      <c r="AN165" s="781">
        <f t="shared" si="21"/>
        <v>3.2475899999999998</v>
      </c>
      <c r="AO165" s="779">
        <f t="shared" si="21"/>
        <v>691.62348458828751</v>
      </c>
      <c r="AP165" s="780">
        <f t="shared" si="21"/>
        <v>6.3680900000000005</v>
      </c>
      <c r="AQ165" s="781">
        <f t="shared" si="21"/>
        <v>3.1830099999999995</v>
      </c>
    </row>
    <row r="166" spans="1:43" ht="16.5" x14ac:dyDescent="0.25">
      <c r="A166" s="234"/>
      <c r="B166" s="7"/>
      <c r="C166" s="7"/>
      <c r="D166" s="7"/>
      <c r="E166" s="7"/>
      <c r="F166" s="7"/>
      <c r="G166" s="7"/>
      <c r="H166" s="347"/>
      <c r="I166" s="348"/>
      <c r="J166" s="348"/>
      <c r="K166" s="347"/>
      <c r="L166" s="348"/>
      <c r="M166" s="348"/>
      <c r="N166" s="347"/>
      <c r="O166" s="348"/>
      <c r="P166" s="348"/>
      <c r="Q166" s="347"/>
      <c r="R166" s="348"/>
      <c r="S166" s="348"/>
      <c r="T166" s="347"/>
      <c r="U166" s="348"/>
      <c r="V166" s="348"/>
      <c r="W166" s="347"/>
      <c r="X166" s="348"/>
      <c r="Y166" s="348"/>
      <c r="Z166" s="347"/>
      <c r="AA166" s="348"/>
      <c r="AB166" s="348"/>
      <c r="AC166" s="347"/>
      <c r="AD166" s="348"/>
      <c r="AE166" s="348"/>
      <c r="AF166" s="347"/>
      <c r="AG166" s="348"/>
      <c r="AH166" s="348"/>
      <c r="AI166" s="347"/>
      <c r="AJ166" s="348"/>
      <c r="AK166" s="348"/>
      <c r="AL166" s="347"/>
      <c r="AM166" s="348"/>
      <c r="AN166" s="348"/>
      <c r="AO166" s="347"/>
      <c r="AP166" s="348"/>
      <c r="AQ166" s="348"/>
    </row>
    <row r="167" spans="1:43" ht="17.25" thickBot="1" x14ac:dyDescent="0.3">
      <c r="A167" s="191" t="s">
        <v>80</v>
      </c>
      <c r="B167" s="3"/>
      <c r="C167" s="3"/>
      <c r="D167" s="3"/>
      <c r="E167" s="3"/>
      <c r="F167" s="3"/>
      <c r="G167" s="3"/>
      <c r="H167" s="194"/>
      <c r="I167" s="194"/>
      <c r="J167" s="194"/>
      <c r="K167" s="194"/>
      <c r="L167" s="194"/>
      <c r="M167" s="194"/>
      <c r="N167" s="194"/>
      <c r="O167" s="194"/>
      <c r="P167" s="194"/>
      <c r="Q167" s="194"/>
      <c r="R167" s="194"/>
      <c r="S167" s="194"/>
      <c r="T167" s="194"/>
      <c r="U167" s="194"/>
      <c r="V167" s="194"/>
      <c r="W167" s="194"/>
      <c r="X167" s="194"/>
      <c r="Y167" s="194"/>
      <c r="Z167" s="194"/>
      <c r="AA167" s="194"/>
      <c r="AB167" s="194"/>
      <c r="AC167" s="194"/>
      <c r="AD167" s="194"/>
      <c r="AE167" s="194"/>
      <c r="AF167" s="194"/>
      <c r="AG167" s="194"/>
      <c r="AH167" s="194"/>
      <c r="AI167" s="194"/>
      <c r="AJ167" s="194"/>
      <c r="AK167" s="194"/>
      <c r="AL167" s="194"/>
      <c r="AM167" s="194"/>
      <c r="AN167" s="194"/>
      <c r="AO167" s="194"/>
      <c r="AP167" s="194"/>
      <c r="AQ167" s="194"/>
    </row>
    <row r="168" spans="1:43" ht="16.5" x14ac:dyDescent="0.25">
      <c r="A168" s="45" t="s">
        <v>23</v>
      </c>
      <c r="B168" s="195" t="s">
        <v>81</v>
      </c>
      <c r="C168" s="196"/>
      <c r="D168" s="196" t="s">
        <v>82</v>
      </c>
      <c r="E168" s="196"/>
      <c r="F168" s="196"/>
      <c r="G168" s="197"/>
      <c r="H168" s="793">
        <f>$C$80/1000</f>
        <v>3.1800000000000002E-2</v>
      </c>
      <c r="I168" s="794" t="s">
        <v>83</v>
      </c>
      <c r="J168" s="795">
        <f>$G$80/1000</f>
        <v>4.0799999999999996E-2</v>
      </c>
      <c r="K168" s="793">
        <f>$C$80/1000</f>
        <v>3.1800000000000002E-2</v>
      </c>
      <c r="L168" s="794" t="s">
        <v>83</v>
      </c>
      <c r="M168" s="795">
        <f>$G$80/1000</f>
        <v>4.0799999999999996E-2</v>
      </c>
      <c r="N168" s="793">
        <f>$C$80/1000</f>
        <v>3.1800000000000002E-2</v>
      </c>
      <c r="O168" s="794" t="s">
        <v>83</v>
      </c>
      <c r="P168" s="795">
        <f>$G$80/1000</f>
        <v>4.0799999999999996E-2</v>
      </c>
      <c r="Q168" s="793">
        <f>$C$80/1000</f>
        <v>3.1800000000000002E-2</v>
      </c>
      <c r="R168" s="794" t="s">
        <v>83</v>
      </c>
      <c r="S168" s="795">
        <f>$G$80/1000</f>
        <v>4.0799999999999996E-2</v>
      </c>
      <c r="T168" s="793">
        <f>$C$80/1000</f>
        <v>3.1800000000000002E-2</v>
      </c>
      <c r="U168" s="794" t="s">
        <v>83</v>
      </c>
      <c r="V168" s="795">
        <f>$G$80/1000</f>
        <v>4.0799999999999996E-2</v>
      </c>
      <c r="W168" s="793">
        <f>$C$80/1000</f>
        <v>3.1800000000000002E-2</v>
      </c>
      <c r="X168" s="794" t="s">
        <v>83</v>
      </c>
      <c r="Y168" s="795">
        <f>$G$80/1000</f>
        <v>4.0799999999999996E-2</v>
      </c>
      <c r="Z168" s="793">
        <f>$C$80/1000</f>
        <v>3.1800000000000002E-2</v>
      </c>
      <c r="AA168" s="794" t="s">
        <v>83</v>
      </c>
      <c r="AB168" s="795">
        <f>$G$80/1000</f>
        <v>4.0799999999999996E-2</v>
      </c>
      <c r="AC168" s="793">
        <f>$C$80/1000</f>
        <v>3.1800000000000002E-2</v>
      </c>
      <c r="AD168" s="794" t="s">
        <v>83</v>
      </c>
      <c r="AE168" s="795">
        <f>$G$80/1000</f>
        <v>4.0799999999999996E-2</v>
      </c>
      <c r="AF168" s="793">
        <f>$C$80/1000</f>
        <v>3.1800000000000002E-2</v>
      </c>
      <c r="AG168" s="794" t="s">
        <v>83</v>
      </c>
      <c r="AH168" s="795">
        <f>$G$80/1000</f>
        <v>4.0799999999999996E-2</v>
      </c>
      <c r="AI168" s="793">
        <f>$C$80/1000</f>
        <v>3.1800000000000002E-2</v>
      </c>
      <c r="AJ168" s="794" t="s">
        <v>83</v>
      </c>
      <c r="AK168" s="795">
        <f>$G$80/1000</f>
        <v>4.0799999999999996E-2</v>
      </c>
      <c r="AL168" s="793">
        <f>$C$80/1000</f>
        <v>3.1800000000000002E-2</v>
      </c>
      <c r="AM168" s="794" t="s">
        <v>83</v>
      </c>
      <c r="AN168" s="795">
        <f>$G$80/1000</f>
        <v>4.0799999999999996E-2</v>
      </c>
      <c r="AO168" s="793">
        <f>$C$80/1000</f>
        <v>3.1800000000000002E-2</v>
      </c>
      <c r="AP168" s="794" t="s">
        <v>83</v>
      </c>
      <c r="AQ168" s="795">
        <f>$G$80/1000</f>
        <v>4.0799999999999996E-2</v>
      </c>
    </row>
    <row r="169" spans="1:43" ht="17.25" thickBot="1" x14ac:dyDescent="0.3">
      <c r="A169" s="56"/>
      <c r="B169" s="201" t="s">
        <v>84</v>
      </c>
      <c r="C169" s="202"/>
      <c r="D169" s="202" t="s">
        <v>85</v>
      </c>
      <c r="E169" s="202"/>
      <c r="F169" s="202"/>
      <c r="G169" s="203"/>
      <c r="H169" s="796">
        <f>(((I96^2+J96^2)*$C$81/1000)+((I97^2+J97^2)*$G$81/1000)+((I98^2+J98^2)*$J$81/1000))/$C$6^2</f>
        <v>8.1520156951077512E-3</v>
      </c>
      <c r="I169" s="797" t="s">
        <v>83</v>
      </c>
      <c r="J169" s="798">
        <f>(((I96^2+J96^2)*$M$81)+((I97^2+J97^2)*$P$81)+((I98^2+J98^2)*$S$81))/(100*$C$6)</f>
        <v>0.18848188792043749</v>
      </c>
      <c r="K169" s="796">
        <f>(((L96^2+M96^2)*$C$81/1000)+((L97^2+M97^2)*$G$81/1000)+((L98^2+M98^2)*$J$81/1000))/$C$6^2</f>
        <v>8.1244401359808986E-3</v>
      </c>
      <c r="L169" s="797" t="s">
        <v>83</v>
      </c>
      <c r="M169" s="798">
        <f>(((L96^2+M96^2)*$M$81)+((L97^2+M97^2)*$P$81)+((L98^2+M98^2)*$S$81))/(100*$C$6)</f>
        <v>0.18799163317507497</v>
      </c>
      <c r="N169" s="796">
        <f>(((O96^2+P96^2)*$C$81/1000)+((O97^2+P97^2)*$G$81/1000)+((O98^2+P98^2)*$J$81/1000))/$C$6^2</f>
        <v>8.0540186285027512E-3</v>
      </c>
      <c r="O169" s="797" t="s">
        <v>83</v>
      </c>
      <c r="P169" s="798">
        <f>(((O96^2+P96^2)*$M$81)+((O97^2+P97^2)*$P$81)+((O98^2+P98^2)*$S$81))/(100*$C$6)</f>
        <v>0.18692244305699998</v>
      </c>
      <c r="Q169" s="796">
        <f>(((R96^2+S96^2)*$C$81/1000)+((R97^2+S97^2)*$G$81/1000)+((R98^2+S98^2)*$J$81/1000))/$C$6^2</f>
        <v>7.1674973449406994E-3</v>
      </c>
      <c r="R169" s="797" t="s">
        <v>83</v>
      </c>
      <c r="S169" s="798">
        <f>(((R96^2+S96^2)*$M$81)+((R97^2+S97^2)*$P$81)+((R98^2+S98^2)*$S$81))/(100*$C$6)</f>
        <v>0.16894997868578751</v>
      </c>
      <c r="T169" s="796">
        <f>(((U96^2+V96^2)*$C$81/1000)+((U97^2+V97^2)*$G$81/1000)+((U98^2+V98^2)*$J$81/1000))/$C$6^2</f>
        <v>6.9607405000016512E-3</v>
      </c>
      <c r="U169" s="797" t="s">
        <v>83</v>
      </c>
      <c r="V169" s="798">
        <f>(((U96^2+V96^2)*$M$81)+((U97^2+V97^2)*$P$81)+((U98^2+V98^2)*$S$81))/(100*$C$6)</f>
        <v>0.164189438053575</v>
      </c>
      <c r="W169" s="796">
        <f>(((X96^2+Y96^2)*$C$81/1000)+((X97^2+Y97^2)*$G$81/1000)+((X98^2+Y98^2)*$J$81/1000))/$C$6^2</f>
        <v>6.6718261642075014E-3</v>
      </c>
      <c r="X169" s="797" t="s">
        <v>83</v>
      </c>
      <c r="Y169" s="798">
        <f>(((X96^2+Y96^2)*$M$81)+((X97^2+Y97^2)*$P$81)+((X98^2+Y98^2)*$S$81))/(100*$C$6)</f>
        <v>0.157856900025</v>
      </c>
      <c r="Z169" s="796">
        <f>(((AA96^2+AB96^2)*$C$81/1000)+((AA97^2+AB97^2)*$G$81/1000)+((AA98^2+AB98^2)*$J$81/1000))/$C$6^2</f>
        <v>6.1224341949746497E-3</v>
      </c>
      <c r="AA169" s="797" t="s">
        <v>83</v>
      </c>
      <c r="AB169" s="798">
        <f>(((AA96^2+AB96^2)*$M$81)+((AA97^2+AB97^2)*$P$81)+((AA98^2+AB98^2)*$S$81))/(100*$C$6)</f>
        <v>0.14469479687507497</v>
      </c>
      <c r="AC169" s="796">
        <f>(((AD96^2+AE96^2)*$C$81/1000)+((AD97^2+AE97^2)*$G$81/1000)+((AD98^2+AE98^2)*$J$81/1000))/$C$6^2</f>
        <v>5.6990334901037484E-3</v>
      </c>
      <c r="AD169" s="797" t="s">
        <v>83</v>
      </c>
      <c r="AE169" s="798">
        <f>(((AD96^2+AE96^2)*$M$81)+((AD97^2+AE97^2)*$P$81)+((AD98^2+AE98^2)*$S$81))/(100*$C$6)</f>
        <v>0.13423605232874999</v>
      </c>
      <c r="AF169" s="796">
        <f>(((AG96^2+AH96^2)*$C$81/1000)+((AG97^2+AH97^2)*$G$81/1000)+((AG98^2+AH98^2)*$J$81/1000))/$C$6^2</f>
        <v>4.5030329363169993E-3</v>
      </c>
      <c r="AG169" s="797" t="s">
        <v>83</v>
      </c>
      <c r="AH169" s="798">
        <f>(((AG96^2+AH96^2)*$M$81)+((AG97^2+AH97^2)*$P$81)+((AG98^2+AH98^2)*$S$81))/(100*$C$6)</f>
        <v>0.10725965313474999</v>
      </c>
      <c r="AI169" s="796">
        <f>(((AJ96^2+AK96^2)*$C$81/1000)+((AJ97^2+AK97^2)*$G$81/1000)+((AJ98^2+AK98^2)*$J$81/1000))/$C$6^2</f>
        <v>2.8141756631927502E-3</v>
      </c>
      <c r="AJ169" s="797" t="s">
        <v>83</v>
      </c>
      <c r="AK169" s="798">
        <f>(((AJ96^2+AK96^2)*$M$81)+((AJ97^2+AK97^2)*$P$81)+((AJ98^2+AK98^2)*$S$81))/(100*$C$6)</f>
        <v>6.8119815922937504E-2</v>
      </c>
      <c r="AL169" s="796">
        <f>(((AM96^2+AN96^2)*$C$81/1000)+((AM97^2+AN97^2)*$G$81/1000)+((AM98^2+AN98^2)*$J$81/1000))/$C$6^2</f>
        <v>2.2492781104249994E-3</v>
      </c>
      <c r="AM169" s="797" t="s">
        <v>83</v>
      </c>
      <c r="AN169" s="798">
        <f>(((AM96^2+AN96^2)*$M$81)+((AM97^2+AN97^2)*$P$81)+((AM98^2+AN98^2)*$S$81))/(100*$C$6)</f>
        <v>5.4100049309374981E-2</v>
      </c>
      <c r="AO169" s="796">
        <f>(((AP96^2+AQ96^2)*$C$81/1000)+((AP97^2+AQ97^2)*$G$81/1000)+((AP98^2+AQ98^2)*$J$81/1000))/$C$6^2</f>
        <v>1.8678940606906003E-3</v>
      </c>
      <c r="AP169" s="797" t="s">
        <v>83</v>
      </c>
      <c r="AQ169" s="798">
        <f>(((AP96^2+AQ96^2)*$M$81)+((AP97^2+AQ97^2)*$P$81)+((AP98^2+AQ98^2)*$S$81))/(100*$C$6)</f>
        <v>4.4711906915987504E-2</v>
      </c>
    </row>
    <row r="170" spans="1:43" ht="16.5" x14ac:dyDescent="0.25">
      <c r="A170" s="56"/>
      <c r="B170" s="207" t="s">
        <v>86</v>
      </c>
      <c r="C170" s="208">
        <v>31.8</v>
      </c>
      <c r="D170" s="209"/>
      <c r="E170" s="210" t="s">
        <v>87</v>
      </c>
      <c r="F170" s="210"/>
      <c r="G170" s="211">
        <v>40.799999999999997</v>
      </c>
      <c r="H170" s="92"/>
      <c r="I170" s="215"/>
      <c r="J170" s="93"/>
      <c r="K170" s="92"/>
      <c r="L170" s="215"/>
      <c r="M170" s="93"/>
      <c r="N170" s="92"/>
      <c r="O170" s="215"/>
      <c r="P170" s="93"/>
      <c r="Q170" s="92"/>
      <c r="R170" s="215"/>
      <c r="S170" s="93"/>
      <c r="T170" s="92"/>
      <c r="U170" s="215"/>
      <c r="V170" s="93"/>
      <c r="W170" s="92"/>
      <c r="X170" s="215"/>
      <c r="Y170" s="93"/>
      <c r="Z170" s="92"/>
      <c r="AA170" s="215"/>
      <c r="AB170" s="93"/>
      <c r="AC170" s="92"/>
      <c r="AD170" s="215"/>
      <c r="AE170" s="93"/>
      <c r="AF170" s="92"/>
      <c r="AG170" s="215"/>
      <c r="AH170" s="93"/>
      <c r="AI170" s="92"/>
      <c r="AJ170" s="215"/>
      <c r="AK170" s="93"/>
      <c r="AL170" s="92"/>
      <c r="AM170" s="215"/>
      <c r="AN170" s="93"/>
      <c r="AO170" s="92"/>
      <c r="AP170" s="215"/>
      <c r="AQ170" s="93"/>
    </row>
    <row r="171" spans="1:43" ht="17.25" thickBot="1" x14ac:dyDescent="0.3">
      <c r="A171" s="56"/>
      <c r="B171" s="364" t="s">
        <v>157</v>
      </c>
      <c r="C171" s="109">
        <v>144.5</v>
      </c>
      <c r="D171" s="112"/>
      <c r="E171" s="216"/>
      <c r="F171" s="216" t="s">
        <v>88</v>
      </c>
      <c r="G171" s="107">
        <v>80.25</v>
      </c>
      <c r="H171" s="97"/>
      <c r="I171" s="220"/>
      <c r="J171" s="98"/>
      <c r="K171" s="97"/>
      <c r="L171" s="220"/>
      <c r="M171" s="98"/>
      <c r="N171" s="97"/>
      <c r="O171" s="220"/>
      <c r="P171" s="98"/>
      <c r="Q171" s="97"/>
      <c r="R171" s="220"/>
      <c r="S171" s="98"/>
      <c r="T171" s="97"/>
      <c r="U171" s="220"/>
      <c r="V171" s="98"/>
      <c r="W171" s="97"/>
      <c r="X171" s="220"/>
      <c r="Y171" s="98"/>
      <c r="Z171" s="97"/>
      <c r="AA171" s="220"/>
      <c r="AB171" s="98"/>
      <c r="AC171" s="97"/>
      <c r="AD171" s="220"/>
      <c r="AE171" s="98"/>
      <c r="AF171" s="97"/>
      <c r="AG171" s="220"/>
      <c r="AH171" s="98"/>
      <c r="AI171" s="97"/>
      <c r="AJ171" s="220"/>
      <c r="AK171" s="98"/>
      <c r="AL171" s="97"/>
      <c r="AM171" s="220"/>
      <c r="AN171" s="98"/>
      <c r="AO171" s="97"/>
      <c r="AP171" s="220"/>
      <c r="AQ171" s="98"/>
    </row>
    <row r="172" spans="1:43" ht="17.25" thickBot="1" x14ac:dyDescent="0.3">
      <c r="A172" s="85"/>
      <c r="B172" s="221" t="s">
        <v>90</v>
      </c>
      <c r="C172" s="222"/>
      <c r="D172" s="222"/>
      <c r="E172" s="222"/>
      <c r="F172" s="222"/>
      <c r="G172" s="223"/>
      <c r="H172" s="799">
        <f>I96</f>
        <v>7.8540000000000001</v>
      </c>
      <c r="I172" s="800" t="s">
        <v>83</v>
      </c>
      <c r="J172" s="801">
        <f>J96</f>
        <v>2.9769999999999999</v>
      </c>
      <c r="K172" s="799">
        <f>L96</f>
        <v>7.8280000000000003</v>
      </c>
      <c r="L172" s="800" t="s">
        <v>83</v>
      </c>
      <c r="M172" s="801">
        <f>M96</f>
        <v>3.01</v>
      </c>
      <c r="N172" s="799">
        <f>O96</f>
        <v>7.8140000000000001</v>
      </c>
      <c r="O172" s="800" t="s">
        <v>83</v>
      </c>
      <c r="P172" s="801">
        <f>P96</f>
        <v>2.9630000000000001</v>
      </c>
      <c r="Q172" s="799">
        <f>R96</f>
        <v>7.4249999999999998</v>
      </c>
      <c r="R172" s="800" t="s">
        <v>83</v>
      </c>
      <c r="S172" s="801">
        <f>S96</f>
        <v>2.7389999999999999</v>
      </c>
      <c r="T172" s="799">
        <f>U96</f>
        <v>7.306</v>
      </c>
      <c r="U172" s="800" t="s">
        <v>83</v>
      </c>
      <c r="V172" s="801">
        <f>V96</f>
        <v>2.7320000000000002</v>
      </c>
      <c r="W172" s="799">
        <f>X96</f>
        <v>7.181</v>
      </c>
      <c r="X172" s="800" t="s">
        <v>83</v>
      </c>
      <c r="Y172" s="801">
        <f>Y96</f>
        <v>2.6139999999999999</v>
      </c>
      <c r="Z172" s="799">
        <f>AA96</f>
        <v>6.89</v>
      </c>
      <c r="AA172" s="800" t="s">
        <v>83</v>
      </c>
      <c r="AB172" s="801">
        <f>AB96</f>
        <v>2.468</v>
      </c>
      <c r="AC172" s="799">
        <f>AD96</f>
        <v>6.6529999999999996</v>
      </c>
      <c r="AD172" s="800" t="s">
        <v>83</v>
      </c>
      <c r="AE172" s="801">
        <f>AE96</f>
        <v>2.35</v>
      </c>
      <c r="AF172" s="799">
        <f>AG96</f>
        <v>5.9660000000000002</v>
      </c>
      <c r="AG172" s="800" t="s">
        <v>83</v>
      </c>
      <c r="AH172" s="801">
        <f>AH96</f>
        <v>1.9870000000000001</v>
      </c>
      <c r="AI172" s="799">
        <f>AJ96</f>
        <v>4.673</v>
      </c>
      <c r="AJ172" s="800" t="s">
        <v>83</v>
      </c>
      <c r="AK172" s="801">
        <f>AK96</f>
        <v>1.742</v>
      </c>
      <c r="AL172" s="799">
        <f>AM96</f>
        <v>4.0919999999999996</v>
      </c>
      <c r="AM172" s="800" t="s">
        <v>83</v>
      </c>
      <c r="AN172" s="801">
        <f>AN96</f>
        <v>1.756</v>
      </c>
      <c r="AO172" s="799">
        <f>AP96</f>
        <v>3.6760000000000002</v>
      </c>
      <c r="AP172" s="800" t="s">
        <v>83</v>
      </c>
      <c r="AQ172" s="801">
        <f>AQ96</f>
        <v>1.7090000000000001</v>
      </c>
    </row>
    <row r="173" spans="1:43" ht="16.5" x14ac:dyDescent="0.25">
      <c r="A173" s="45" t="s">
        <v>91</v>
      </c>
      <c r="B173" s="195" t="s">
        <v>81</v>
      </c>
      <c r="C173" s="196"/>
      <c r="D173" s="196" t="s">
        <v>82</v>
      </c>
      <c r="E173" s="196"/>
      <c r="F173" s="196"/>
      <c r="G173" s="196"/>
      <c r="H173" s="793">
        <f>$C$85/1000</f>
        <v>3.2500000000000001E-2</v>
      </c>
      <c r="I173" s="794" t="s">
        <v>83</v>
      </c>
      <c r="J173" s="795">
        <f>$G$85/1000</f>
        <v>4.6399999999999997E-2</v>
      </c>
      <c r="K173" s="793">
        <f>$C$85/1000</f>
        <v>3.2500000000000001E-2</v>
      </c>
      <c r="L173" s="794" t="s">
        <v>83</v>
      </c>
      <c r="M173" s="795">
        <f>$G$85/1000</f>
        <v>4.6399999999999997E-2</v>
      </c>
      <c r="N173" s="793">
        <f>$C$85/1000</f>
        <v>3.2500000000000001E-2</v>
      </c>
      <c r="O173" s="794" t="s">
        <v>83</v>
      </c>
      <c r="P173" s="795">
        <f>$G$85/1000</f>
        <v>4.6399999999999997E-2</v>
      </c>
      <c r="Q173" s="793">
        <f>$C$85/1000</f>
        <v>3.2500000000000001E-2</v>
      </c>
      <c r="R173" s="794" t="s">
        <v>83</v>
      </c>
      <c r="S173" s="795">
        <f>$G$85/1000</f>
        <v>4.6399999999999997E-2</v>
      </c>
      <c r="T173" s="793">
        <f>$C$85/1000</f>
        <v>3.2500000000000001E-2</v>
      </c>
      <c r="U173" s="794" t="s">
        <v>83</v>
      </c>
      <c r="V173" s="795">
        <f>$G$85/1000</f>
        <v>4.6399999999999997E-2</v>
      </c>
      <c r="W173" s="793">
        <f>$C$85/1000</f>
        <v>3.2500000000000001E-2</v>
      </c>
      <c r="X173" s="794" t="s">
        <v>83</v>
      </c>
      <c r="Y173" s="795">
        <f>$G$85/1000</f>
        <v>4.6399999999999997E-2</v>
      </c>
      <c r="Z173" s="793">
        <f>$C$85/1000</f>
        <v>3.2500000000000001E-2</v>
      </c>
      <c r="AA173" s="794" t="s">
        <v>83</v>
      </c>
      <c r="AB173" s="795">
        <f>$G$85/1000</f>
        <v>4.6399999999999997E-2</v>
      </c>
      <c r="AC173" s="793">
        <f>$C$85/1000</f>
        <v>3.2500000000000001E-2</v>
      </c>
      <c r="AD173" s="794" t="s">
        <v>83</v>
      </c>
      <c r="AE173" s="795">
        <f>$G$85/1000</f>
        <v>4.6399999999999997E-2</v>
      </c>
      <c r="AF173" s="793">
        <f>$C$85/1000</f>
        <v>3.2500000000000001E-2</v>
      </c>
      <c r="AG173" s="794" t="s">
        <v>83</v>
      </c>
      <c r="AH173" s="795">
        <f>$G$85/1000</f>
        <v>4.6399999999999997E-2</v>
      </c>
      <c r="AI173" s="793">
        <f>$C$85/1000</f>
        <v>3.2500000000000001E-2</v>
      </c>
      <c r="AJ173" s="794" t="s">
        <v>83</v>
      </c>
      <c r="AK173" s="795">
        <f>$G$85/1000</f>
        <v>4.6399999999999997E-2</v>
      </c>
      <c r="AL173" s="793">
        <f>$C$85/1000</f>
        <v>3.2500000000000001E-2</v>
      </c>
      <c r="AM173" s="794" t="s">
        <v>83</v>
      </c>
      <c r="AN173" s="795">
        <f>$G$85/1000</f>
        <v>4.6399999999999997E-2</v>
      </c>
      <c r="AO173" s="793">
        <f>$C$85/1000</f>
        <v>3.2500000000000001E-2</v>
      </c>
      <c r="AP173" s="794" t="s">
        <v>83</v>
      </c>
      <c r="AQ173" s="795">
        <f>$G$85/1000</f>
        <v>4.6399999999999997E-2</v>
      </c>
    </row>
    <row r="174" spans="1:43" ht="17.25" thickBot="1" x14ac:dyDescent="0.3">
      <c r="A174" s="56"/>
      <c r="B174" s="201" t="s">
        <v>84</v>
      </c>
      <c r="C174" s="202"/>
      <c r="D174" s="202" t="s">
        <v>85</v>
      </c>
      <c r="E174" s="202"/>
      <c r="F174" s="202"/>
      <c r="G174" s="227"/>
      <c r="H174" s="796">
        <f>(((I96^2+J96^2)*$C$86/1000)+((I97^2+J97^2)*$G$86/1000)+((I98^2+J98^2)*$J$86/1000))/$C$6^2</f>
        <v>8.4249754050765933E-3</v>
      </c>
      <c r="I174" s="797" t="s">
        <v>83</v>
      </c>
      <c r="J174" s="798">
        <f>(((I104^2+J104^2)*$M$86)+((I105^2+J105^2)*$P$86)+((I106^2+J106^2)*$S$86))/(100*$C$6)</f>
        <v>0.14598048507454064</v>
      </c>
      <c r="K174" s="796">
        <f>(((L96^2+M96^2)*$C$86/1000)+((L97^2+M97^2)*$G$86/1000)+((L98^2+M98^2)*$J$86/1000))/$C$6^2</f>
        <v>8.3964189185954871E-3</v>
      </c>
      <c r="L174" s="797" t="s">
        <v>83</v>
      </c>
      <c r="M174" s="798">
        <f>(((L104^2+M104^2)*$M$86)+((L105^2+M105^2)*$P$86)+((L106^2+M106^2)*$S$86))/(100*$C$6)</f>
        <v>0.14458802011655122</v>
      </c>
      <c r="N174" s="796">
        <f>(((O96^2+P96^2)*$C$86/1000)+((O97^2+P97^2)*$G$86/1000)+((O98^2+P98^2)*$J$86/1000))/$C$6^2</f>
        <v>8.3234324760954985E-3</v>
      </c>
      <c r="O174" s="797" t="s">
        <v>83</v>
      </c>
      <c r="P174" s="798">
        <f>(((O104^2+P104^2)*$M$86)+((O105^2+P105^2)*$P$86)+((O106^2+P106^2)*$S$86))/(100*$C$6)</f>
        <v>0.13294303190630058</v>
      </c>
      <c r="Q174" s="796">
        <f>(((R96^2+S96^2)*$C$86/1000)+((R97^2+S97^2)*$G$86/1000)+((R98^2+S98^2)*$J$86/1000))/$C$6^2</f>
        <v>7.4060898514913672E-3</v>
      </c>
      <c r="R174" s="797" t="s">
        <v>83</v>
      </c>
      <c r="S174" s="798">
        <f>(((R104^2+S104^2)*$M$86)+((R105^2+S105^2)*$P$86)+((R106^2+S106^2)*$S$86))/(100*$C$6)</f>
        <v>0.11897045181659062</v>
      </c>
      <c r="T174" s="796">
        <f>(((U96^2+V96^2)*$C$86/1000)+((U97^2+V97^2)*$G$86/1000)+((U98^2+V98^2)*$J$86/1000))/$C$6^2</f>
        <v>7.1923610261257374E-3</v>
      </c>
      <c r="U174" s="797" t="s">
        <v>83</v>
      </c>
      <c r="V174" s="798">
        <f>(((U104^2+V104^2)*$M$86)+((U105^2+V105^2)*$P$86)+((U106^2+V106^2)*$S$86))/(100*$C$6)</f>
        <v>0.11263811126539118</v>
      </c>
      <c r="W174" s="796">
        <f>(((X96^2+Y96^2)*$C$86/1000)+((X97^2+Y97^2)*$G$86/1000)+((X98^2+Y98^2)*$J$86/1000))/$C$6^2</f>
        <v>6.8935763412774995E-3</v>
      </c>
      <c r="X174" s="797" t="s">
        <v>83</v>
      </c>
      <c r="Y174" s="798">
        <f>(((X104^2+Y104^2)*$M$86)+((X105^2+Y105^2)*$P$86)+((X106^2+Y106^2)*$S$86))/(100*$C$6)</f>
        <v>0.10624405520798001</v>
      </c>
      <c r="Z174" s="796">
        <f>(((AA96^2+AB96^2)*$C$86/1000)+((AA97^2+AB97^2)*$G$86/1000)+((AA98^2+AB98^2)*$J$86/1000))/$C$6^2</f>
        <v>6.3260155834954854E-3</v>
      </c>
      <c r="AA174" s="797" t="s">
        <v>83</v>
      </c>
      <c r="AB174" s="798">
        <f>(((AA104^2+AB104^2)*$M$86)+((AA105^2+AB105^2)*$P$86)+((AA106^2+AB106^2)*$S$86))/(100*$C$6)</f>
        <v>9.2417665806299995E-2</v>
      </c>
      <c r="AC174" s="796">
        <f>(((AD96^2+AE96^2)*$C$86/1000)+((AD97^2+AE97^2)*$G$86/1000)+((AD98^2+AE98^2)*$J$86/1000))/$C$6^2</f>
        <v>5.8888075159168737E-3</v>
      </c>
      <c r="AD174" s="797" t="s">
        <v>83</v>
      </c>
      <c r="AE174" s="798">
        <f>(((AD104^2+AE104^2)*$M$86)+((AD105^2+AE105^2)*$P$86)+((AD106^2+AE106^2)*$S$86))/(100*$C$6)</f>
        <v>8.4301427447020016E-2</v>
      </c>
      <c r="AF174" s="796">
        <f>(((AG96^2+AH96^2)*$C$86/1000)+((AG97^2+AH97^2)*$G$86/1000)+((AG98^2+AH98^2)*$J$86/1000))/$C$6^2</f>
        <v>4.6523262378258753E-3</v>
      </c>
      <c r="AG174" s="797" t="s">
        <v>83</v>
      </c>
      <c r="AH174" s="798">
        <f>(((AG104^2+AH104^2)*$M$86)+((AG105^2+AH105^2)*$P$86)+((AG106^2+AH106^2)*$S$86))/(100*$C$6)</f>
        <v>0.10052635936842996</v>
      </c>
      <c r="AI174" s="796">
        <f>(((AJ96^2+AK96^2)*$C$86/1000)+((AJ97^2+AK97^2)*$G$86/1000)+((AJ98^2+AK98^2)*$J$86/1000))/$C$6^2</f>
        <v>2.906697347502844E-3</v>
      </c>
      <c r="AJ174" s="797" t="s">
        <v>83</v>
      </c>
      <c r="AK174" s="798">
        <f>(((AJ104^2+AK104^2)*$M$86)+((AJ105^2+AK105^2)*$P$86)+((AJ106^2+AK106^2)*$S$86))/(100*$C$6)</f>
        <v>0.10454204134855</v>
      </c>
      <c r="AL174" s="796">
        <f>(((AM96^2+AN96^2)*$C$86/1000)+((AM97^2+AN97^2)*$G$86/1000)+((AM98^2+AN98^2)*$J$86/1000))/$C$6^2</f>
        <v>2.3234750298984372E-3</v>
      </c>
      <c r="AM174" s="797" t="s">
        <v>83</v>
      </c>
      <c r="AN174" s="798">
        <f>(((AM104^2+AN104^2)*$M$86)+((AM105^2+AN105^2)*$P$86)+((AM106^2+AN106^2)*$S$86))/(100*$C$6)</f>
        <v>8.3137225390699995E-2</v>
      </c>
      <c r="AO174" s="796">
        <f>(((AP96^2+AQ96^2)*$C$86/1000)+((AP97^2+AQ97^2)*$G$86/1000)+((AP98^2+AQ98^2)*$J$86/1000))/$C$6^2</f>
        <v>1.9296594409726692E-3</v>
      </c>
      <c r="AP174" s="797" t="s">
        <v>83</v>
      </c>
      <c r="AQ174" s="798">
        <f>(((AP104^2+AQ104^2)*$M$86)+((AP105^2+AQ105^2)*$P$86)+((AP106^2+AQ106^2)*$S$86))/(100*$C$6)</f>
        <v>6.9053477988350015E-2</v>
      </c>
    </row>
    <row r="175" spans="1:43" ht="16.5" x14ac:dyDescent="0.25">
      <c r="A175" s="56"/>
      <c r="B175" s="207" t="s">
        <v>86</v>
      </c>
      <c r="C175" s="208">
        <v>32.5</v>
      </c>
      <c r="D175" s="209"/>
      <c r="E175" s="210" t="s">
        <v>87</v>
      </c>
      <c r="F175" s="210"/>
      <c r="G175" s="211">
        <v>46.4</v>
      </c>
      <c r="H175" s="231"/>
      <c r="I175" s="232"/>
      <c r="J175" s="233"/>
      <c r="K175" s="231"/>
      <c r="L175" s="232"/>
      <c r="M175" s="233"/>
      <c r="N175" s="231"/>
      <c r="O175" s="232"/>
      <c r="P175" s="233"/>
      <c r="Q175" s="231"/>
      <c r="R175" s="232"/>
      <c r="S175" s="233"/>
      <c r="T175" s="231"/>
      <c r="U175" s="232"/>
      <c r="V175" s="233"/>
      <c r="W175" s="231"/>
      <c r="X175" s="232"/>
      <c r="Y175" s="233"/>
      <c r="Z175" s="231"/>
      <c r="AA175" s="232"/>
      <c r="AB175" s="233"/>
      <c r="AC175" s="231"/>
      <c r="AD175" s="232"/>
      <c r="AE175" s="233"/>
      <c r="AF175" s="231"/>
      <c r="AG175" s="232"/>
      <c r="AH175" s="233"/>
      <c r="AI175" s="231"/>
      <c r="AJ175" s="232"/>
      <c r="AK175" s="233"/>
      <c r="AL175" s="231"/>
      <c r="AM175" s="232"/>
      <c r="AN175" s="233"/>
      <c r="AO175" s="231"/>
      <c r="AP175" s="232"/>
      <c r="AQ175" s="233"/>
    </row>
    <row r="176" spans="1:43" ht="17.25" thickBot="1" x14ac:dyDescent="0.3">
      <c r="A176" s="56"/>
      <c r="B176" s="364" t="s">
        <v>157</v>
      </c>
      <c r="C176" s="109">
        <v>150.1</v>
      </c>
      <c r="D176" s="112"/>
      <c r="E176" s="216"/>
      <c r="F176" s="216" t="s">
        <v>88</v>
      </c>
      <c r="G176" s="107">
        <v>76.239999999999995</v>
      </c>
      <c r="H176" s="236"/>
      <c r="I176" s="237"/>
      <c r="J176" s="238"/>
      <c r="K176" s="236"/>
      <c r="L176" s="237"/>
      <c r="M176" s="238"/>
      <c r="N176" s="236"/>
      <c r="O176" s="237"/>
      <c r="P176" s="238"/>
      <c r="Q176" s="236"/>
      <c r="R176" s="237"/>
      <c r="S176" s="238"/>
      <c r="T176" s="236"/>
      <c r="U176" s="237"/>
      <c r="V176" s="238"/>
      <c r="W176" s="236"/>
      <c r="X176" s="237"/>
      <c r="Y176" s="238"/>
      <c r="Z176" s="236"/>
      <c r="AA176" s="237"/>
      <c r="AB176" s="238"/>
      <c r="AC176" s="236"/>
      <c r="AD176" s="237"/>
      <c r="AE176" s="238"/>
      <c r="AF176" s="236"/>
      <c r="AG176" s="237"/>
      <c r="AH176" s="238"/>
      <c r="AI176" s="236"/>
      <c r="AJ176" s="237"/>
      <c r="AK176" s="238"/>
      <c r="AL176" s="236"/>
      <c r="AM176" s="237"/>
      <c r="AN176" s="238"/>
      <c r="AO176" s="236"/>
      <c r="AP176" s="237"/>
      <c r="AQ176" s="238"/>
    </row>
    <row r="177" spans="1:43" ht="17.25" thickBot="1" x14ac:dyDescent="0.3">
      <c r="A177" s="85"/>
      <c r="B177" s="221" t="s">
        <v>90</v>
      </c>
      <c r="C177" s="222"/>
      <c r="D177" s="222"/>
      <c r="E177" s="222"/>
      <c r="F177" s="222"/>
      <c r="G177" s="223"/>
      <c r="H177" s="802">
        <f>I104</f>
        <v>6.8710000000000004</v>
      </c>
      <c r="I177" s="803" t="s">
        <v>83</v>
      </c>
      <c r="J177" s="804">
        <f>J104</f>
        <v>2.62</v>
      </c>
      <c r="K177" s="802">
        <f>L104</f>
        <v>6.8310000000000004</v>
      </c>
      <c r="L177" s="803" t="s">
        <v>83</v>
      </c>
      <c r="M177" s="804">
        <f>M104</f>
        <v>2.6139999999999999</v>
      </c>
      <c r="N177" s="802">
        <f>O104</f>
        <v>6.5540000000000003</v>
      </c>
      <c r="O177" s="803" t="s">
        <v>83</v>
      </c>
      <c r="P177" s="804">
        <f>P104</f>
        <v>2.4489999999999998</v>
      </c>
      <c r="Q177" s="802">
        <f>R104</f>
        <v>6.2039999999999997</v>
      </c>
      <c r="R177" s="803" t="s">
        <v>83</v>
      </c>
      <c r="S177" s="804">
        <f>S104</f>
        <v>2.2770000000000001</v>
      </c>
      <c r="T177" s="802">
        <f>U104</f>
        <v>6.0519999999999996</v>
      </c>
      <c r="U177" s="803" t="s">
        <v>83</v>
      </c>
      <c r="V177" s="804">
        <f>V104</f>
        <v>2.165</v>
      </c>
      <c r="W177" s="802">
        <f>X104</f>
        <v>5.8810000000000002</v>
      </c>
      <c r="X177" s="803" t="s">
        <v>83</v>
      </c>
      <c r="Y177" s="804">
        <f>Y104</f>
        <v>2.0790000000000002</v>
      </c>
      <c r="Z177" s="802">
        <f>AA104</f>
        <v>5.4710000000000001</v>
      </c>
      <c r="AA177" s="803" t="s">
        <v>83</v>
      </c>
      <c r="AB177" s="804">
        <f>AB104</f>
        <v>1.954</v>
      </c>
      <c r="AC177" s="802">
        <f>AD104</f>
        <v>5.234</v>
      </c>
      <c r="AD177" s="803" t="s">
        <v>83</v>
      </c>
      <c r="AE177" s="804">
        <f>AE104</f>
        <v>1.8740000000000001</v>
      </c>
      <c r="AF177" s="802">
        <f>AG104</f>
        <v>5.6429999999999998</v>
      </c>
      <c r="AG177" s="803" t="s">
        <v>83</v>
      </c>
      <c r="AH177" s="804">
        <f>AH104</f>
        <v>2.2970000000000002</v>
      </c>
      <c r="AI177" s="802">
        <f>AJ104</f>
        <v>5.8010000000000002</v>
      </c>
      <c r="AJ177" s="803" t="s">
        <v>83</v>
      </c>
      <c r="AK177" s="804">
        <f>AK104</f>
        <v>2.31</v>
      </c>
      <c r="AL177" s="802">
        <f>AM104</f>
        <v>5.1219999999999999</v>
      </c>
      <c r="AM177" s="803" t="s">
        <v>83</v>
      </c>
      <c r="AN177" s="804">
        <f>AN104</f>
        <v>2.1909999999999998</v>
      </c>
      <c r="AO177" s="802">
        <f>AP104</f>
        <v>4.6130000000000004</v>
      </c>
      <c r="AP177" s="803" t="s">
        <v>83</v>
      </c>
      <c r="AQ177" s="804">
        <f>AQ104</f>
        <v>2.1379999999999999</v>
      </c>
    </row>
    <row r="178" spans="1:43" ht="16.5" x14ac:dyDescent="0.25">
      <c r="A178" s="118" t="s">
        <v>92</v>
      </c>
      <c r="B178" s="119"/>
      <c r="C178" s="119"/>
      <c r="D178" s="119"/>
      <c r="E178" s="119"/>
      <c r="F178" s="119"/>
      <c r="G178" s="244"/>
      <c r="H178" s="245"/>
      <c r="I178" s="246"/>
      <c r="J178" s="214"/>
      <c r="K178" s="245"/>
      <c r="L178" s="246"/>
      <c r="M178" s="214"/>
      <c r="N178" s="245"/>
      <c r="O178" s="246"/>
      <c r="P178" s="214"/>
      <c r="Q178" s="245"/>
      <c r="R178" s="246"/>
      <c r="S178" s="214"/>
      <c r="T178" s="245"/>
      <c r="U178" s="246"/>
      <c r="V178" s="214"/>
      <c r="W178" s="245"/>
      <c r="X178" s="246"/>
      <c r="Y178" s="214"/>
      <c r="Z178" s="245"/>
      <c r="AA178" s="246"/>
      <c r="AB178" s="214"/>
      <c r="AC178" s="245"/>
      <c r="AD178" s="246"/>
      <c r="AE178" s="214"/>
      <c r="AF178" s="245"/>
      <c r="AG178" s="246"/>
      <c r="AH178" s="214"/>
      <c r="AI178" s="245"/>
      <c r="AJ178" s="246"/>
      <c r="AK178" s="214"/>
      <c r="AL178" s="245"/>
      <c r="AM178" s="246"/>
      <c r="AN178" s="214"/>
      <c r="AO178" s="245"/>
      <c r="AP178" s="246"/>
      <c r="AQ178" s="214"/>
    </row>
    <row r="179" spans="1:43" ht="17.25" thickBot="1" x14ac:dyDescent="0.3">
      <c r="A179" s="247" t="s">
        <v>93</v>
      </c>
      <c r="B179" s="248"/>
      <c r="C179" s="249"/>
      <c r="D179" s="248"/>
      <c r="E179" s="112"/>
      <c r="F179" s="248" t="s">
        <v>94</v>
      </c>
      <c r="G179" s="111"/>
      <c r="H179" s="805">
        <f>SUM(H172,H177)</f>
        <v>14.725000000000001</v>
      </c>
      <c r="I179" s="806" t="s">
        <v>83</v>
      </c>
      <c r="J179" s="807">
        <f>SUM(J172,J177)</f>
        <v>5.5969999999999995</v>
      </c>
      <c r="K179" s="805">
        <f>SUM(K172,K177)</f>
        <v>14.659000000000001</v>
      </c>
      <c r="L179" s="806" t="s">
        <v>83</v>
      </c>
      <c r="M179" s="807">
        <f>SUM(M172,M177)</f>
        <v>5.6239999999999997</v>
      </c>
      <c r="N179" s="805">
        <f>SUM(N172,N177)</f>
        <v>14.368</v>
      </c>
      <c r="O179" s="806" t="s">
        <v>83</v>
      </c>
      <c r="P179" s="807">
        <f>SUM(P172,P177)</f>
        <v>5.4119999999999999</v>
      </c>
      <c r="Q179" s="805">
        <f>SUM(Q172,Q177)</f>
        <v>13.629</v>
      </c>
      <c r="R179" s="806" t="s">
        <v>83</v>
      </c>
      <c r="S179" s="807">
        <f>SUM(S172,S177)</f>
        <v>5.016</v>
      </c>
      <c r="T179" s="805">
        <f>SUM(T172,T177)</f>
        <v>13.358000000000001</v>
      </c>
      <c r="U179" s="806" t="s">
        <v>83</v>
      </c>
      <c r="V179" s="807">
        <f>SUM(V172,V177)</f>
        <v>4.8970000000000002</v>
      </c>
      <c r="W179" s="805">
        <f>SUM(W172,W177)</f>
        <v>13.062000000000001</v>
      </c>
      <c r="X179" s="806" t="s">
        <v>83</v>
      </c>
      <c r="Y179" s="807">
        <f>SUM(Y172,Y177)</f>
        <v>4.6929999999999996</v>
      </c>
      <c r="Z179" s="805">
        <f>SUM(Z172,Z177)</f>
        <v>12.361000000000001</v>
      </c>
      <c r="AA179" s="806" t="s">
        <v>83</v>
      </c>
      <c r="AB179" s="807">
        <f>SUM(AB172,AB177)</f>
        <v>4.4219999999999997</v>
      </c>
      <c r="AC179" s="805">
        <f>SUM(AC172,AC177)</f>
        <v>11.887</v>
      </c>
      <c r="AD179" s="806" t="s">
        <v>83</v>
      </c>
      <c r="AE179" s="807">
        <f>SUM(AE172,AE177)</f>
        <v>4.2240000000000002</v>
      </c>
      <c r="AF179" s="805">
        <f>SUM(AF172,AF177)</f>
        <v>11.609</v>
      </c>
      <c r="AG179" s="806" t="s">
        <v>83</v>
      </c>
      <c r="AH179" s="807">
        <f>SUM(AH172,AH177)</f>
        <v>4.2840000000000007</v>
      </c>
      <c r="AI179" s="805">
        <f>SUM(AI172,AI177)</f>
        <v>10.474</v>
      </c>
      <c r="AJ179" s="806" t="s">
        <v>83</v>
      </c>
      <c r="AK179" s="807">
        <f>SUM(AK172,AK177)</f>
        <v>4.0519999999999996</v>
      </c>
      <c r="AL179" s="805">
        <f>SUM(AL172,AL177)</f>
        <v>9.2139999999999986</v>
      </c>
      <c r="AM179" s="806" t="s">
        <v>83</v>
      </c>
      <c r="AN179" s="807">
        <f>SUM(AN172,AN177)</f>
        <v>3.9470000000000001</v>
      </c>
      <c r="AO179" s="805">
        <f>SUM(AO172,AO177)</f>
        <v>8.2890000000000015</v>
      </c>
      <c r="AP179" s="806" t="s">
        <v>83</v>
      </c>
      <c r="AQ179" s="807">
        <f>SUM(AQ172,AQ177)</f>
        <v>3.847</v>
      </c>
    </row>
    <row r="180" spans="1:43" ht="16.5" x14ac:dyDescent="0.25">
      <c r="A180" s="253"/>
      <c r="B180" s="242"/>
      <c r="C180" s="242"/>
      <c r="D180" s="242"/>
      <c r="E180" s="242"/>
      <c r="F180" s="242"/>
      <c r="G180" s="242"/>
      <c r="H180" s="242"/>
      <c r="I180" s="254"/>
      <c r="J180" s="242"/>
      <c r="K180" s="242"/>
      <c r="L180" s="254"/>
      <c r="M180" s="242"/>
      <c r="N180" s="242"/>
      <c r="O180" s="254"/>
      <c r="P180" s="242"/>
      <c r="Q180" s="242"/>
      <c r="R180" s="254"/>
      <c r="S180" s="242"/>
      <c r="T180" s="242"/>
      <c r="U180" s="254"/>
      <c r="V180" s="242"/>
      <c r="W180" s="242"/>
      <c r="X180" s="254"/>
      <c r="Y180" s="242"/>
      <c r="Z180" s="242"/>
      <c r="AA180" s="254"/>
      <c r="AB180" s="242"/>
      <c r="AC180" s="242"/>
      <c r="AD180" s="254"/>
      <c r="AE180" s="242"/>
      <c r="AF180" s="242"/>
      <c r="AG180" s="254"/>
      <c r="AH180" s="242"/>
      <c r="AI180" s="242"/>
      <c r="AJ180" s="254"/>
      <c r="AK180" s="242"/>
      <c r="AL180" s="242"/>
      <c r="AM180" s="254"/>
      <c r="AN180" s="242"/>
      <c r="AO180" s="242"/>
      <c r="AP180" s="254"/>
      <c r="AQ180" s="242"/>
    </row>
    <row r="181" spans="1:43" ht="16.5" x14ac:dyDescent="0.25">
      <c r="A181" s="253"/>
      <c r="B181" s="253"/>
      <c r="C181" s="253"/>
      <c r="D181" s="253"/>
      <c r="E181" s="253"/>
      <c r="F181" s="253"/>
      <c r="G181" s="255"/>
    </row>
    <row r="197" spans="3:3" ht="15" x14ac:dyDescent="0.25">
      <c r="C197" s="809"/>
    </row>
  </sheetData>
  <mergeCells count="426">
    <mergeCell ref="AL175:AN176"/>
    <mergeCell ref="AO175:AQ176"/>
    <mergeCell ref="B177:G177"/>
    <mergeCell ref="A178:G178"/>
    <mergeCell ref="T175:V176"/>
    <mergeCell ref="W175:Y176"/>
    <mergeCell ref="Z175:AB176"/>
    <mergeCell ref="AC175:AE176"/>
    <mergeCell ref="AF175:AH176"/>
    <mergeCell ref="AI175:AK176"/>
    <mergeCell ref="A173:A177"/>
    <mergeCell ref="E175:F175"/>
    <mergeCell ref="H175:J176"/>
    <mergeCell ref="K175:M176"/>
    <mergeCell ref="N175:P176"/>
    <mergeCell ref="Q175:S176"/>
    <mergeCell ref="Z170:AB171"/>
    <mergeCell ref="AC170:AE171"/>
    <mergeCell ref="AF170:AH171"/>
    <mergeCell ref="AI170:AK171"/>
    <mergeCell ref="AL170:AN171"/>
    <mergeCell ref="AO170:AQ171"/>
    <mergeCell ref="H170:J171"/>
    <mergeCell ref="K170:M171"/>
    <mergeCell ref="N170:P171"/>
    <mergeCell ref="Q170:S171"/>
    <mergeCell ref="T170:V171"/>
    <mergeCell ref="W170:Y171"/>
    <mergeCell ref="A136:C136"/>
    <mergeCell ref="A163:G163"/>
    <mergeCell ref="A164:G164"/>
    <mergeCell ref="A165:G165"/>
    <mergeCell ref="A168:A172"/>
    <mergeCell ref="E170:F170"/>
    <mergeCell ref="B172:G172"/>
    <mergeCell ref="A120:C120"/>
    <mergeCell ref="A131:G131"/>
    <mergeCell ref="A132:G132"/>
    <mergeCell ref="A133:G133"/>
    <mergeCell ref="A135:C135"/>
    <mergeCell ref="D135:E135"/>
    <mergeCell ref="F135:G135"/>
    <mergeCell ref="E115:F115"/>
    <mergeCell ref="E116:F116"/>
    <mergeCell ref="E117:F117"/>
    <mergeCell ref="A119:C119"/>
    <mergeCell ref="D119:E119"/>
    <mergeCell ref="F119:G119"/>
    <mergeCell ref="AC111:AE111"/>
    <mergeCell ref="AF111:AH111"/>
    <mergeCell ref="AI111:AK111"/>
    <mergeCell ref="AL111:AN111"/>
    <mergeCell ref="AO111:AQ111"/>
    <mergeCell ref="A112:C114"/>
    <mergeCell ref="D112:E114"/>
    <mergeCell ref="F112:G112"/>
    <mergeCell ref="F113:G113"/>
    <mergeCell ref="F114:G114"/>
    <mergeCell ref="AL110:AN110"/>
    <mergeCell ref="AO110:AQ110"/>
    <mergeCell ref="D111:G111"/>
    <mergeCell ref="H111:J111"/>
    <mergeCell ref="K111:M111"/>
    <mergeCell ref="N111:P111"/>
    <mergeCell ref="Q111:S111"/>
    <mergeCell ref="T111:V111"/>
    <mergeCell ref="W111:Y111"/>
    <mergeCell ref="Z111:AB111"/>
    <mergeCell ref="T110:V110"/>
    <mergeCell ref="W110:Y110"/>
    <mergeCell ref="Z110:AB110"/>
    <mergeCell ref="AC110:AE110"/>
    <mergeCell ref="AF110:AH110"/>
    <mergeCell ref="AI110:AK110"/>
    <mergeCell ref="AC109:AE109"/>
    <mergeCell ref="AF109:AH109"/>
    <mergeCell ref="AI109:AK109"/>
    <mergeCell ref="AL109:AN109"/>
    <mergeCell ref="AO109:AQ109"/>
    <mergeCell ref="F110:G110"/>
    <mergeCell ref="H110:J110"/>
    <mergeCell ref="K110:M110"/>
    <mergeCell ref="N110:P110"/>
    <mergeCell ref="Q110:S110"/>
    <mergeCell ref="AL108:AN108"/>
    <mergeCell ref="AO108:AQ108"/>
    <mergeCell ref="F109:G109"/>
    <mergeCell ref="H109:J109"/>
    <mergeCell ref="K109:M109"/>
    <mergeCell ref="N109:P109"/>
    <mergeCell ref="Q109:S109"/>
    <mergeCell ref="T109:V109"/>
    <mergeCell ref="W109:Y109"/>
    <mergeCell ref="Z109:AB109"/>
    <mergeCell ref="T108:V108"/>
    <mergeCell ref="W108:Y108"/>
    <mergeCell ref="Z108:AB108"/>
    <mergeCell ref="AC108:AE108"/>
    <mergeCell ref="AF108:AH108"/>
    <mergeCell ref="AI108:AK108"/>
    <mergeCell ref="AF107:AH107"/>
    <mergeCell ref="AI107:AK107"/>
    <mergeCell ref="AL107:AN107"/>
    <mergeCell ref="AO107:AQ107"/>
    <mergeCell ref="D108:E110"/>
    <mergeCell ref="F108:G108"/>
    <mergeCell ref="H108:J108"/>
    <mergeCell ref="K108:M108"/>
    <mergeCell ref="N108:P108"/>
    <mergeCell ref="Q108:S108"/>
    <mergeCell ref="N107:P107"/>
    <mergeCell ref="Q107:S107"/>
    <mergeCell ref="T107:V107"/>
    <mergeCell ref="W107:Y107"/>
    <mergeCell ref="Z107:AB107"/>
    <mergeCell ref="AC107:AE107"/>
    <mergeCell ref="AO103:AQ103"/>
    <mergeCell ref="A104:B111"/>
    <mergeCell ref="C104:C111"/>
    <mergeCell ref="D104:E106"/>
    <mergeCell ref="F104:G104"/>
    <mergeCell ref="F105:G105"/>
    <mergeCell ref="F106:G106"/>
    <mergeCell ref="D107:G107"/>
    <mergeCell ref="H107:J107"/>
    <mergeCell ref="K107:M107"/>
    <mergeCell ref="W103:Y103"/>
    <mergeCell ref="Z103:AB103"/>
    <mergeCell ref="AC103:AE103"/>
    <mergeCell ref="AF103:AH103"/>
    <mergeCell ref="AI103:AK103"/>
    <mergeCell ref="AL103:AN103"/>
    <mergeCell ref="AF102:AH102"/>
    <mergeCell ref="AI102:AK102"/>
    <mergeCell ref="AL102:AN102"/>
    <mergeCell ref="AO102:AQ102"/>
    <mergeCell ref="D103:G103"/>
    <mergeCell ref="H103:J103"/>
    <mergeCell ref="K103:M103"/>
    <mergeCell ref="N103:P103"/>
    <mergeCell ref="Q103:S103"/>
    <mergeCell ref="T103:V103"/>
    <mergeCell ref="AO101:AQ101"/>
    <mergeCell ref="F102:G102"/>
    <mergeCell ref="H102:J102"/>
    <mergeCell ref="K102:M102"/>
    <mergeCell ref="N102:P102"/>
    <mergeCell ref="Q102:S102"/>
    <mergeCell ref="T102:V102"/>
    <mergeCell ref="W102:Y102"/>
    <mergeCell ref="Z102:AB102"/>
    <mergeCell ref="AC102:AE102"/>
    <mergeCell ref="W101:Y101"/>
    <mergeCell ref="Z101:AB101"/>
    <mergeCell ref="AC101:AE101"/>
    <mergeCell ref="AF101:AH101"/>
    <mergeCell ref="AI101:AK101"/>
    <mergeCell ref="AL101:AN101"/>
    <mergeCell ref="F101:G101"/>
    <mergeCell ref="H101:J101"/>
    <mergeCell ref="K101:M101"/>
    <mergeCell ref="N101:P101"/>
    <mergeCell ref="Q101:S101"/>
    <mergeCell ref="T101:V101"/>
    <mergeCell ref="Z100:AB100"/>
    <mergeCell ref="AC100:AE100"/>
    <mergeCell ref="AF100:AH100"/>
    <mergeCell ref="AI100:AK100"/>
    <mergeCell ref="AL100:AN100"/>
    <mergeCell ref="AO100:AQ100"/>
    <mergeCell ref="AL99:AN99"/>
    <mergeCell ref="AO99:AQ99"/>
    <mergeCell ref="D100:E102"/>
    <mergeCell ref="F100:G100"/>
    <mergeCell ref="H100:J100"/>
    <mergeCell ref="K100:M100"/>
    <mergeCell ref="N100:P100"/>
    <mergeCell ref="Q100:S100"/>
    <mergeCell ref="T100:V100"/>
    <mergeCell ref="W100:Y100"/>
    <mergeCell ref="T99:V99"/>
    <mergeCell ref="W99:Y99"/>
    <mergeCell ref="Z99:AB99"/>
    <mergeCell ref="AC99:AE99"/>
    <mergeCell ref="AF99:AH99"/>
    <mergeCell ref="AI99:AK99"/>
    <mergeCell ref="F98:G98"/>
    <mergeCell ref="D99:G99"/>
    <mergeCell ref="H99:J99"/>
    <mergeCell ref="K99:M99"/>
    <mergeCell ref="N99:P99"/>
    <mergeCell ref="Q99:S99"/>
    <mergeCell ref="AL93:AN93"/>
    <mergeCell ref="AO93:AQ93"/>
    <mergeCell ref="A94:B95"/>
    <mergeCell ref="C94:C95"/>
    <mergeCell ref="D94:G95"/>
    <mergeCell ref="A96:B103"/>
    <mergeCell ref="C96:C103"/>
    <mergeCell ref="D96:E98"/>
    <mergeCell ref="F96:G96"/>
    <mergeCell ref="F97:G97"/>
    <mergeCell ref="T93:V93"/>
    <mergeCell ref="W93:Y93"/>
    <mergeCell ref="Z93:AB93"/>
    <mergeCell ref="AC93:AE93"/>
    <mergeCell ref="AF93:AH93"/>
    <mergeCell ref="AI93:AK93"/>
    <mergeCell ref="A88:G88"/>
    <mergeCell ref="A93:G93"/>
    <mergeCell ref="H93:J93"/>
    <mergeCell ref="K93:M93"/>
    <mergeCell ref="N93:P93"/>
    <mergeCell ref="Q93:S93"/>
    <mergeCell ref="AC85:AE86"/>
    <mergeCell ref="AF85:AH86"/>
    <mergeCell ref="AI85:AK86"/>
    <mergeCell ref="AL85:AN86"/>
    <mergeCell ref="AO85:AQ86"/>
    <mergeCell ref="H86:I86"/>
    <mergeCell ref="K86:L86"/>
    <mergeCell ref="N86:O86"/>
    <mergeCell ref="Q86:R86"/>
    <mergeCell ref="B82:G82"/>
    <mergeCell ref="A83:A87"/>
    <mergeCell ref="E85:F85"/>
    <mergeCell ref="T85:V86"/>
    <mergeCell ref="W85:Y86"/>
    <mergeCell ref="Z85:AB86"/>
    <mergeCell ref="B87:G87"/>
    <mergeCell ref="Z80:AB81"/>
    <mergeCell ref="AC80:AE81"/>
    <mergeCell ref="AF80:AH81"/>
    <mergeCell ref="AI80:AK81"/>
    <mergeCell ref="AL80:AN81"/>
    <mergeCell ref="AO80:AQ81"/>
    <mergeCell ref="A74:G74"/>
    <mergeCell ref="A75:G75"/>
    <mergeCell ref="A78:A82"/>
    <mergeCell ref="E80:F80"/>
    <mergeCell ref="T80:V81"/>
    <mergeCell ref="W80:Y81"/>
    <mergeCell ref="H81:I81"/>
    <mergeCell ref="K81:L81"/>
    <mergeCell ref="N81:O81"/>
    <mergeCell ref="Q81:R81"/>
    <mergeCell ref="A43:G43"/>
    <mergeCell ref="A45:C45"/>
    <mergeCell ref="D45:E45"/>
    <mergeCell ref="F45:G45"/>
    <mergeCell ref="A46:C46"/>
    <mergeCell ref="A73:G73"/>
    <mergeCell ref="A29:C29"/>
    <mergeCell ref="D29:E29"/>
    <mergeCell ref="F29:G29"/>
    <mergeCell ref="A30:C30"/>
    <mergeCell ref="A41:G41"/>
    <mergeCell ref="A42:G42"/>
    <mergeCell ref="AO21:AQ21"/>
    <mergeCell ref="A22:C24"/>
    <mergeCell ref="D22:E24"/>
    <mergeCell ref="F22:G22"/>
    <mergeCell ref="F23:G23"/>
    <mergeCell ref="F24:G24"/>
    <mergeCell ref="W21:Y21"/>
    <mergeCell ref="Z21:AB21"/>
    <mergeCell ref="AC21:AE21"/>
    <mergeCell ref="AF21:AH21"/>
    <mergeCell ref="AI21:AK21"/>
    <mergeCell ref="AL21:AN21"/>
    <mergeCell ref="AF20:AH20"/>
    <mergeCell ref="AI20:AK20"/>
    <mergeCell ref="AL20:AN20"/>
    <mergeCell ref="AO20:AQ20"/>
    <mergeCell ref="D21:G21"/>
    <mergeCell ref="H21:J21"/>
    <mergeCell ref="K21:M21"/>
    <mergeCell ref="N21:P21"/>
    <mergeCell ref="Q21:S21"/>
    <mergeCell ref="T21:V21"/>
    <mergeCell ref="AO19:AQ19"/>
    <mergeCell ref="F20:G20"/>
    <mergeCell ref="H20:J20"/>
    <mergeCell ref="K20:M20"/>
    <mergeCell ref="N20:P20"/>
    <mergeCell ref="Q20:S20"/>
    <mergeCell ref="T20:V20"/>
    <mergeCell ref="W20:Y20"/>
    <mergeCell ref="Z20:AB20"/>
    <mergeCell ref="AC20:AE20"/>
    <mergeCell ref="W19:Y19"/>
    <mergeCell ref="Z19:AB19"/>
    <mergeCell ref="AC19:AE19"/>
    <mergeCell ref="AF19:AH19"/>
    <mergeCell ref="AI19:AK19"/>
    <mergeCell ref="AL19:AN19"/>
    <mergeCell ref="F19:G19"/>
    <mergeCell ref="H19:J19"/>
    <mergeCell ref="K19:M19"/>
    <mergeCell ref="N19:P19"/>
    <mergeCell ref="Q19:S19"/>
    <mergeCell ref="T19:V19"/>
    <mergeCell ref="Z18:AB18"/>
    <mergeCell ref="AC18:AE18"/>
    <mergeCell ref="AF18:AH18"/>
    <mergeCell ref="AI18:AK18"/>
    <mergeCell ref="AL18:AN18"/>
    <mergeCell ref="AO18:AQ18"/>
    <mergeCell ref="AL17:AN17"/>
    <mergeCell ref="AO17:AQ17"/>
    <mergeCell ref="D18:E20"/>
    <mergeCell ref="F18:G18"/>
    <mergeCell ref="H18:J18"/>
    <mergeCell ref="K18:M18"/>
    <mergeCell ref="N18:P18"/>
    <mergeCell ref="Q18:S18"/>
    <mergeCell ref="T18:V18"/>
    <mergeCell ref="W18:Y18"/>
    <mergeCell ref="T17:V17"/>
    <mergeCell ref="W17:Y17"/>
    <mergeCell ref="Z17:AB17"/>
    <mergeCell ref="AC17:AE17"/>
    <mergeCell ref="AF17:AH17"/>
    <mergeCell ref="AI17:AK17"/>
    <mergeCell ref="F16:G16"/>
    <mergeCell ref="D17:G17"/>
    <mergeCell ref="H17:J17"/>
    <mergeCell ref="K17:M17"/>
    <mergeCell ref="N17:P17"/>
    <mergeCell ref="Q17:S17"/>
    <mergeCell ref="AC13:AE13"/>
    <mergeCell ref="AF13:AH13"/>
    <mergeCell ref="AI13:AK13"/>
    <mergeCell ref="AL13:AN13"/>
    <mergeCell ref="AO13:AQ13"/>
    <mergeCell ref="A14:B21"/>
    <mergeCell ref="C14:C21"/>
    <mergeCell ref="D14:E16"/>
    <mergeCell ref="F14:G14"/>
    <mergeCell ref="F15:G15"/>
    <mergeCell ref="AL12:AN12"/>
    <mergeCell ref="AO12:AQ12"/>
    <mergeCell ref="D13:G13"/>
    <mergeCell ref="H13:J13"/>
    <mergeCell ref="K13:M13"/>
    <mergeCell ref="N13:P13"/>
    <mergeCell ref="Q13:S13"/>
    <mergeCell ref="T13:V13"/>
    <mergeCell ref="W13:Y13"/>
    <mergeCell ref="Z13:AB13"/>
    <mergeCell ref="T12:V12"/>
    <mergeCell ref="W12:Y12"/>
    <mergeCell ref="Z12:AB12"/>
    <mergeCell ref="AC12:AE12"/>
    <mergeCell ref="AF12:AH12"/>
    <mergeCell ref="AI12:AK12"/>
    <mergeCell ref="AC11:AE11"/>
    <mergeCell ref="AF11:AH11"/>
    <mergeCell ref="AI11:AK11"/>
    <mergeCell ref="AL11:AN11"/>
    <mergeCell ref="AO11:AQ11"/>
    <mergeCell ref="F12:G12"/>
    <mergeCell ref="H12:J12"/>
    <mergeCell ref="K12:M12"/>
    <mergeCell ref="N12:P12"/>
    <mergeCell ref="Q12:S12"/>
    <mergeCell ref="AL10:AN10"/>
    <mergeCell ref="AO10:AQ10"/>
    <mergeCell ref="F11:G11"/>
    <mergeCell ref="H11:J11"/>
    <mergeCell ref="K11:M11"/>
    <mergeCell ref="N11:P11"/>
    <mergeCell ref="Q11:S11"/>
    <mergeCell ref="T11:V11"/>
    <mergeCell ref="W11:Y11"/>
    <mergeCell ref="Z11:AB11"/>
    <mergeCell ref="T10:V10"/>
    <mergeCell ref="W10:Y10"/>
    <mergeCell ref="Z10:AB10"/>
    <mergeCell ref="AC10:AE10"/>
    <mergeCell ref="AF10:AH10"/>
    <mergeCell ref="AI10:AK10"/>
    <mergeCell ref="D10:E12"/>
    <mergeCell ref="F10:G10"/>
    <mergeCell ref="H10:J10"/>
    <mergeCell ref="K10:M10"/>
    <mergeCell ref="N10:P10"/>
    <mergeCell ref="Q10:S10"/>
    <mergeCell ref="Z9:AB9"/>
    <mergeCell ref="AC9:AE9"/>
    <mergeCell ref="AF9:AH9"/>
    <mergeCell ref="AI9:AK9"/>
    <mergeCell ref="AL9:AN9"/>
    <mergeCell ref="AO9:AQ9"/>
    <mergeCell ref="H9:J9"/>
    <mergeCell ref="K9:M9"/>
    <mergeCell ref="N9:P9"/>
    <mergeCell ref="Q9:S9"/>
    <mergeCell ref="T9:V9"/>
    <mergeCell ref="W9:Y9"/>
    <mergeCell ref="A4:B5"/>
    <mergeCell ref="C4:C5"/>
    <mergeCell ref="D4:G5"/>
    <mergeCell ref="A6:B13"/>
    <mergeCell ref="C6:C13"/>
    <mergeCell ref="D6:E8"/>
    <mergeCell ref="F6:G6"/>
    <mergeCell ref="F7:G7"/>
    <mergeCell ref="F8:G8"/>
    <mergeCell ref="D9:G9"/>
    <mergeCell ref="Z3:AB3"/>
    <mergeCell ref="AC3:AE3"/>
    <mergeCell ref="AF3:AH3"/>
    <mergeCell ref="AI3:AK3"/>
    <mergeCell ref="AL3:AN3"/>
    <mergeCell ref="AO3:AQ3"/>
    <mergeCell ref="A1:AQ1"/>
    <mergeCell ref="AN2:AQ2"/>
    <mergeCell ref="BX2:CA2"/>
    <mergeCell ref="A3:G3"/>
    <mergeCell ref="H3:J3"/>
    <mergeCell ref="K3:M3"/>
    <mergeCell ref="N3:P3"/>
    <mergeCell ref="Q3:S3"/>
    <mergeCell ref="T3:V3"/>
    <mergeCell ref="W3:Y3"/>
  </mergeCells>
  <pageMargins left="0.70866141732283472" right="0.70866141732283472" top="0.35433070866141736" bottom="0.15748031496062992" header="0.31496062992125984" footer="0.31496062992125984"/>
  <pageSetup paperSize="8" scale="53" fitToHeight="0" orientation="landscape" horizontalDpi="120" verticalDpi="144" r:id="rId1"/>
  <headerFooter alignWithMargins="0">
    <oddFooter xml:space="preserve">&amp;R
</oddFooter>
  </headerFooter>
  <rowBreaks count="1" manualBreakCount="1">
    <brk id="91" max="42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61"/>
  <sheetViews>
    <sheetView workbookViewId="0">
      <selection activeCell="T7" sqref="T7"/>
    </sheetView>
  </sheetViews>
  <sheetFormatPr defaultRowHeight="12.75" x14ac:dyDescent="0.2"/>
  <cols>
    <col min="1" max="1" width="4.42578125" style="287" customWidth="1"/>
    <col min="2" max="2" width="6.7109375" style="287" customWidth="1"/>
    <col min="3" max="3" width="6.85546875" style="287" customWidth="1"/>
    <col min="4" max="6" width="6.28515625" style="287" customWidth="1"/>
    <col min="7" max="7" width="5.5703125" style="287" customWidth="1"/>
    <col min="8" max="79" width="8.28515625" style="287" customWidth="1"/>
    <col min="80" max="256" width="9.140625" style="287"/>
    <col min="257" max="257" width="4.42578125" style="287" customWidth="1"/>
    <col min="258" max="258" width="6.7109375" style="287" customWidth="1"/>
    <col min="259" max="259" width="6.85546875" style="287" customWidth="1"/>
    <col min="260" max="262" width="6.28515625" style="287" customWidth="1"/>
    <col min="263" max="263" width="5.5703125" style="287" customWidth="1"/>
    <col min="264" max="335" width="8.28515625" style="287" customWidth="1"/>
    <col min="336" max="512" width="9.140625" style="287"/>
    <col min="513" max="513" width="4.42578125" style="287" customWidth="1"/>
    <col min="514" max="514" width="6.7109375" style="287" customWidth="1"/>
    <col min="515" max="515" width="6.85546875" style="287" customWidth="1"/>
    <col min="516" max="518" width="6.28515625" style="287" customWidth="1"/>
    <col min="519" max="519" width="5.5703125" style="287" customWidth="1"/>
    <col min="520" max="591" width="8.28515625" style="287" customWidth="1"/>
    <col min="592" max="768" width="9.140625" style="287"/>
    <col min="769" max="769" width="4.42578125" style="287" customWidth="1"/>
    <col min="770" max="770" width="6.7109375" style="287" customWidth="1"/>
    <col min="771" max="771" width="6.85546875" style="287" customWidth="1"/>
    <col min="772" max="774" width="6.28515625" style="287" customWidth="1"/>
    <col min="775" max="775" width="5.5703125" style="287" customWidth="1"/>
    <col min="776" max="847" width="8.28515625" style="287" customWidth="1"/>
    <col min="848" max="1024" width="9.140625" style="287"/>
    <col min="1025" max="1025" width="4.42578125" style="287" customWidth="1"/>
    <col min="1026" max="1026" width="6.7109375" style="287" customWidth="1"/>
    <col min="1027" max="1027" width="6.85546875" style="287" customWidth="1"/>
    <col min="1028" max="1030" width="6.28515625" style="287" customWidth="1"/>
    <col min="1031" max="1031" width="5.5703125" style="287" customWidth="1"/>
    <col min="1032" max="1103" width="8.28515625" style="287" customWidth="1"/>
    <col min="1104" max="1280" width="9.140625" style="287"/>
    <col min="1281" max="1281" width="4.42578125" style="287" customWidth="1"/>
    <col min="1282" max="1282" width="6.7109375" style="287" customWidth="1"/>
    <col min="1283" max="1283" width="6.85546875" style="287" customWidth="1"/>
    <col min="1284" max="1286" width="6.28515625" style="287" customWidth="1"/>
    <col min="1287" max="1287" width="5.5703125" style="287" customWidth="1"/>
    <col min="1288" max="1359" width="8.28515625" style="287" customWidth="1"/>
    <col min="1360" max="1536" width="9.140625" style="287"/>
    <col min="1537" max="1537" width="4.42578125" style="287" customWidth="1"/>
    <col min="1538" max="1538" width="6.7109375" style="287" customWidth="1"/>
    <col min="1539" max="1539" width="6.85546875" style="287" customWidth="1"/>
    <col min="1540" max="1542" width="6.28515625" style="287" customWidth="1"/>
    <col min="1543" max="1543" width="5.5703125" style="287" customWidth="1"/>
    <col min="1544" max="1615" width="8.28515625" style="287" customWidth="1"/>
    <col min="1616" max="1792" width="9.140625" style="287"/>
    <col min="1793" max="1793" width="4.42578125" style="287" customWidth="1"/>
    <col min="1794" max="1794" width="6.7109375" style="287" customWidth="1"/>
    <col min="1795" max="1795" width="6.85546875" style="287" customWidth="1"/>
    <col min="1796" max="1798" width="6.28515625" style="287" customWidth="1"/>
    <col min="1799" max="1799" width="5.5703125" style="287" customWidth="1"/>
    <col min="1800" max="1871" width="8.28515625" style="287" customWidth="1"/>
    <col min="1872" max="2048" width="9.140625" style="287"/>
    <col min="2049" max="2049" width="4.42578125" style="287" customWidth="1"/>
    <col min="2050" max="2050" width="6.7109375" style="287" customWidth="1"/>
    <col min="2051" max="2051" width="6.85546875" style="287" customWidth="1"/>
    <col min="2052" max="2054" width="6.28515625" style="287" customWidth="1"/>
    <col min="2055" max="2055" width="5.5703125" style="287" customWidth="1"/>
    <col min="2056" max="2127" width="8.28515625" style="287" customWidth="1"/>
    <col min="2128" max="2304" width="9.140625" style="287"/>
    <col min="2305" max="2305" width="4.42578125" style="287" customWidth="1"/>
    <col min="2306" max="2306" width="6.7109375" style="287" customWidth="1"/>
    <col min="2307" max="2307" width="6.85546875" style="287" customWidth="1"/>
    <col min="2308" max="2310" width="6.28515625" style="287" customWidth="1"/>
    <col min="2311" max="2311" width="5.5703125" style="287" customWidth="1"/>
    <col min="2312" max="2383" width="8.28515625" style="287" customWidth="1"/>
    <col min="2384" max="2560" width="9.140625" style="287"/>
    <col min="2561" max="2561" width="4.42578125" style="287" customWidth="1"/>
    <col min="2562" max="2562" width="6.7109375" style="287" customWidth="1"/>
    <col min="2563" max="2563" width="6.85546875" style="287" customWidth="1"/>
    <col min="2564" max="2566" width="6.28515625" style="287" customWidth="1"/>
    <col min="2567" max="2567" width="5.5703125" style="287" customWidth="1"/>
    <col min="2568" max="2639" width="8.28515625" style="287" customWidth="1"/>
    <col min="2640" max="2816" width="9.140625" style="287"/>
    <col min="2817" max="2817" width="4.42578125" style="287" customWidth="1"/>
    <col min="2818" max="2818" width="6.7109375" style="287" customWidth="1"/>
    <col min="2819" max="2819" width="6.85546875" style="287" customWidth="1"/>
    <col min="2820" max="2822" width="6.28515625" style="287" customWidth="1"/>
    <col min="2823" max="2823" width="5.5703125" style="287" customWidth="1"/>
    <col min="2824" max="2895" width="8.28515625" style="287" customWidth="1"/>
    <col min="2896" max="3072" width="9.140625" style="287"/>
    <col min="3073" max="3073" width="4.42578125" style="287" customWidth="1"/>
    <col min="3074" max="3074" width="6.7109375" style="287" customWidth="1"/>
    <col min="3075" max="3075" width="6.85546875" style="287" customWidth="1"/>
    <col min="3076" max="3078" width="6.28515625" style="287" customWidth="1"/>
    <col min="3079" max="3079" width="5.5703125" style="287" customWidth="1"/>
    <col min="3080" max="3151" width="8.28515625" style="287" customWidth="1"/>
    <col min="3152" max="3328" width="9.140625" style="287"/>
    <col min="3329" max="3329" width="4.42578125" style="287" customWidth="1"/>
    <col min="3330" max="3330" width="6.7109375" style="287" customWidth="1"/>
    <col min="3331" max="3331" width="6.85546875" style="287" customWidth="1"/>
    <col min="3332" max="3334" width="6.28515625" style="287" customWidth="1"/>
    <col min="3335" max="3335" width="5.5703125" style="287" customWidth="1"/>
    <col min="3336" max="3407" width="8.28515625" style="287" customWidth="1"/>
    <col min="3408" max="3584" width="9.140625" style="287"/>
    <col min="3585" max="3585" width="4.42578125" style="287" customWidth="1"/>
    <col min="3586" max="3586" width="6.7109375" style="287" customWidth="1"/>
    <col min="3587" max="3587" width="6.85546875" style="287" customWidth="1"/>
    <col min="3588" max="3590" width="6.28515625" style="287" customWidth="1"/>
    <col min="3591" max="3591" width="5.5703125" style="287" customWidth="1"/>
    <col min="3592" max="3663" width="8.28515625" style="287" customWidth="1"/>
    <col min="3664" max="3840" width="9.140625" style="287"/>
    <col min="3841" max="3841" width="4.42578125" style="287" customWidth="1"/>
    <col min="3842" max="3842" width="6.7109375" style="287" customWidth="1"/>
    <col min="3843" max="3843" width="6.85546875" style="287" customWidth="1"/>
    <col min="3844" max="3846" width="6.28515625" style="287" customWidth="1"/>
    <col min="3847" max="3847" width="5.5703125" style="287" customWidth="1"/>
    <col min="3848" max="3919" width="8.28515625" style="287" customWidth="1"/>
    <col min="3920" max="4096" width="9.140625" style="287"/>
    <col min="4097" max="4097" width="4.42578125" style="287" customWidth="1"/>
    <col min="4098" max="4098" width="6.7109375" style="287" customWidth="1"/>
    <col min="4099" max="4099" width="6.85546875" style="287" customWidth="1"/>
    <col min="4100" max="4102" width="6.28515625" style="287" customWidth="1"/>
    <col min="4103" max="4103" width="5.5703125" style="287" customWidth="1"/>
    <col min="4104" max="4175" width="8.28515625" style="287" customWidth="1"/>
    <col min="4176" max="4352" width="9.140625" style="287"/>
    <col min="4353" max="4353" width="4.42578125" style="287" customWidth="1"/>
    <col min="4354" max="4354" width="6.7109375" style="287" customWidth="1"/>
    <col min="4355" max="4355" width="6.85546875" style="287" customWidth="1"/>
    <col min="4356" max="4358" width="6.28515625" style="287" customWidth="1"/>
    <col min="4359" max="4359" width="5.5703125" style="287" customWidth="1"/>
    <col min="4360" max="4431" width="8.28515625" style="287" customWidth="1"/>
    <col min="4432" max="4608" width="9.140625" style="287"/>
    <col min="4609" max="4609" width="4.42578125" style="287" customWidth="1"/>
    <col min="4610" max="4610" width="6.7109375" style="287" customWidth="1"/>
    <col min="4611" max="4611" width="6.85546875" style="287" customWidth="1"/>
    <col min="4612" max="4614" width="6.28515625" style="287" customWidth="1"/>
    <col min="4615" max="4615" width="5.5703125" style="287" customWidth="1"/>
    <col min="4616" max="4687" width="8.28515625" style="287" customWidth="1"/>
    <col min="4688" max="4864" width="9.140625" style="287"/>
    <col min="4865" max="4865" width="4.42578125" style="287" customWidth="1"/>
    <col min="4866" max="4866" width="6.7109375" style="287" customWidth="1"/>
    <col min="4867" max="4867" width="6.85546875" style="287" customWidth="1"/>
    <col min="4868" max="4870" width="6.28515625" style="287" customWidth="1"/>
    <col min="4871" max="4871" width="5.5703125" style="287" customWidth="1"/>
    <col min="4872" max="4943" width="8.28515625" style="287" customWidth="1"/>
    <col min="4944" max="5120" width="9.140625" style="287"/>
    <col min="5121" max="5121" width="4.42578125" style="287" customWidth="1"/>
    <col min="5122" max="5122" width="6.7109375" style="287" customWidth="1"/>
    <col min="5123" max="5123" width="6.85546875" style="287" customWidth="1"/>
    <col min="5124" max="5126" width="6.28515625" style="287" customWidth="1"/>
    <col min="5127" max="5127" width="5.5703125" style="287" customWidth="1"/>
    <col min="5128" max="5199" width="8.28515625" style="287" customWidth="1"/>
    <col min="5200" max="5376" width="9.140625" style="287"/>
    <col min="5377" max="5377" width="4.42578125" style="287" customWidth="1"/>
    <col min="5378" max="5378" width="6.7109375" style="287" customWidth="1"/>
    <col min="5379" max="5379" width="6.85546875" style="287" customWidth="1"/>
    <col min="5380" max="5382" width="6.28515625" style="287" customWidth="1"/>
    <col min="5383" max="5383" width="5.5703125" style="287" customWidth="1"/>
    <col min="5384" max="5455" width="8.28515625" style="287" customWidth="1"/>
    <col min="5456" max="5632" width="9.140625" style="287"/>
    <col min="5633" max="5633" width="4.42578125" style="287" customWidth="1"/>
    <col min="5634" max="5634" width="6.7109375" style="287" customWidth="1"/>
    <col min="5635" max="5635" width="6.85546875" style="287" customWidth="1"/>
    <col min="5636" max="5638" width="6.28515625" style="287" customWidth="1"/>
    <col min="5639" max="5639" width="5.5703125" style="287" customWidth="1"/>
    <col min="5640" max="5711" width="8.28515625" style="287" customWidth="1"/>
    <col min="5712" max="5888" width="9.140625" style="287"/>
    <col min="5889" max="5889" width="4.42578125" style="287" customWidth="1"/>
    <col min="5890" max="5890" width="6.7109375" style="287" customWidth="1"/>
    <col min="5891" max="5891" width="6.85546875" style="287" customWidth="1"/>
    <col min="5892" max="5894" width="6.28515625" style="287" customWidth="1"/>
    <col min="5895" max="5895" width="5.5703125" style="287" customWidth="1"/>
    <col min="5896" max="5967" width="8.28515625" style="287" customWidth="1"/>
    <col min="5968" max="6144" width="9.140625" style="287"/>
    <col min="6145" max="6145" width="4.42578125" style="287" customWidth="1"/>
    <col min="6146" max="6146" width="6.7109375" style="287" customWidth="1"/>
    <col min="6147" max="6147" width="6.85546875" style="287" customWidth="1"/>
    <col min="6148" max="6150" width="6.28515625" style="287" customWidth="1"/>
    <col min="6151" max="6151" width="5.5703125" style="287" customWidth="1"/>
    <col min="6152" max="6223" width="8.28515625" style="287" customWidth="1"/>
    <col min="6224" max="6400" width="9.140625" style="287"/>
    <col min="6401" max="6401" width="4.42578125" style="287" customWidth="1"/>
    <col min="6402" max="6402" width="6.7109375" style="287" customWidth="1"/>
    <col min="6403" max="6403" width="6.85546875" style="287" customWidth="1"/>
    <col min="6404" max="6406" width="6.28515625" style="287" customWidth="1"/>
    <col min="6407" max="6407" width="5.5703125" style="287" customWidth="1"/>
    <col min="6408" max="6479" width="8.28515625" style="287" customWidth="1"/>
    <col min="6480" max="6656" width="9.140625" style="287"/>
    <col min="6657" max="6657" width="4.42578125" style="287" customWidth="1"/>
    <col min="6658" max="6658" width="6.7109375" style="287" customWidth="1"/>
    <col min="6659" max="6659" width="6.85546875" style="287" customWidth="1"/>
    <col min="6660" max="6662" width="6.28515625" style="287" customWidth="1"/>
    <col min="6663" max="6663" width="5.5703125" style="287" customWidth="1"/>
    <col min="6664" max="6735" width="8.28515625" style="287" customWidth="1"/>
    <col min="6736" max="6912" width="9.140625" style="287"/>
    <col min="6913" max="6913" width="4.42578125" style="287" customWidth="1"/>
    <col min="6914" max="6914" width="6.7109375" style="287" customWidth="1"/>
    <col min="6915" max="6915" width="6.85546875" style="287" customWidth="1"/>
    <col min="6916" max="6918" width="6.28515625" style="287" customWidth="1"/>
    <col min="6919" max="6919" width="5.5703125" style="287" customWidth="1"/>
    <col min="6920" max="6991" width="8.28515625" style="287" customWidth="1"/>
    <col min="6992" max="7168" width="9.140625" style="287"/>
    <col min="7169" max="7169" width="4.42578125" style="287" customWidth="1"/>
    <col min="7170" max="7170" width="6.7109375" style="287" customWidth="1"/>
    <col min="7171" max="7171" width="6.85546875" style="287" customWidth="1"/>
    <col min="7172" max="7174" width="6.28515625" style="287" customWidth="1"/>
    <col min="7175" max="7175" width="5.5703125" style="287" customWidth="1"/>
    <col min="7176" max="7247" width="8.28515625" style="287" customWidth="1"/>
    <col min="7248" max="7424" width="9.140625" style="287"/>
    <col min="7425" max="7425" width="4.42578125" style="287" customWidth="1"/>
    <col min="7426" max="7426" width="6.7109375" style="287" customWidth="1"/>
    <col min="7427" max="7427" width="6.85546875" style="287" customWidth="1"/>
    <col min="7428" max="7430" width="6.28515625" style="287" customWidth="1"/>
    <col min="7431" max="7431" width="5.5703125" style="287" customWidth="1"/>
    <col min="7432" max="7503" width="8.28515625" style="287" customWidth="1"/>
    <col min="7504" max="7680" width="9.140625" style="287"/>
    <col min="7681" max="7681" width="4.42578125" style="287" customWidth="1"/>
    <col min="7682" max="7682" width="6.7109375" style="287" customWidth="1"/>
    <col min="7683" max="7683" width="6.85546875" style="287" customWidth="1"/>
    <col min="7684" max="7686" width="6.28515625" style="287" customWidth="1"/>
    <col min="7687" max="7687" width="5.5703125" style="287" customWidth="1"/>
    <col min="7688" max="7759" width="8.28515625" style="287" customWidth="1"/>
    <col min="7760" max="7936" width="9.140625" style="287"/>
    <col min="7937" max="7937" width="4.42578125" style="287" customWidth="1"/>
    <col min="7938" max="7938" width="6.7109375" style="287" customWidth="1"/>
    <col min="7939" max="7939" width="6.85546875" style="287" customWidth="1"/>
    <col min="7940" max="7942" width="6.28515625" style="287" customWidth="1"/>
    <col min="7943" max="7943" width="5.5703125" style="287" customWidth="1"/>
    <col min="7944" max="8015" width="8.28515625" style="287" customWidth="1"/>
    <col min="8016" max="8192" width="9.140625" style="287"/>
    <col min="8193" max="8193" width="4.42578125" style="287" customWidth="1"/>
    <col min="8194" max="8194" width="6.7109375" style="287" customWidth="1"/>
    <col min="8195" max="8195" width="6.85546875" style="287" customWidth="1"/>
    <col min="8196" max="8198" width="6.28515625" style="287" customWidth="1"/>
    <col min="8199" max="8199" width="5.5703125" style="287" customWidth="1"/>
    <col min="8200" max="8271" width="8.28515625" style="287" customWidth="1"/>
    <col min="8272" max="8448" width="9.140625" style="287"/>
    <col min="8449" max="8449" width="4.42578125" style="287" customWidth="1"/>
    <col min="8450" max="8450" width="6.7109375" style="287" customWidth="1"/>
    <col min="8451" max="8451" width="6.85546875" style="287" customWidth="1"/>
    <col min="8452" max="8454" width="6.28515625" style="287" customWidth="1"/>
    <col min="8455" max="8455" width="5.5703125" style="287" customWidth="1"/>
    <col min="8456" max="8527" width="8.28515625" style="287" customWidth="1"/>
    <col min="8528" max="8704" width="9.140625" style="287"/>
    <col min="8705" max="8705" width="4.42578125" style="287" customWidth="1"/>
    <col min="8706" max="8706" width="6.7109375" style="287" customWidth="1"/>
    <col min="8707" max="8707" width="6.85546875" style="287" customWidth="1"/>
    <col min="8708" max="8710" width="6.28515625" style="287" customWidth="1"/>
    <col min="8711" max="8711" width="5.5703125" style="287" customWidth="1"/>
    <col min="8712" max="8783" width="8.28515625" style="287" customWidth="1"/>
    <col min="8784" max="8960" width="9.140625" style="287"/>
    <col min="8961" max="8961" width="4.42578125" style="287" customWidth="1"/>
    <col min="8962" max="8962" width="6.7109375" style="287" customWidth="1"/>
    <col min="8963" max="8963" width="6.85546875" style="287" customWidth="1"/>
    <col min="8964" max="8966" width="6.28515625" style="287" customWidth="1"/>
    <col min="8967" max="8967" width="5.5703125" style="287" customWidth="1"/>
    <col min="8968" max="9039" width="8.28515625" style="287" customWidth="1"/>
    <col min="9040" max="9216" width="9.140625" style="287"/>
    <col min="9217" max="9217" width="4.42578125" style="287" customWidth="1"/>
    <col min="9218" max="9218" width="6.7109375" style="287" customWidth="1"/>
    <col min="9219" max="9219" width="6.85546875" style="287" customWidth="1"/>
    <col min="9220" max="9222" width="6.28515625" style="287" customWidth="1"/>
    <col min="9223" max="9223" width="5.5703125" style="287" customWidth="1"/>
    <col min="9224" max="9295" width="8.28515625" style="287" customWidth="1"/>
    <col min="9296" max="9472" width="9.140625" style="287"/>
    <col min="9473" max="9473" width="4.42578125" style="287" customWidth="1"/>
    <col min="9474" max="9474" width="6.7109375" style="287" customWidth="1"/>
    <col min="9475" max="9475" width="6.85546875" style="287" customWidth="1"/>
    <col min="9476" max="9478" width="6.28515625" style="287" customWidth="1"/>
    <col min="9479" max="9479" width="5.5703125" style="287" customWidth="1"/>
    <col min="9480" max="9551" width="8.28515625" style="287" customWidth="1"/>
    <col min="9552" max="9728" width="9.140625" style="287"/>
    <col min="9729" max="9729" width="4.42578125" style="287" customWidth="1"/>
    <col min="9730" max="9730" width="6.7109375" style="287" customWidth="1"/>
    <col min="9731" max="9731" width="6.85546875" style="287" customWidth="1"/>
    <col min="9732" max="9734" width="6.28515625" style="287" customWidth="1"/>
    <col min="9735" max="9735" width="5.5703125" style="287" customWidth="1"/>
    <col min="9736" max="9807" width="8.28515625" style="287" customWidth="1"/>
    <col min="9808" max="9984" width="9.140625" style="287"/>
    <col min="9985" max="9985" width="4.42578125" style="287" customWidth="1"/>
    <col min="9986" max="9986" width="6.7109375" style="287" customWidth="1"/>
    <col min="9987" max="9987" width="6.85546875" style="287" customWidth="1"/>
    <col min="9988" max="9990" width="6.28515625" style="287" customWidth="1"/>
    <col min="9991" max="9991" width="5.5703125" style="287" customWidth="1"/>
    <col min="9992" max="10063" width="8.28515625" style="287" customWidth="1"/>
    <col min="10064" max="10240" width="9.140625" style="287"/>
    <col min="10241" max="10241" width="4.42578125" style="287" customWidth="1"/>
    <col min="10242" max="10242" width="6.7109375" style="287" customWidth="1"/>
    <col min="10243" max="10243" width="6.85546875" style="287" customWidth="1"/>
    <col min="10244" max="10246" width="6.28515625" style="287" customWidth="1"/>
    <col min="10247" max="10247" width="5.5703125" style="287" customWidth="1"/>
    <col min="10248" max="10319" width="8.28515625" style="287" customWidth="1"/>
    <col min="10320" max="10496" width="9.140625" style="287"/>
    <col min="10497" max="10497" width="4.42578125" style="287" customWidth="1"/>
    <col min="10498" max="10498" width="6.7109375" style="287" customWidth="1"/>
    <col min="10499" max="10499" width="6.85546875" style="287" customWidth="1"/>
    <col min="10500" max="10502" width="6.28515625" style="287" customWidth="1"/>
    <col min="10503" max="10503" width="5.5703125" style="287" customWidth="1"/>
    <col min="10504" max="10575" width="8.28515625" style="287" customWidth="1"/>
    <col min="10576" max="10752" width="9.140625" style="287"/>
    <col min="10753" max="10753" width="4.42578125" style="287" customWidth="1"/>
    <col min="10754" max="10754" width="6.7109375" style="287" customWidth="1"/>
    <col min="10755" max="10755" width="6.85546875" style="287" customWidth="1"/>
    <col min="10756" max="10758" width="6.28515625" style="287" customWidth="1"/>
    <col min="10759" max="10759" width="5.5703125" style="287" customWidth="1"/>
    <col min="10760" max="10831" width="8.28515625" style="287" customWidth="1"/>
    <col min="10832" max="11008" width="9.140625" style="287"/>
    <col min="11009" max="11009" width="4.42578125" style="287" customWidth="1"/>
    <col min="11010" max="11010" width="6.7109375" style="287" customWidth="1"/>
    <col min="11011" max="11011" width="6.85546875" style="287" customWidth="1"/>
    <col min="11012" max="11014" width="6.28515625" style="287" customWidth="1"/>
    <col min="11015" max="11015" width="5.5703125" style="287" customWidth="1"/>
    <col min="11016" max="11087" width="8.28515625" style="287" customWidth="1"/>
    <col min="11088" max="11264" width="9.140625" style="287"/>
    <col min="11265" max="11265" width="4.42578125" style="287" customWidth="1"/>
    <col min="11266" max="11266" width="6.7109375" style="287" customWidth="1"/>
    <col min="11267" max="11267" width="6.85546875" style="287" customWidth="1"/>
    <col min="11268" max="11270" width="6.28515625" style="287" customWidth="1"/>
    <col min="11271" max="11271" width="5.5703125" style="287" customWidth="1"/>
    <col min="11272" max="11343" width="8.28515625" style="287" customWidth="1"/>
    <col min="11344" max="11520" width="9.140625" style="287"/>
    <col min="11521" max="11521" width="4.42578125" style="287" customWidth="1"/>
    <col min="11522" max="11522" width="6.7109375" style="287" customWidth="1"/>
    <col min="11523" max="11523" width="6.85546875" style="287" customWidth="1"/>
    <col min="11524" max="11526" width="6.28515625" style="287" customWidth="1"/>
    <col min="11527" max="11527" width="5.5703125" style="287" customWidth="1"/>
    <col min="11528" max="11599" width="8.28515625" style="287" customWidth="1"/>
    <col min="11600" max="11776" width="9.140625" style="287"/>
    <col min="11777" max="11777" width="4.42578125" style="287" customWidth="1"/>
    <col min="11778" max="11778" width="6.7109375" style="287" customWidth="1"/>
    <col min="11779" max="11779" width="6.85546875" style="287" customWidth="1"/>
    <col min="11780" max="11782" width="6.28515625" style="287" customWidth="1"/>
    <col min="11783" max="11783" width="5.5703125" style="287" customWidth="1"/>
    <col min="11784" max="11855" width="8.28515625" style="287" customWidth="1"/>
    <col min="11856" max="12032" width="9.140625" style="287"/>
    <col min="12033" max="12033" width="4.42578125" style="287" customWidth="1"/>
    <col min="12034" max="12034" width="6.7109375" style="287" customWidth="1"/>
    <col min="12035" max="12035" width="6.85546875" style="287" customWidth="1"/>
    <col min="12036" max="12038" width="6.28515625" style="287" customWidth="1"/>
    <col min="12039" max="12039" width="5.5703125" style="287" customWidth="1"/>
    <col min="12040" max="12111" width="8.28515625" style="287" customWidth="1"/>
    <col min="12112" max="12288" width="9.140625" style="287"/>
    <col min="12289" max="12289" width="4.42578125" style="287" customWidth="1"/>
    <col min="12290" max="12290" width="6.7109375" style="287" customWidth="1"/>
    <col min="12291" max="12291" width="6.85546875" style="287" customWidth="1"/>
    <col min="12292" max="12294" width="6.28515625" style="287" customWidth="1"/>
    <col min="12295" max="12295" width="5.5703125" style="287" customWidth="1"/>
    <col min="12296" max="12367" width="8.28515625" style="287" customWidth="1"/>
    <col min="12368" max="12544" width="9.140625" style="287"/>
    <col min="12545" max="12545" width="4.42578125" style="287" customWidth="1"/>
    <col min="12546" max="12546" width="6.7109375" style="287" customWidth="1"/>
    <col min="12547" max="12547" width="6.85546875" style="287" customWidth="1"/>
    <col min="12548" max="12550" width="6.28515625" style="287" customWidth="1"/>
    <col min="12551" max="12551" width="5.5703125" style="287" customWidth="1"/>
    <col min="12552" max="12623" width="8.28515625" style="287" customWidth="1"/>
    <col min="12624" max="12800" width="9.140625" style="287"/>
    <col min="12801" max="12801" width="4.42578125" style="287" customWidth="1"/>
    <col min="12802" max="12802" width="6.7109375" style="287" customWidth="1"/>
    <col min="12803" max="12803" width="6.85546875" style="287" customWidth="1"/>
    <col min="12804" max="12806" width="6.28515625" style="287" customWidth="1"/>
    <col min="12807" max="12807" width="5.5703125" style="287" customWidth="1"/>
    <col min="12808" max="12879" width="8.28515625" style="287" customWidth="1"/>
    <col min="12880" max="13056" width="9.140625" style="287"/>
    <col min="13057" max="13057" width="4.42578125" style="287" customWidth="1"/>
    <col min="13058" max="13058" width="6.7109375" style="287" customWidth="1"/>
    <col min="13059" max="13059" width="6.85546875" style="287" customWidth="1"/>
    <col min="13060" max="13062" width="6.28515625" style="287" customWidth="1"/>
    <col min="13063" max="13063" width="5.5703125" style="287" customWidth="1"/>
    <col min="13064" max="13135" width="8.28515625" style="287" customWidth="1"/>
    <col min="13136" max="13312" width="9.140625" style="287"/>
    <col min="13313" max="13313" width="4.42578125" style="287" customWidth="1"/>
    <col min="13314" max="13314" width="6.7109375" style="287" customWidth="1"/>
    <col min="13315" max="13315" width="6.85546875" style="287" customWidth="1"/>
    <col min="13316" max="13318" width="6.28515625" style="287" customWidth="1"/>
    <col min="13319" max="13319" width="5.5703125" style="287" customWidth="1"/>
    <col min="13320" max="13391" width="8.28515625" style="287" customWidth="1"/>
    <col min="13392" max="13568" width="9.140625" style="287"/>
    <col min="13569" max="13569" width="4.42578125" style="287" customWidth="1"/>
    <col min="13570" max="13570" width="6.7109375" style="287" customWidth="1"/>
    <col min="13571" max="13571" width="6.85546875" style="287" customWidth="1"/>
    <col min="13572" max="13574" width="6.28515625" style="287" customWidth="1"/>
    <col min="13575" max="13575" width="5.5703125" style="287" customWidth="1"/>
    <col min="13576" max="13647" width="8.28515625" style="287" customWidth="1"/>
    <col min="13648" max="13824" width="9.140625" style="287"/>
    <col min="13825" max="13825" width="4.42578125" style="287" customWidth="1"/>
    <col min="13826" max="13826" width="6.7109375" style="287" customWidth="1"/>
    <col min="13827" max="13827" width="6.85546875" style="287" customWidth="1"/>
    <col min="13828" max="13830" width="6.28515625" style="287" customWidth="1"/>
    <col min="13831" max="13831" width="5.5703125" style="287" customWidth="1"/>
    <col min="13832" max="13903" width="8.28515625" style="287" customWidth="1"/>
    <col min="13904" max="14080" width="9.140625" style="287"/>
    <col min="14081" max="14081" width="4.42578125" style="287" customWidth="1"/>
    <col min="14082" max="14082" width="6.7109375" style="287" customWidth="1"/>
    <col min="14083" max="14083" width="6.85546875" style="287" customWidth="1"/>
    <col min="14084" max="14086" width="6.28515625" style="287" customWidth="1"/>
    <col min="14087" max="14087" width="5.5703125" style="287" customWidth="1"/>
    <col min="14088" max="14159" width="8.28515625" style="287" customWidth="1"/>
    <col min="14160" max="14336" width="9.140625" style="287"/>
    <col min="14337" max="14337" width="4.42578125" style="287" customWidth="1"/>
    <col min="14338" max="14338" width="6.7109375" style="287" customWidth="1"/>
    <col min="14339" max="14339" width="6.85546875" style="287" customWidth="1"/>
    <col min="14340" max="14342" width="6.28515625" style="287" customWidth="1"/>
    <col min="14343" max="14343" width="5.5703125" style="287" customWidth="1"/>
    <col min="14344" max="14415" width="8.28515625" style="287" customWidth="1"/>
    <col min="14416" max="14592" width="9.140625" style="287"/>
    <col min="14593" max="14593" width="4.42578125" style="287" customWidth="1"/>
    <col min="14594" max="14594" width="6.7109375" style="287" customWidth="1"/>
    <col min="14595" max="14595" width="6.85546875" style="287" customWidth="1"/>
    <col min="14596" max="14598" width="6.28515625" style="287" customWidth="1"/>
    <col min="14599" max="14599" width="5.5703125" style="287" customWidth="1"/>
    <col min="14600" max="14671" width="8.28515625" style="287" customWidth="1"/>
    <col min="14672" max="14848" width="9.140625" style="287"/>
    <col min="14849" max="14849" width="4.42578125" style="287" customWidth="1"/>
    <col min="14850" max="14850" width="6.7109375" style="287" customWidth="1"/>
    <col min="14851" max="14851" width="6.85546875" style="287" customWidth="1"/>
    <col min="14852" max="14854" width="6.28515625" style="287" customWidth="1"/>
    <col min="14855" max="14855" width="5.5703125" style="287" customWidth="1"/>
    <col min="14856" max="14927" width="8.28515625" style="287" customWidth="1"/>
    <col min="14928" max="15104" width="9.140625" style="287"/>
    <col min="15105" max="15105" width="4.42578125" style="287" customWidth="1"/>
    <col min="15106" max="15106" width="6.7109375" style="287" customWidth="1"/>
    <col min="15107" max="15107" width="6.85546875" style="287" customWidth="1"/>
    <col min="15108" max="15110" width="6.28515625" style="287" customWidth="1"/>
    <col min="15111" max="15111" width="5.5703125" style="287" customWidth="1"/>
    <col min="15112" max="15183" width="8.28515625" style="287" customWidth="1"/>
    <col min="15184" max="15360" width="9.140625" style="287"/>
    <col min="15361" max="15361" width="4.42578125" style="287" customWidth="1"/>
    <col min="15362" max="15362" width="6.7109375" style="287" customWidth="1"/>
    <col min="15363" max="15363" width="6.85546875" style="287" customWidth="1"/>
    <col min="15364" max="15366" width="6.28515625" style="287" customWidth="1"/>
    <col min="15367" max="15367" width="5.5703125" style="287" customWidth="1"/>
    <col min="15368" max="15439" width="8.28515625" style="287" customWidth="1"/>
    <col min="15440" max="15616" width="9.140625" style="287"/>
    <col min="15617" max="15617" width="4.42578125" style="287" customWidth="1"/>
    <col min="15618" max="15618" width="6.7109375" style="287" customWidth="1"/>
    <col min="15619" max="15619" width="6.85546875" style="287" customWidth="1"/>
    <col min="15620" max="15622" width="6.28515625" style="287" customWidth="1"/>
    <col min="15623" max="15623" width="5.5703125" style="287" customWidth="1"/>
    <col min="15624" max="15695" width="8.28515625" style="287" customWidth="1"/>
    <col min="15696" max="15872" width="9.140625" style="287"/>
    <col min="15873" max="15873" width="4.42578125" style="287" customWidth="1"/>
    <col min="15874" max="15874" width="6.7109375" style="287" customWidth="1"/>
    <col min="15875" max="15875" width="6.85546875" style="287" customWidth="1"/>
    <col min="15876" max="15878" width="6.28515625" style="287" customWidth="1"/>
    <col min="15879" max="15879" width="5.5703125" style="287" customWidth="1"/>
    <col min="15880" max="15951" width="8.28515625" style="287" customWidth="1"/>
    <col min="15952" max="16128" width="9.140625" style="287"/>
    <col min="16129" max="16129" width="4.42578125" style="287" customWidth="1"/>
    <col min="16130" max="16130" width="6.7109375" style="287" customWidth="1"/>
    <col min="16131" max="16131" width="6.85546875" style="287" customWidth="1"/>
    <col min="16132" max="16134" width="6.28515625" style="287" customWidth="1"/>
    <col min="16135" max="16135" width="5.5703125" style="287" customWidth="1"/>
    <col min="16136" max="16207" width="8.28515625" style="287" customWidth="1"/>
    <col min="16208" max="16384" width="9.140625" style="287"/>
  </cols>
  <sheetData>
    <row r="1" spans="1:79" ht="18" x14ac:dyDescent="0.25">
      <c r="C1" s="381" t="s">
        <v>164</v>
      </c>
      <c r="D1" s="382"/>
      <c r="H1" s="382"/>
      <c r="BY1" s="287" t="s">
        <v>165</v>
      </c>
    </row>
    <row r="2" spans="1:79" ht="14.25" x14ac:dyDescent="0.2">
      <c r="C2" s="383"/>
      <c r="D2" s="384"/>
      <c r="E2" s="384"/>
      <c r="F2" s="384"/>
    </row>
    <row r="3" spans="1:79" ht="18.75" thickBot="1" x14ac:dyDescent="0.3">
      <c r="B3" s="385"/>
      <c r="C3" s="386" t="s">
        <v>166</v>
      </c>
      <c r="D3" s="386"/>
      <c r="E3" s="386"/>
      <c r="F3" s="387"/>
      <c r="G3" s="386"/>
      <c r="H3" s="386"/>
      <c r="K3" s="388" t="s">
        <v>167</v>
      </c>
      <c r="L3" s="388"/>
      <c r="M3" s="385"/>
      <c r="N3" s="385"/>
      <c r="O3" s="385"/>
      <c r="P3" s="385"/>
      <c r="BY3" s="389" t="s">
        <v>1</v>
      </c>
      <c r="BZ3" s="390">
        <v>42172</v>
      </c>
      <c r="CA3" s="390"/>
    </row>
    <row r="4" spans="1:79" ht="13.5" thickBot="1" x14ac:dyDescent="0.25">
      <c r="B4" s="385"/>
      <c r="C4" s="385"/>
      <c r="D4" s="385"/>
      <c r="E4" s="385"/>
      <c r="F4" s="385"/>
      <c r="G4" s="385"/>
      <c r="H4" s="385"/>
      <c r="I4" s="391"/>
      <c r="J4" s="391"/>
      <c r="K4" s="392"/>
      <c r="L4" s="391"/>
      <c r="M4" s="391"/>
      <c r="N4" s="393"/>
      <c r="O4" s="393"/>
      <c r="P4" s="393"/>
      <c r="Q4" s="393"/>
      <c r="R4" s="393"/>
      <c r="S4" s="393"/>
    </row>
    <row r="5" spans="1:79" ht="13.5" thickBot="1" x14ac:dyDescent="0.25">
      <c r="A5" s="394" t="s">
        <v>2</v>
      </c>
      <c r="B5" s="395"/>
      <c r="C5" s="395"/>
      <c r="D5" s="396"/>
      <c r="E5" s="396"/>
      <c r="F5" s="397"/>
      <c r="G5" s="398"/>
      <c r="H5" s="399"/>
      <c r="I5" s="400">
        <v>1</v>
      </c>
      <c r="J5" s="401" t="s">
        <v>168</v>
      </c>
      <c r="K5" s="402"/>
      <c r="L5" s="403">
        <v>2</v>
      </c>
      <c r="M5" s="404" t="s">
        <v>168</v>
      </c>
      <c r="N5" s="399"/>
      <c r="O5" s="400">
        <v>3</v>
      </c>
      <c r="P5" s="401" t="s">
        <v>168</v>
      </c>
      <c r="Q5" s="402"/>
      <c r="R5" s="403">
        <v>4</v>
      </c>
      <c r="S5" s="404" t="s">
        <v>168</v>
      </c>
      <c r="T5" s="399"/>
      <c r="U5" s="400">
        <v>5</v>
      </c>
      <c r="V5" s="401" t="s">
        <v>168</v>
      </c>
      <c r="W5" s="402"/>
      <c r="X5" s="403">
        <v>6</v>
      </c>
      <c r="Y5" s="404" t="s">
        <v>168</v>
      </c>
      <c r="Z5" s="399"/>
      <c r="AA5" s="400">
        <v>7</v>
      </c>
      <c r="AB5" s="401" t="s">
        <v>168</v>
      </c>
      <c r="AC5" s="405"/>
      <c r="AD5" s="403">
        <v>8</v>
      </c>
      <c r="AE5" s="404" t="s">
        <v>168</v>
      </c>
      <c r="AF5" s="399"/>
      <c r="AG5" s="400">
        <v>9</v>
      </c>
      <c r="AH5" s="401" t="s">
        <v>168</v>
      </c>
      <c r="AI5" s="402"/>
      <c r="AJ5" s="403">
        <v>10</v>
      </c>
      <c r="AK5" s="404" t="s">
        <v>168</v>
      </c>
      <c r="AL5" s="399"/>
      <c r="AM5" s="400">
        <v>11</v>
      </c>
      <c r="AN5" s="401" t="s">
        <v>168</v>
      </c>
      <c r="AO5" s="402"/>
      <c r="AP5" s="403">
        <v>12</v>
      </c>
      <c r="AQ5" s="404" t="s">
        <v>168</v>
      </c>
      <c r="AR5" s="399"/>
      <c r="AS5" s="400">
        <v>13</v>
      </c>
      <c r="AT5" s="401" t="s">
        <v>168</v>
      </c>
      <c r="AU5" s="402"/>
      <c r="AV5" s="403">
        <v>14</v>
      </c>
      <c r="AW5" s="404" t="s">
        <v>168</v>
      </c>
      <c r="AX5" s="399"/>
      <c r="AY5" s="400">
        <v>15</v>
      </c>
      <c r="AZ5" s="401" t="s">
        <v>168</v>
      </c>
      <c r="BA5" s="402"/>
      <c r="BB5" s="403">
        <v>16</v>
      </c>
      <c r="BC5" s="404" t="s">
        <v>168</v>
      </c>
      <c r="BD5" s="406"/>
      <c r="BE5" s="403">
        <v>17</v>
      </c>
      <c r="BF5" s="404" t="s">
        <v>168</v>
      </c>
      <c r="BG5" s="407"/>
      <c r="BH5" s="403">
        <v>18</v>
      </c>
      <c r="BI5" s="404" t="s">
        <v>168</v>
      </c>
      <c r="BJ5" s="399"/>
      <c r="BK5" s="400">
        <v>19</v>
      </c>
      <c r="BL5" s="401" t="s">
        <v>168</v>
      </c>
      <c r="BM5" s="402"/>
      <c r="BN5" s="403">
        <v>20</v>
      </c>
      <c r="BO5" s="404" t="s">
        <v>168</v>
      </c>
      <c r="BP5" s="399"/>
      <c r="BQ5" s="400">
        <v>21</v>
      </c>
      <c r="BR5" s="401" t="s">
        <v>168</v>
      </c>
      <c r="BS5" s="402"/>
      <c r="BT5" s="403">
        <v>22</v>
      </c>
      <c r="BU5" s="404" t="s">
        <v>168</v>
      </c>
      <c r="BV5" s="407"/>
      <c r="BW5" s="403">
        <v>23</v>
      </c>
      <c r="BX5" s="404" t="s">
        <v>168</v>
      </c>
      <c r="BY5" s="406"/>
      <c r="BZ5" s="403">
        <v>24</v>
      </c>
      <c r="CA5" s="408" t="s">
        <v>168</v>
      </c>
    </row>
    <row r="6" spans="1:79" x14ac:dyDescent="0.2">
      <c r="A6" s="394" t="s">
        <v>169</v>
      </c>
      <c r="B6" s="409"/>
      <c r="C6" s="409" t="s">
        <v>170</v>
      </c>
      <c r="D6" s="410"/>
      <c r="E6" s="410"/>
      <c r="F6" s="411"/>
      <c r="G6" s="411"/>
      <c r="H6" s="412" t="s">
        <v>17</v>
      </c>
      <c r="I6" s="413" t="s">
        <v>18</v>
      </c>
      <c r="J6" s="414" t="s">
        <v>19</v>
      </c>
      <c r="K6" s="412" t="s">
        <v>17</v>
      </c>
      <c r="L6" s="413" t="s">
        <v>18</v>
      </c>
      <c r="M6" s="414" t="s">
        <v>19</v>
      </c>
      <c r="N6" s="412" t="s">
        <v>17</v>
      </c>
      <c r="O6" s="413" t="s">
        <v>18</v>
      </c>
      <c r="P6" s="414" t="s">
        <v>19</v>
      </c>
      <c r="Q6" s="412" t="s">
        <v>17</v>
      </c>
      <c r="R6" s="413" t="s">
        <v>18</v>
      </c>
      <c r="S6" s="414" t="s">
        <v>19</v>
      </c>
      <c r="T6" s="412" t="s">
        <v>17</v>
      </c>
      <c r="U6" s="413" t="s">
        <v>18</v>
      </c>
      <c r="V6" s="414" t="s">
        <v>19</v>
      </c>
      <c r="W6" s="412" t="s">
        <v>17</v>
      </c>
      <c r="X6" s="413" t="s">
        <v>18</v>
      </c>
      <c r="Y6" s="414" t="s">
        <v>19</v>
      </c>
      <c r="Z6" s="412" t="s">
        <v>17</v>
      </c>
      <c r="AA6" s="413" t="s">
        <v>18</v>
      </c>
      <c r="AB6" s="414" t="s">
        <v>19</v>
      </c>
      <c r="AC6" s="412" t="s">
        <v>17</v>
      </c>
      <c r="AD6" s="413" t="s">
        <v>18</v>
      </c>
      <c r="AE6" s="414" t="s">
        <v>19</v>
      </c>
      <c r="AF6" s="412" t="s">
        <v>17</v>
      </c>
      <c r="AG6" s="413" t="s">
        <v>18</v>
      </c>
      <c r="AH6" s="414" t="s">
        <v>19</v>
      </c>
      <c r="AI6" s="412" t="s">
        <v>17</v>
      </c>
      <c r="AJ6" s="413" t="s">
        <v>18</v>
      </c>
      <c r="AK6" s="414" t="s">
        <v>19</v>
      </c>
      <c r="AL6" s="412" t="s">
        <v>17</v>
      </c>
      <c r="AM6" s="413" t="s">
        <v>18</v>
      </c>
      <c r="AN6" s="414" t="s">
        <v>19</v>
      </c>
      <c r="AO6" s="412" t="s">
        <v>17</v>
      </c>
      <c r="AP6" s="413" t="s">
        <v>18</v>
      </c>
      <c r="AQ6" s="414" t="s">
        <v>19</v>
      </c>
      <c r="AR6" s="412" t="s">
        <v>17</v>
      </c>
      <c r="AS6" s="413" t="s">
        <v>18</v>
      </c>
      <c r="AT6" s="414" t="s">
        <v>19</v>
      </c>
      <c r="AU6" s="412" t="s">
        <v>17</v>
      </c>
      <c r="AV6" s="413" t="s">
        <v>18</v>
      </c>
      <c r="AW6" s="414" t="s">
        <v>19</v>
      </c>
      <c r="AX6" s="412" t="s">
        <v>17</v>
      </c>
      <c r="AY6" s="413" t="s">
        <v>18</v>
      </c>
      <c r="AZ6" s="414" t="s">
        <v>19</v>
      </c>
      <c r="BA6" s="412" t="s">
        <v>17</v>
      </c>
      <c r="BB6" s="413" t="s">
        <v>18</v>
      </c>
      <c r="BC6" s="414" t="s">
        <v>19</v>
      </c>
      <c r="BD6" s="412" t="s">
        <v>17</v>
      </c>
      <c r="BE6" s="413" t="s">
        <v>18</v>
      </c>
      <c r="BF6" s="414" t="s">
        <v>19</v>
      </c>
      <c r="BG6" s="412" t="s">
        <v>17</v>
      </c>
      <c r="BH6" s="413" t="s">
        <v>18</v>
      </c>
      <c r="BI6" s="414" t="s">
        <v>19</v>
      </c>
      <c r="BJ6" s="412" t="s">
        <v>17</v>
      </c>
      <c r="BK6" s="413" t="s">
        <v>18</v>
      </c>
      <c r="BL6" s="414" t="s">
        <v>19</v>
      </c>
      <c r="BM6" s="412" t="s">
        <v>17</v>
      </c>
      <c r="BN6" s="413" t="s">
        <v>18</v>
      </c>
      <c r="BO6" s="414" t="s">
        <v>19</v>
      </c>
      <c r="BP6" s="412" t="s">
        <v>17</v>
      </c>
      <c r="BQ6" s="413" t="s">
        <v>18</v>
      </c>
      <c r="BR6" s="414" t="s">
        <v>19</v>
      </c>
      <c r="BS6" s="412" t="s">
        <v>17</v>
      </c>
      <c r="BT6" s="413" t="s">
        <v>18</v>
      </c>
      <c r="BU6" s="414" t="s">
        <v>19</v>
      </c>
      <c r="BV6" s="412" t="s">
        <v>17</v>
      </c>
      <c r="BW6" s="413" t="s">
        <v>18</v>
      </c>
      <c r="BX6" s="414" t="s">
        <v>19</v>
      </c>
      <c r="BY6" s="415" t="s">
        <v>17</v>
      </c>
      <c r="BZ6" s="413" t="s">
        <v>18</v>
      </c>
      <c r="CA6" s="414" t="s">
        <v>19</v>
      </c>
    </row>
    <row r="7" spans="1:79" ht="13.5" thickBot="1" x14ac:dyDescent="0.25">
      <c r="A7" s="416" t="s">
        <v>171</v>
      </c>
      <c r="B7" s="417"/>
      <c r="C7" s="418" t="s">
        <v>172</v>
      </c>
      <c r="D7" s="419"/>
      <c r="E7" s="419"/>
      <c r="F7" s="420"/>
      <c r="G7" s="420"/>
      <c r="H7" s="421" t="s">
        <v>20</v>
      </c>
      <c r="I7" s="422" t="s">
        <v>21</v>
      </c>
      <c r="J7" s="423" t="s">
        <v>173</v>
      </c>
      <c r="K7" s="421" t="s">
        <v>20</v>
      </c>
      <c r="L7" s="422" t="s">
        <v>21</v>
      </c>
      <c r="M7" s="423" t="s">
        <v>173</v>
      </c>
      <c r="N7" s="421" t="s">
        <v>20</v>
      </c>
      <c r="O7" s="422" t="s">
        <v>21</v>
      </c>
      <c r="P7" s="423" t="s">
        <v>173</v>
      </c>
      <c r="Q7" s="421" t="s">
        <v>20</v>
      </c>
      <c r="R7" s="422" t="s">
        <v>21</v>
      </c>
      <c r="S7" s="423" t="s">
        <v>173</v>
      </c>
      <c r="T7" s="421" t="s">
        <v>20</v>
      </c>
      <c r="U7" s="422" t="s">
        <v>21</v>
      </c>
      <c r="V7" s="423" t="s">
        <v>173</v>
      </c>
      <c r="W7" s="421" t="s">
        <v>20</v>
      </c>
      <c r="X7" s="422" t="s">
        <v>21</v>
      </c>
      <c r="Y7" s="423" t="s">
        <v>173</v>
      </c>
      <c r="Z7" s="421" t="s">
        <v>20</v>
      </c>
      <c r="AA7" s="422" t="s">
        <v>21</v>
      </c>
      <c r="AB7" s="423" t="s">
        <v>173</v>
      </c>
      <c r="AC7" s="421" t="s">
        <v>20</v>
      </c>
      <c r="AD7" s="422" t="s">
        <v>21</v>
      </c>
      <c r="AE7" s="423" t="s">
        <v>173</v>
      </c>
      <c r="AF7" s="421" t="s">
        <v>20</v>
      </c>
      <c r="AG7" s="422" t="s">
        <v>21</v>
      </c>
      <c r="AH7" s="423" t="s">
        <v>173</v>
      </c>
      <c r="AI7" s="421" t="s">
        <v>20</v>
      </c>
      <c r="AJ7" s="422" t="s">
        <v>21</v>
      </c>
      <c r="AK7" s="423" t="s">
        <v>173</v>
      </c>
      <c r="AL7" s="421" t="s">
        <v>20</v>
      </c>
      <c r="AM7" s="422" t="s">
        <v>21</v>
      </c>
      <c r="AN7" s="423" t="s">
        <v>173</v>
      </c>
      <c r="AO7" s="421" t="s">
        <v>20</v>
      </c>
      <c r="AP7" s="422" t="s">
        <v>21</v>
      </c>
      <c r="AQ7" s="423" t="s">
        <v>173</v>
      </c>
      <c r="AR7" s="421" t="s">
        <v>20</v>
      </c>
      <c r="AS7" s="422" t="s">
        <v>21</v>
      </c>
      <c r="AT7" s="423" t="s">
        <v>173</v>
      </c>
      <c r="AU7" s="421" t="s">
        <v>20</v>
      </c>
      <c r="AV7" s="422" t="s">
        <v>21</v>
      </c>
      <c r="AW7" s="423" t="s">
        <v>173</v>
      </c>
      <c r="AX7" s="421" t="s">
        <v>20</v>
      </c>
      <c r="AY7" s="422" t="s">
        <v>21</v>
      </c>
      <c r="AZ7" s="423" t="s">
        <v>173</v>
      </c>
      <c r="BA7" s="421" t="s">
        <v>20</v>
      </c>
      <c r="BB7" s="422" t="s">
        <v>21</v>
      </c>
      <c r="BC7" s="423" t="s">
        <v>173</v>
      </c>
      <c r="BD7" s="421" t="s">
        <v>20</v>
      </c>
      <c r="BE7" s="422" t="s">
        <v>21</v>
      </c>
      <c r="BF7" s="423" t="s">
        <v>173</v>
      </c>
      <c r="BG7" s="421" t="s">
        <v>20</v>
      </c>
      <c r="BH7" s="422" t="s">
        <v>21</v>
      </c>
      <c r="BI7" s="423" t="s">
        <v>173</v>
      </c>
      <c r="BJ7" s="421" t="s">
        <v>20</v>
      </c>
      <c r="BK7" s="422" t="s">
        <v>21</v>
      </c>
      <c r="BL7" s="423" t="s">
        <v>173</v>
      </c>
      <c r="BM7" s="421" t="s">
        <v>20</v>
      </c>
      <c r="BN7" s="422" t="s">
        <v>21</v>
      </c>
      <c r="BO7" s="423" t="s">
        <v>173</v>
      </c>
      <c r="BP7" s="421" t="s">
        <v>20</v>
      </c>
      <c r="BQ7" s="422" t="s">
        <v>21</v>
      </c>
      <c r="BR7" s="423" t="s">
        <v>173</v>
      </c>
      <c r="BS7" s="421" t="s">
        <v>20</v>
      </c>
      <c r="BT7" s="422" t="s">
        <v>21</v>
      </c>
      <c r="BU7" s="423" t="s">
        <v>173</v>
      </c>
      <c r="BV7" s="421" t="s">
        <v>20</v>
      </c>
      <c r="BW7" s="422" t="s">
        <v>21</v>
      </c>
      <c r="BX7" s="423" t="s">
        <v>173</v>
      </c>
      <c r="BY7" s="421" t="s">
        <v>20</v>
      </c>
      <c r="BZ7" s="422" t="s">
        <v>21</v>
      </c>
      <c r="CA7" s="423" t="s">
        <v>173</v>
      </c>
    </row>
    <row r="8" spans="1:79" x14ac:dyDescent="0.2">
      <c r="A8" s="394"/>
      <c r="B8" s="409"/>
      <c r="C8" s="424"/>
      <c r="D8" s="425"/>
      <c r="E8" s="426"/>
      <c r="F8" s="425" t="s">
        <v>174</v>
      </c>
      <c r="G8" s="427"/>
      <c r="H8" s="428">
        <v>41.590220693703529</v>
      </c>
      <c r="I8" s="429">
        <v>16.542879999999997</v>
      </c>
      <c r="J8" s="430">
        <v>-2.2310800000000004</v>
      </c>
      <c r="K8" s="431">
        <v>34.006743196336693</v>
      </c>
      <c r="L8" s="429">
        <v>13.66094</v>
      </c>
      <c r="M8" s="432">
        <v>-1.32894</v>
      </c>
      <c r="N8" s="431">
        <v>30.14094557797414</v>
      </c>
      <c r="O8" s="429">
        <v>12.164899999999999</v>
      </c>
      <c r="P8" s="430">
        <v>7.9060000000000005E-2</v>
      </c>
      <c r="Q8" s="431">
        <v>30.429884811955311</v>
      </c>
      <c r="R8" s="429">
        <v>12.12082</v>
      </c>
      <c r="S8" s="433">
        <v>1.94896</v>
      </c>
      <c r="T8" s="431">
        <v>36.926071489328528</v>
      </c>
      <c r="U8" s="429">
        <v>14.87086</v>
      </c>
      <c r="V8" s="433">
        <v>-0.16303999999999999</v>
      </c>
      <c r="W8" s="431">
        <v>48.242724848571051</v>
      </c>
      <c r="X8" s="429">
        <v>19.336739999999999</v>
      </c>
      <c r="Y8" s="433">
        <v>0.18884000000000001</v>
      </c>
      <c r="Z8" s="431">
        <v>52.558697319232678</v>
      </c>
      <c r="AA8" s="429">
        <v>21.030560000000001</v>
      </c>
      <c r="AB8" s="433">
        <v>0.89263999999999999</v>
      </c>
      <c r="AC8" s="431">
        <v>56.246152610067028</v>
      </c>
      <c r="AD8" s="429">
        <v>22.416499999999999</v>
      </c>
      <c r="AE8" s="433">
        <v>2.0145599999999999</v>
      </c>
      <c r="AF8" s="431">
        <v>56.206362126236179</v>
      </c>
      <c r="AG8" s="429">
        <v>22.394479999999998</v>
      </c>
      <c r="AH8" s="433">
        <v>2.0805600000000002</v>
      </c>
      <c r="AI8" s="431">
        <v>57.528708049560628</v>
      </c>
      <c r="AJ8" s="429">
        <v>22.85642</v>
      </c>
      <c r="AK8" s="433">
        <v>2.47654</v>
      </c>
      <c r="AL8" s="431">
        <v>57.958239731767129</v>
      </c>
      <c r="AM8" s="429">
        <v>23.010399999999997</v>
      </c>
      <c r="AN8" s="433">
        <v>2.3665000000000003</v>
      </c>
      <c r="AO8" s="431">
        <v>56.765060983441728</v>
      </c>
      <c r="AP8" s="429">
        <v>22.526340000000001</v>
      </c>
      <c r="AQ8" s="433">
        <v>2.3224</v>
      </c>
      <c r="AR8" s="431">
        <v>55.863434336337846</v>
      </c>
      <c r="AS8" s="429">
        <v>22.196359999999999</v>
      </c>
      <c r="AT8" s="433">
        <v>2.1024599999999998</v>
      </c>
      <c r="AU8" s="431">
        <v>56.229767685141965</v>
      </c>
      <c r="AV8" s="429">
        <v>22.3064</v>
      </c>
      <c r="AW8" s="433">
        <v>2.2784599999999999</v>
      </c>
      <c r="AX8" s="431">
        <v>56.203050780287334</v>
      </c>
      <c r="AY8" s="429">
        <v>22.350379999999998</v>
      </c>
      <c r="AZ8" s="433">
        <v>2.0144599999999997</v>
      </c>
      <c r="BA8" s="431">
        <v>56.880599864621821</v>
      </c>
      <c r="BB8" s="429">
        <v>22.592359999999999</v>
      </c>
      <c r="BC8" s="433">
        <v>2.0144599999999997</v>
      </c>
      <c r="BD8" s="431">
        <v>55.856094939946281</v>
      </c>
      <c r="BE8" s="429">
        <v>22.240379999999998</v>
      </c>
      <c r="BF8" s="433">
        <v>1.9044599999999998</v>
      </c>
      <c r="BG8" s="431">
        <v>54.771444399869118</v>
      </c>
      <c r="BH8" s="429">
        <v>21.888479999999998</v>
      </c>
      <c r="BI8" s="433">
        <v>1.1126</v>
      </c>
      <c r="BJ8" s="431">
        <v>56.952243882240168</v>
      </c>
      <c r="BK8" s="429">
        <v>22.702459999999999</v>
      </c>
      <c r="BL8" s="433">
        <v>0.60655999999999999</v>
      </c>
      <c r="BM8" s="431">
        <v>56.346376306716735</v>
      </c>
      <c r="BN8" s="429">
        <v>22.482479999999999</v>
      </c>
      <c r="BO8" s="433">
        <v>0.51851999999999998</v>
      </c>
      <c r="BP8" s="431">
        <v>54.012087175866959</v>
      </c>
      <c r="BQ8" s="429">
        <v>21.558540000000001</v>
      </c>
      <c r="BR8" s="433">
        <v>-1.06542</v>
      </c>
      <c r="BS8" s="431">
        <v>51.986557474971455</v>
      </c>
      <c r="BT8" s="429">
        <v>20.74456</v>
      </c>
      <c r="BU8" s="433">
        <v>-1.1313599999999999</v>
      </c>
      <c r="BV8" s="431">
        <v>48.644977145242713</v>
      </c>
      <c r="BW8" s="429">
        <v>19.38062</v>
      </c>
      <c r="BX8" s="433">
        <v>-1.90126</v>
      </c>
      <c r="BY8" s="431">
        <v>44.879134062949703</v>
      </c>
      <c r="BZ8" s="429">
        <v>17.884740000000001</v>
      </c>
      <c r="CA8" s="433">
        <v>-2.1431400000000003</v>
      </c>
    </row>
    <row r="9" spans="1:79" x14ac:dyDescent="0.2">
      <c r="A9" s="434"/>
      <c r="B9" s="435"/>
      <c r="C9" s="419"/>
      <c r="D9" s="436" t="s">
        <v>24</v>
      </c>
      <c r="E9" s="419"/>
      <c r="F9" s="437" t="s">
        <v>175</v>
      </c>
      <c r="G9" s="438"/>
      <c r="H9" s="439">
        <v>78.613152658126637</v>
      </c>
      <c r="I9" s="440">
        <v>16.521999999999998</v>
      </c>
      <c r="J9" s="430">
        <v>-2.2440000000000002</v>
      </c>
      <c r="K9" s="441">
        <v>64.410257753022748</v>
      </c>
      <c r="L9" s="440">
        <v>13.64</v>
      </c>
      <c r="M9" s="430">
        <v>-1.3420000000000001</v>
      </c>
      <c r="N9" s="441">
        <v>57.071193883649435</v>
      </c>
      <c r="O9" s="440">
        <v>12.144</v>
      </c>
      <c r="P9" s="430">
        <v>6.6000000000000003E-2</v>
      </c>
      <c r="Q9" s="441">
        <v>57.63368524781486</v>
      </c>
      <c r="R9" s="440">
        <v>12.1</v>
      </c>
      <c r="S9" s="430">
        <v>1.9359999999999999</v>
      </c>
      <c r="T9" s="441">
        <v>69.962655880173088</v>
      </c>
      <c r="U9" s="440">
        <v>14.85</v>
      </c>
      <c r="V9" s="430">
        <v>-0.17599999999999999</v>
      </c>
      <c r="W9" s="441">
        <v>91.447841036590006</v>
      </c>
      <c r="X9" s="440">
        <v>19.315999999999999</v>
      </c>
      <c r="Y9" s="430">
        <v>0.17600000000000002</v>
      </c>
      <c r="Z9" s="441">
        <v>99.632432690423173</v>
      </c>
      <c r="AA9" s="440">
        <v>21.01</v>
      </c>
      <c r="AB9" s="433">
        <v>0.88</v>
      </c>
      <c r="AC9" s="441">
        <v>106.71005396234041</v>
      </c>
      <c r="AD9" s="440">
        <v>22.396000000000001</v>
      </c>
      <c r="AE9" s="430">
        <v>2.0019999999999998</v>
      </c>
      <c r="AF9" s="441">
        <v>106.72205431434755</v>
      </c>
      <c r="AG9" s="440">
        <v>22.373999999999999</v>
      </c>
      <c r="AH9" s="430">
        <v>2.0680000000000001</v>
      </c>
      <c r="AI9" s="441">
        <v>109.18270785568897</v>
      </c>
      <c r="AJ9" s="440">
        <v>22.835999999999999</v>
      </c>
      <c r="AK9" s="430">
        <v>2.464</v>
      </c>
      <c r="AL9" s="441">
        <v>109.94648567705345</v>
      </c>
      <c r="AM9" s="440">
        <v>22.99</v>
      </c>
      <c r="AN9" s="430">
        <v>2.3540000000000001</v>
      </c>
      <c r="AO9" s="441">
        <v>107.72318042546028</v>
      </c>
      <c r="AP9" s="440">
        <v>22.506</v>
      </c>
      <c r="AQ9" s="430">
        <v>2.31</v>
      </c>
      <c r="AR9" s="441">
        <v>105.9695490888631</v>
      </c>
      <c r="AS9" s="440">
        <v>22.175999999999998</v>
      </c>
      <c r="AT9" s="430">
        <v>2.09</v>
      </c>
      <c r="AU9" s="441">
        <v>106.65980306959815</v>
      </c>
      <c r="AV9" s="440">
        <v>22.286000000000001</v>
      </c>
      <c r="AW9" s="430">
        <v>2.266</v>
      </c>
      <c r="AX9" s="441">
        <v>106.5730776801521</v>
      </c>
      <c r="AY9" s="440">
        <v>22.33</v>
      </c>
      <c r="AZ9" s="430">
        <v>2.0019999999999998</v>
      </c>
      <c r="BA9" s="441">
        <v>107.89635718966457</v>
      </c>
      <c r="BB9" s="440">
        <v>22.571999999999999</v>
      </c>
      <c r="BC9" s="433">
        <v>2.0019999999999998</v>
      </c>
      <c r="BD9" s="441">
        <v>105.919535951399</v>
      </c>
      <c r="BE9" s="440">
        <v>22.22</v>
      </c>
      <c r="BF9" s="430">
        <v>1.8919999999999999</v>
      </c>
      <c r="BG9" s="441">
        <v>103.82644979281137</v>
      </c>
      <c r="BH9" s="440">
        <v>21.867999999999999</v>
      </c>
      <c r="BI9" s="430">
        <v>1.1000000000000001</v>
      </c>
      <c r="BJ9" s="441">
        <v>107.85754749984589</v>
      </c>
      <c r="BK9" s="440">
        <v>22.681999999999999</v>
      </c>
      <c r="BL9" s="430">
        <v>0.59399999999999997</v>
      </c>
      <c r="BM9" s="441">
        <v>106.71412499956578</v>
      </c>
      <c r="BN9" s="440">
        <v>22.462</v>
      </c>
      <c r="BO9" s="430">
        <v>0.50600000000000001</v>
      </c>
      <c r="BP9" s="441">
        <v>102.25836895494432</v>
      </c>
      <c r="BQ9" s="440">
        <v>21.538</v>
      </c>
      <c r="BR9" s="430">
        <v>-1.0780000000000001</v>
      </c>
      <c r="BS9" s="441">
        <v>98.339578100040185</v>
      </c>
      <c r="BT9" s="440">
        <v>20.724</v>
      </c>
      <c r="BU9" s="430">
        <v>-1.1439999999999999</v>
      </c>
      <c r="BV9" s="441">
        <v>92.023795147110803</v>
      </c>
      <c r="BW9" s="440">
        <v>19.36</v>
      </c>
      <c r="BX9" s="430">
        <v>-1.9139999999999999</v>
      </c>
      <c r="BY9" s="441">
        <v>84.836410980686068</v>
      </c>
      <c r="BZ9" s="440">
        <v>17.864000000000001</v>
      </c>
      <c r="CA9" s="433">
        <v>-2.1560000000000001</v>
      </c>
    </row>
    <row r="10" spans="1:79" ht="13.5" thickBot="1" x14ac:dyDescent="0.25">
      <c r="A10" s="434"/>
      <c r="B10" s="442"/>
      <c r="C10" s="419"/>
      <c r="D10" s="436"/>
      <c r="E10" s="419"/>
      <c r="F10" s="443" t="s">
        <v>176</v>
      </c>
      <c r="G10" s="438"/>
      <c r="H10" s="439">
        <v>1.3264566130620337</v>
      </c>
      <c r="I10" s="440">
        <v>2.0879999999999999E-2</v>
      </c>
      <c r="J10" s="430">
        <v>1.2919999999999999E-2</v>
      </c>
      <c r="K10" s="441">
        <v>1.3332008892138385</v>
      </c>
      <c r="L10" s="440">
        <v>2.094E-2</v>
      </c>
      <c r="M10" s="430">
        <v>1.306E-2</v>
      </c>
      <c r="N10" s="441">
        <v>1.33136787863057</v>
      </c>
      <c r="O10" s="440">
        <v>2.0899999999999998E-2</v>
      </c>
      <c r="P10" s="430">
        <v>1.306E-2</v>
      </c>
      <c r="Q10" s="441">
        <v>1.3248420593951744</v>
      </c>
      <c r="R10" s="440">
        <v>2.0820000000000002E-2</v>
      </c>
      <c r="S10" s="430">
        <v>1.2959999999999999E-2</v>
      </c>
      <c r="T10" s="441">
        <v>1.3266770471861828</v>
      </c>
      <c r="U10" s="440">
        <v>2.086E-2</v>
      </c>
      <c r="V10" s="430">
        <v>1.2959999999999999E-2</v>
      </c>
      <c r="W10" s="441">
        <v>1.330182812052604</v>
      </c>
      <c r="X10" s="440">
        <v>2.0740000000000001E-2</v>
      </c>
      <c r="Y10" s="430">
        <v>1.2840000000000001E-2</v>
      </c>
      <c r="Z10" s="441">
        <v>1.3161025590605748</v>
      </c>
      <c r="AA10" s="440">
        <v>2.0559999999999998E-2</v>
      </c>
      <c r="AB10" s="433">
        <v>1.264E-2</v>
      </c>
      <c r="AC10" s="441">
        <v>1.3110320335017893</v>
      </c>
      <c r="AD10" s="440">
        <v>2.0500000000000001E-2</v>
      </c>
      <c r="AE10" s="430">
        <v>1.256E-2</v>
      </c>
      <c r="AF10" s="441">
        <v>1.310102192373872</v>
      </c>
      <c r="AG10" s="440">
        <v>2.0480000000000002E-2</v>
      </c>
      <c r="AH10" s="430">
        <v>1.256E-2</v>
      </c>
      <c r="AI10" s="441">
        <v>1.3067430961429927</v>
      </c>
      <c r="AJ10" s="440">
        <v>2.0420000000000001E-2</v>
      </c>
      <c r="AK10" s="430">
        <v>1.2540000000000001E-2</v>
      </c>
      <c r="AL10" s="441">
        <v>1.3046728886128391</v>
      </c>
      <c r="AM10" s="440">
        <v>2.0400000000000001E-2</v>
      </c>
      <c r="AN10" s="430">
        <v>1.2500000000000001E-2</v>
      </c>
      <c r="AO10" s="441">
        <v>1.2990373196396818</v>
      </c>
      <c r="AP10" s="440">
        <v>2.034E-2</v>
      </c>
      <c r="AQ10" s="430">
        <v>1.24E-2</v>
      </c>
      <c r="AR10" s="441">
        <v>1.3016735778737685</v>
      </c>
      <c r="AS10" s="440">
        <v>2.036E-2</v>
      </c>
      <c r="AT10" s="430">
        <v>1.2460000000000001E-2</v>
      </c>
      <c r="AU10" s="441">
        <v>1.3035345839870822</v>
      </c>
      <c r="AV10" s="440">
        <v>2.0400000000000001E-2</v>
      </c>
      <c r="AW10" s="430">
        <v>1.2460000000000001E-2</v>
      </c>
      <c r="AX10" s="441">
        <v>1.302603956701929</v>
      </c>
      <c r="AY10" s="440">
        <v>2.0379999999999999E-2</v>
      </c>
      <c r="AZ10" s="430">
        <v>1.2460000000000001E-2</v>
      </c>
      <c r="BA10" s="441">
        <v>1.3016735778737685</v>
      </c>
      <c r="BB10" s="440">
        <v>2.036E-2</v>
      </c>
      <c r="BC10" s="433">
        <v>1.2460000000000001E-2</v>
      </c>
      <c r="BD10" s="441">
        <v>1.302603956701929</v>
      </c>
      <c r="BE10" s="440">
        <v>2.0379999999999999E-2</v>
      </c>
      <c r="BF10" s="430">
        <v>1.2460000000000001E-2</v>
      </c>
      <c r="BG10" s="441">
        <v>1.3112438669576809</v>
      </c>
      <c r="BH10" s="440">
        <v>2.0480000000000002E-2</v>
      </c>
      <c r="BI10" s="430">
        <v>1.26E-2</v>
      </c>
      <c r="BJ10" s="441">
        <v>1.3091725993969803</v>
      </c>
      <c r="BK10" s="440">
        <v>2.0459999999999999E-2</v>
      </c>
      <c r="BL10" s="430">
        <v>1.256E-2</v>
      </c>
      <c r="BM10" s="441">
        <v>1.3089631568946636</v>
      </c>
      <c r="BN10" s="440">
        <v>2.0480000000000002E-2</v>
      </c>
      <c r="BO10" s="430">
        <v>1.252E-2</v>
      </c>
      <c r="BP10" s="441">
        <v>1.3134617539725277</v>
      </c>
      <c r="BQ10" s="440">
        <v>2.0539999999999999E-2</v>
      </c>
      <c r="BR10" s="430">
        <v>1.2579999999999999E-2</v>
      </c>
      <c r="BS10" s="441">
        <v>1.3161025590605748</v>
      </c>
      <c r="BT10" s="440">
        <v>2.0559999999999998E-2</v>
      </c>
      <c r="BU10" s="430">
        <v>1.264E-2</v>
      </c>
      <c r="BV10" s="441">
        <v>1.3217490598277044</v>
      </c>
      <c r="BW10" s="440">
        <v>2.0619999999999999E-2</v>
      </c>
      <c r="BX10" s="430">
        <v>1.274E-2</v>
      </c>
      <c r="BY10" s="441">
        <v>1.3183202414233535</v>
      </c>
      <c r="BZ10" s="440">
        <v>2.0740000000000001E-2</v>
      </c>
      <c r="CA10" s="433">
        <v>1.286E-2</v>
      </c>
    </row>
    <row r="11" spans="1:79" ht="13.5" thickBot="1" x14ac:dyDescent="0.25">
      <c r="A11" s="444"/>
      <c r="B11" s="445" t="s">
        <v>177</v>
      </c>
      <c r="C11" s="446">
        <v>125</v>
      </c>
      <c r="D11" s="447" t="s">
        <v>27</v>
      </c>
      <c r="E11" s="448"/>
      <c r="F11" s="448"/>
      <c r="G11" s="449"/>
      <c r="H11" s="450"/>
      <c r="I11" s="451" t="s">
        <v>178</v>
      </c>
      <c r="J11" s="452"/>
      <c r="K11" s="453"/>
      <c r="L11" s="451" t="s">
        <v>178</v>
      </c>
      <c r="M11" s="452"/>
      <c r="N11" s="453"/>
      <c r="O11" s="451" t="s">
        <v>178</v>
      </c>
      <c r="P11" s="452"/>
      <c r="Q11" s="453"/>
      <c r="R11" s="451" t="s">
        <v>178</v>
      </c>
      <c r="S11" s="452"/>
      <c r="T11" s="453"/>
      <c r="U11" s="451" t="s">
        <v>178</v>
      </c>
      <c r="V11" s="452"/>
      <c r="W11" s="453"/>
      <c r="X11" s="451" t="s">
        <v>178</v>
      </c>
      <c r="Y11" s="452"/>
      <c r="Z11" s="453"/>
      <c r="AA11" s="451" t="s">
        <v>178</v>
      </c>
      <c r="AB11" s="452"/>
      <c r="AC11" s="454"/>
      <c r="AD11" s="451" t="s">
        <v>178</v>
      </c>
      <c r="AE11" s="452"/>
      <c r="AF11" s="453"/>
      <c r="AG11" s="451" t="s">
        <v>178</v>
      </c>
      <c r="AH11" s="452"/>
      <c r="AI11" s="453"/>
      <c r="AJ11" s="451" t="s">
        <v>178</v>
      </c>
      <c r="AK11" s="452"/>
      <c r="AL11" s="453"/>
      <c r="AM11" s="451" t="s">
        <v>178</v>
      </c>
      <c r="AN11" s="452"/>
      <c r="AO11" s="453"/>
      <c r="AP11" s="451" t="s">
        <v>178</v>
      </c>
      <c r="AQ11" s="452"/>
      <c r="AR11" s="453"/>
      <c r="AS11" s="451" t="s">
        <v>178</v>
      </c>
      <c r="AT11" s="452"/>
      <c r="AU11" s="453"/>
      <c r="AV11" s="451" t="s">
        <v>178</v>
      </c>
      <c r="AW11" s="452"/>
      <c r="AX11" s="453"/>
      <c r="AY11" s="451" t="s">
        <v>178</v>
      </c>
      <c r="AZ11" s="452"/>
      <c r="BA11" s="453"/>
      <c r="BB11" s="451" t="s">
        <v>178</v>
      </c>
      <c r="BC11" s="452"/>
      <c r="BD11" s="454"/>
      <c r="BE11" s="451" t="s">
        <v>178</v>
      </c>
      <c r="BF11" s="452"/>
      <c r="BG11" s="453"/>
      <c r="BH11" s="451" t="s">
        <v>178</v>
      </c>
      <c r="BI11" s="452"/>
      <c r="BJ11" s="453"/>
      <c r="BK11" s="451" t="s">
        <v>178</v>
      </c>
      <c r="BL11" s="452"/>
      <c r="BM11" s="453"/>
      <c r="BN11" s="451" t="s">
        <v>178</v>
      </c>
      <c r="BO11" s="452"/>
      <c r="BP11" s="453"/>
      <c r="BQ11" s="451" t="s">
        <v>178</v>
      </c>
      <c r="BR11" s="452"/>
      <c r="BS11" s="453"/>
      <c r="BT11" s="451" t="s">
        <v>178</v>
      </c>
      <c r="BU11" s="452"/>
      <c r="BV11" s="453"/>
      <c r="BW11" s="451" t="s">
        <v>178</v>
      </c>
      <c r="BX11" s="452"/>
      <c r="BY11" s="454"/>
      <c r="BZ11" s="451" t="s">
        <v>178</v>
      </c>
      <c r="CA11" s="452"/>
    </row>
    <row r="12" spans="1:79" x14ac:dyDescent="0.2">
      <c r="A12" s="455"/>
      <c r="B12" s="456"/>
      <c r="C12" s="457"/>
      <c r="D12" s="458"/>
      <c r="E12" s="459"/>
      <c r="F12" s="460" t="s">
        <v>174</v>
      </c>
      <c r="G12" s="461"/>
      <c r="H12" s="431"/>
      <c r="I12" s="462">
        <v>232</v>
      </c>
      <c r="J12" s="463"/>
      <c r="K12" s="431"/>
      <c r="L12" s="462">
        <v>233.3</v>
      </c>
      <c r="M12" s="463"/>
      <c r="N12" s="431"/>
      <c r="O12" s="462">
        <v>233.3</v>
      </c>
      <c r="P12" s="463"/>
      <c r="Q12" s="431"/>
      <c r="R12" s="462">
        <v>233.2</v>
      </c>
      <c r="S12" s="463"/>
      <c r="T12" s="431"/>
      <c r="U12" s="462">
        <v>232.8</v>
      </c>
      <c r="V12" s="463"/>
      <c r="W12" s="431"/>
      <c r="X12" s="462">
        <v>231.7</v>
      </c>
      <c r="Y12" s="463"/>
      <c r="Z12" s="431"/>
      <c r="AA12" s="462">
        <v>231.5</v>
      </c>
      <c r="AB12" s="463"/>
      <c r="AC12" s="431"/>
      <c r="AD12" s="462">
        <v>231.3</v>
      </c>
      <c r="AE12" s="463"/>
      <c r="AF12" s="431"/>
      <c r="AG12" s="462">
        <v>231.3</v>
      </c>
      <c r="AH12" s="463"/>
      <c r="AI12" s="431"/>
      <c r="AJ12" s="462">
        <v>231</v>
      </c>
      <c r="AK12" s="463"/>
      <c r="AL12" s="431"/>
      <c r="AM12" s="462">
        <v>230.7</v>
      </c>
      <c r="AN12" s="463"/>
      <c r="AO12" s="431"/>
      <c r="AP12" s="462">
        <v>230.6</v>
      </c>
      <c r="AQ12" s="463"/>
      <c r="AR12" s="431"/>
      <c r="AS12" s="462">
        <v>230.7</v>
      </c>
      <c r="AT12" s="463"/>
      <c r="AU12" s="431"/>
      <c r="AV12" s="462">
        <v>230.5</v>
      </c>
      <c r="AW12" s="463"/>
      <c r="AX12" s="431"/>
      <c r="AY12" s="462">
        <v>230.8</v>
      </c>
      <c r="AZ12" s="463"/>
      <c r="BA12" s="431"/>
      <c r="BB12" s="462">
        <v>230.5</v>
      </c>
      <c r="BC12" s="463"/>
      <c r="BD12" s="431"/>
      <c r="BE12" s="462">
        <v>231</v>
      </c>
      <c r="BF12" s="463"/>
      <c r="BG12" s="431"/>
      <c r="BH12" s="462">
        <v>231.3</v>
      </c>
      <c r="BI12" s="463"/>
      <c r="BJ12" s="431"/>
      <c r="BK12" s="462">
        <v>230.6</v>
      </c>
      <c r="BL12" s="463"/>
      <c r="BM12" s="431"/>
      <c r="BN12" s="462">
        <v>230.9</v>
      </c>
      <c r="BO12" s="463"/>
      <c r="BP12" s="431"/>
      <c r="BQ12" s="462">
        <v>231.1</v>
      </c>
      <c r="BR12" s="463"/>
      <c r="BS12" s="431"/>
      <c r="BT12" s="462">
        <v>231.2</v>
      </c>
      <c r="BU12" s="463"/>
      <c r="BV12" s="431"/>
      <c r="BW12" s="462">
        <v>231.5</v>
      </c>
      <c r="BX12" s="463"/>
      <c r="BY12" s="431"/>
      <c r="BZ12" s="462">
        <v>232.2</v>
      </c>
      <c r="CA12" s="463"/>
    </row>
    <row r="13" spans="1:79" x14ac:dyDescent="0.2">
      <c r="A13" s="464"/>
      <c r="B13" s="465"/>
      <c r="C13" s="457"/>
      <c r="D13" s="458" t="s">
        <v>28</v>
      </c>
      <c r="E13" s="466"/>
      <c r="F13" s="467" t="s">
        <v>175</v>
      </c>
      <c r="G13" s="468"/>
      <c r="H13" s="469"/>
      <c r="I13" s="470">
        <v>122.6</v>
      </c>
      <c r="J13" s="471"/>
      <c r="K13" s="469"/>
      <c r="L13" s="470">
        <v>123</v>
      </c>
      <c r="M13" s="471"/>
      <c r="N13" s="469"/>
      <c r="O13" s="470">
        <v>123</v>
      </c>
      <c r="P13" s="471"/>
      <c r="Q13" s="469"/>
      <c r="R13" s="470">
        <v>122.9</v>
      </c>
      <c r="S13" s="471"/>
      <c r="T13" s="469"/>
      <c r="U13" s="470">
        <v>122.7</v>
      </c>
      <c r="V13" s="471"/>
      <c r="W13" s="469"/>
      <c r="X13" s="470">
        <v>122.1</v>
      </c>
      <c r="Y13" s="471"/>
      <c r="Z13" s="469"/>
      <c r="AA13" s="470">
        <v>122</v>
      </c>
      <c r="AB13" s="471"/>
      <c r="AC13" s="469"/>
      <c r="AD13" s="470">
        <v>121.8</v>
      </c>
      <c r="AE13" s="471"/>
      <c r="AF13" s="469"/>
      <c r="AG13" s="470">
        <v>121.7</v>
      </c>
      <c r="AH13" s="471"/>
      <c r="AI13" s="469"/>
      <c r="AJ13" s="470">
        <v>121.6</v>
      </c>
      <c r="AK13" s="471"/>
      <c r="AL13" s="469"/>
      <c r="AM13" s="470">
        <v>121.5</v>
      </c>
      <c r="AN13" s="471"/>
      <c r="AO13" s="469"/>
      <c r="AP13" s="470">
        <v>121.4</v>
      </c>
      <c r="AQ13" s="471"/>
      <c r="AR13" s="469"/>
      <c r="AS13" s="470">
        <v>121.5</v>
      </c>
      <c r="AT13" s="471"/>
      <c r="AU13" s="469"/>
      <c r="AV13" s="470">
        <v>121.4</v>
      </c>
      <c r="AW13" s="471"/>
      <c r="AX13" s="469"/>
      <c r="AY13" s="470">
        <v>121.6</v>
      </c>
      <c r="AZ13" s="471"/>
      <c r="BA13" s="469"/>
      <c r="BB13" s="470">
        <v>121.4</v>
      </c>
      <c r="BC13" s="471"/>
      <c r="BD13" s="469"/>
      <c r="BE13" s="470">
        <v>121.7</v>
      </c>
      <c r="BF13" s="471"/>
      <c r="BG13" s="469"/>
      <c r="BH13" s="470">
        <v>121.9</v>
      </c>
      <c r="BI13" s="471"/>
      <c r="BJ13" s="469"/>
      <c r="BK13" s="470">
        <v>121.6</v>
      </c>
      <c r="BL13" s="471"/>
      <c r="BM13" s="469"/>
      <c r="BN13" s="470">
        <v>121.7</v>
      </c>
      <c r="BO13" s="471"/>
      <c r="BP13" s="469"/>
      <c r="BQ13" s="470">
        <v>121.9</v>
      </c>
      <c r="BR13" s="471"/>
      <c r="BS13" s="469"/>
      <c r="BT13" s="470">
        <v>122</v>
      </c>
      <c r="BU13" s="471"/>
      <c r="BV13" s="469"/>
      <c r="BW13" s="470">
        <v>122.2</v>
      </c>
      <c r="BX13" s="471"/>
      <c r="BY13" s="469"/>
      <c r="BZ13" s="470">
        <v>122.6</v>
      </c>
      <c r="CA13" s="471"/>
    </row>
    <row r="14" spans="1:79" ht="13.5" thickBot="1" x14ac:dyDescent="0.25">
      <c r="A14" s="464"/>
      <c r="B14" s="465"/>
      <c r="C14" s="457"/>
      <c r="D14" s="458"/>
      <c r="E14" s="466"/>
      <c r="F14" s="472" t="s">
        <v>176</v>
      </c>
      <c r="G14" s="473"/>
      <c r="H14" s="441"/>
      <c r="I14" s="474">
        <v>10.7</v>
      </c>
      <c r="J14" s="471"/>
      <c r="K14" s="441"/>
      <c r="L14" s="474">
        <v>10.7</v>
      </c>
      <c r="M14" s="471"/>
      <c r="N14" s="441"/>
      <c r="O14" s="474">
        <v>10.7</v>
      </c>
      <c r="P14" s="471"/>
      <c r="Q14" s="441"/>
      <c r="R14" s="474">
        <v>10.7</v>
      </c>
      <c r="S14" s="471"/>
      <c r="T14" s="441"/>
      <c r="U14" s="474">
        <v>10.7</v>
      </c>
      <c r="V14" s="471"/>
      <c r="W14" s="441"/>
      <c r="X14" s="474">
        <v>10.6</v>
      </c>
      <c r="Y14" s="471"/>
      <c r="Z14" s="441"/>
      <c r="AA14" s="474">
        <v>10.6</v>
      </c>
      <c r="AB14" s="471"/>
      <c r="AC14" s="441"/>
      <c r="AD14" s="474">
        <v>10.6</v>
      </c>
      <c r="AE14" s="471"/>
      <c r="AF14" s="441"/>
      <c r="AG14" s="474">
        <v>10.6</v>
      </c>
      <c r="AH14" s="471"/>
      <c r="AI14" s="441"/>
      <c r="AJ14" s="474">
        <v>10.6</v>
      </c>
      <c r="AK14" s="471"/>
      <c r="AL14" s="441"/>
      <c r="AM14" s="474">
        <v>10.6</v>
      </c>
      <c r="AN14" s="471"/>
      <c r="AO14" s="441"/>
      <c r="AP14" s="474">
        <v>10.6</v>
      </c>
      <c r="AQ14" s="471"/>
      <c r="AR14" s="441"/>
      <c r="AS14" s="474">
        <v>10.6</v>
      </c>
      <c r="AT14" s="471"/>
      <c r="AU14" s="441"/>
      <c r="AV14" s="474">
        <v>10.6</v>
      </c>
      <c r="AW14" s="471"/>
      <c r="AX14" s="441"/>
      <c r="AY14" s="474">
        <v>10.6</v>
      </c>
      <c r="AZ14" s="471"/>
      <c r="BA14" s="441"/>
      <c r="BB14" s="474">
        <v>10.6</v>
      </c>
      <c r="BC14" s="471"/>
      <c r="BD14" s="441"/>
      <c r="BE14" s="474">
        <v>10.6</v>
      </c>
      <c r="BF14" s="471"/>
      <c r="BG14" s="441"/>
      <c r="BH14" s="474">
        <v>10.6</v>
      </c>
      <c r="BI14" s="471"/>
      <c r="BJ14" s="441"/>
      <c r="BK14" s="474">
        <v>10.6</v>
      </c>
      <c r="BL14" s="471"/>
      <c r="BM14" s="441"/>
      <c r="BN14" s="474">
        <v>10.6</v>
      </c>
      <c r="BO14" s="471"/>
      <c r="BP14" s="441"/>
      <c r="BQ14" s="474">
        <v>10.6</v>
      </c>
      <c r="BR14" s="471"/>
      <c r="BS14" s="441"/>
      <c r="BT14" s="474">
        <v>10.6</v>
      </c>
      <c r="BU14" s="471"/>
      <c r="BV14" s="441"/>
      <c r="BW14" s="474">
        <v>10.6</v>
      </c>
      <c r="BX14" s="471"/>
      <c r="BY14" s="441"/>
      <c r="BZ14" s="474">
        <v>10.7</v>
      </c>
      <c r="CA14" s="471"/>
    </row>
    <row r="15" spans="1:79" ht="13.5" thickBot="1" x14ac:dyDescent="0.25">
      <c r="A15" s="475"/>
      <c r="B15" s="476"/>
      <c r="C15" s="477"/>
      <c r="D15" s="478" t="s">
        <v>29</v>
      </c>
      <c r="E15" s="479"/>
      <c r="F15" s="480"/>
      <c r="G15" s="479"/>
      <c r="H15" s="450"/>
      <c r="I15" s="481"/>
      <c r="J15" s="482"/>
      <c r="K15" s="483"/>
      <c r="L15" s="481"/>
      <c r="M15" s="482"/>
      <c r="N15" s="483"/>
      <c r="O15" s="484"/>
      <c r="P15" s="482"/>
      <c r="Q15" s="483"/>
      <c r="R15" s="484"/>
      <c r="S15" s="482"/>
      <c r="T15" s="483"/>
      <c r="U15" s="484"/>
      <c r="V15" s="482"/>
      <c r="W15" s="483"/>
      <c r="X15" s="484"/>
      <c r="Y15" s="482"/>
      <c r="Z15" s="483"/>
      <c r="AA15" s="484"/>
      <c r="AB15" s="482"/>
      <c r="AC15" s="483"/>
      <c r="AD15" s="484"/>
      <c r="AE15" s="482"/>
      <c r="AF15" s="483"/>
      <c r="AG15" s="484"/>
      <c r="AH15" s="482"/>
      <c r="AI15" s="483"/>
      <c r="AJ15" s="484"/>
      <c r="AK15" s="482"/>
      <c r="AL15" s="483"/>
      <c r="AM15" s="484"/>
      <c r="AN15" s="482"/>
      <c r="AO15" s="483"/>
      <c r="AP15" s="484"/>
      <c r="AQ15" s="482"/>
      <c r="AR15" s="483"/>
      <c r="AS15" s="484"/>
      <c r="AT15" s="482"/>
      <c r="AU15" s="483"/>
      <c r="AV15" s="484"/>
      <c r="AW15" s="482"/>
      <c r="AX15" s="483"/>
      <c r="AY15" s="484"/>
      <c r="AZ15" s="482"/>
      <c r="BA15" s="483"/>
      <c r="BB15" s="484"/>
      <c r="BC15" s="482"/>
      <c r="BD15" s="483"/>
      <c r="BE15" s="484"/>
      <c r="BF15" s="482"/>
      <c r="BG15" s="483"/>
      <c r="BH15" s="484"/>
      <c r="BI15" s="482"/>
      <c r="BJ15" s="483"/>
      <c r="BK15" s="484"/>
      <c r="BL15" s="482"/>
      <c r="BM15" s="483"/>
      <c r="BN15" s="484"/>
      <c r="BO15" s="482"/>
      <c r="BP15" s="483"/>
      <c r="BQ15" s="484"/>
      <c r="BR15" s="482"/>
      <c r="BS15" s="483"/>
      <c r="BT15" s="484"/>
      <c r="BU15" s="482"/>
      <c r="BV15" s="483"/>
      <c r="BW15" s="484"/>
      <c r="BX15" s="482"/>
      <c r="BY15" s="483"/>
      <c r="BZ15" s="484"/>
      <c r="CA15" s="482"/>
    </row>
    <row r="16" spans="1:79" x14ac:dyDescent="0.2">
      <c r="A16" s="485"/>
      <c r="B16" s="486"/>
      <c r="C16" s="424"/>
      <c r="D16" s="425"/>
      <c r="E16" s="426"/>
      <c r="F16" s="425" t="s">
        <v>174</v>
      </c>
      <c r="G16" s="427"/>
      <c r="H16" s="428">
        <v>41.630618200744969</v>
      </c>
      <c r="I16" s="440">
        <v>16.555019999999999</v>
      </c>
      <c r="J16" s="430">
        <v>-2.2083599999999999</v>
      </c>
      <c r="K16" s="431">
        <v>34.019077594335741</v>
      </c>
      <c r="L16" s="440">
        <v>13.651260000000001</v>
      </c>
      <c r="M16" s="430">
        <v>-1.41618</v>
      </c>
      <c r="N16" s="431">
        <v>30.130188527760222</v>
      </c>
      <c r="O16" s="440">
        <v>12.1556</v>
      </c>
      <c r="P16" s="430">
        <v>-8.1600000000000197E-3</v>
      </c>
      <c r="Q16" s="431">
        <v>30.400063634477331</v>
      </c>
      <c r="R16" s="429">
        <v>12.111699999999999</v>
      </c>
      <c r="S16" s="432">
        <v>1.8618000000000001</v>
      </c>
      <c r="T16" s="431">
        <v>36.916923065550854</v>
      </c>
      <c r="U16" s="429">
        <v>14.86102</v>
      </c>
      <c r="V16" s="432">
        <v>-0.14033999999999999</v>
      </c>
      <c r="W16" s="431">
        <v>48.267309017239803</v>
      </c>
      <c r="X16" s="429">
        <v>19.32882</v>
      </c>
      <c r="Y16" s="432">
        <v>0.27778000000000003</v>
      </c>
      <c r="Z16" s="431">
        <v>52.508418842137431</v>
      </c>
      <c r="AA16" s="429">
        <v>21.003080000000001</v>
      </c>
      <c r="AB16" s="432">
        <v>0.85005999999999993</v>
      </c>
      <c r="AC16" s="431">
        <v>56.226740120194727</v>
      </c>
      <c r="AD16" s="429">
        <v>22.389039999999998</v>
      </c>
      <c r="AE16" s="432">
        <v>2.0159799999999999</v>
      </c>
      <c r="AF16" s="431">
        <v>56.18222009697552</v>
      </c>
      <c r="AG16" s="429">
        <v>22.367160000000002</v>
      </c>
      <c r="AH16" s="432">
        <v>2.0599799999999999</v>
      </c>
      <c r="AI16" s="431">
        <v>57.595210238774776</v>
      </c>
      <c r="AJ16" s="429">
        <v>22.872980000000002</v>
      </c>
      <c r="AK16" s="432">
        <v>2.4779200000000001</v>
      </c>
      <c r="AL16" s="431">
        <v>58.014145759016891</v>
      </c>
      <c r="AM16" s="429">
        <v>23.027080000000002</v>
      </c>
      <c r="AN16" s="432">
        <v>2.3239000000000001</v>
      </c>
      <c r="AO16" s="431">
        <v>56.79845367445899</v>
      </c>
      <c r="AP16" s="429">
        <v>22.52206</v>
      </c>
      <c r="AQ16" s="432">
        <v>2.3020999999999998</v>
      </c>
      <c r="AR16" s="431">
        <v>55.8773358194019</v>
      </c>
      <c r="AS16" s="429">
        <v>22.192059999999998</v>
      </c>
      <c r="AT16" s="432">
        <v>2.1041799999999999</v>
      </c>
      <c r="AU16" s="431">
        <v>56.238042945924008</v>
      </c>
      <c r="AV16" s="429">
        <v>22.302</v>
      </c>
      <c r="AW16" s="432">
        <v>2.2581800000000003</v>
      </c>
      <c r="AX16" s="431">
        <v>56.286427641446934</v>
      </c>
      <c r="AY16" s="429">
        <v>22.368020000000001</v>
      </c>
      <c r="AZ16" s="432">
        <v>1.97218</v>
      </c>
      <c r="BA16" s="431">
        <v>56.969652363588501</v>
      </c>
      <c r="BB16" s="429">
        <v>22.610020000000002</v>
      </c>
      <c r="BC16" s="432">
        <v>1.9941800000000001</v>
      </c>
      <c r="BD16" s="431">
        <v>55.860427999329133</v>
      </c>
      <c r="BE16" s="429">
        <v>22.235999999999997</v>
      </c>
      <c r="BF16" s="432">
        <v>1.8621800000000002</v>
      </c>
      <c r="BG16" s="431">
        <v>54.854674869644398</v>
      </c>
      <c r="BH16" s="429">
        <v>21.903880000000001</v>
      </c>
      <c r="BI16" s="432">
        <v>1.0916000000000001</v>
      </c>
      <c r="BJ16" s="431">
        <v>56.931996077468611</v>
      </c>
      <c r="BK16" s="429">
        <v>22.69436</v>
      </c>
      <c r="BL16" s="432">
        <v>0.60741999999999996</v>
      </c>
      <c r="BM16" s="431">
        <v>56.32573112591119</v>
      </c>
      <c r="BN16" s="429">
        <v>22.473700000000001</v>
      </c>
      <c r="BO16" s="432">
        <v>0.54134000000000004</v>
      </c>
      <c r="BP16" s="431">
        <v>54.086468232526926</v>
      </c>
      <c r="BQ16" s="429">
        <v>21.572339999999997</v>
      </c>
      <c r="BR16" s="432">
        <v>-1.3505600000000002</v>
      </c>
      <c r="BS16" s="431">
        <v>52.04244065412832</v>
      </c>
      <c r="BT16" s="429">
        <v>20.758019999999998</v>
      </c>
      <c r="BU16" s="432">
        <v>-1.28444</v>
      </c>
      <c r="BV16" s="431">
        <v>48.615689912263363</v>
      </c>
      <c r="BW16" s="429">
        <v>19.37106</v>
      </c>
      <c r="BX16" s="432">
        <v>-1.8784999999999998</v>
      </c>
      <c r="BY16" s="431">
        <v>44.906694144444522</v>
      </c>
      <c r="BZ16" s="429">
        <v>17.898619999999998</v>
      </c>
      <c r="CA16" s="432">
        <v>-2.1201399999999997</v>
      </c>
    </row>
    <row r="17" spans="1:79" x14ac:dyDescent="0.2">
      <c r="A17" s="444"/>
      <c r="B17" s="445"/>
      <c r="C17" s="487"/>
      <c r="D17" s="436" t="s">
        <v>24</v>
      </c>
      <c r="E17" s="419"/>
      <c r="F17" s="437" t="s">
        <v>175</v>
      </c>
      <c r="G17" s="438"/>
      <c r="H17" s="439">
        <v>78.895116411274103</v>
      </c>
      <c r="I17" s="440">
        <v>16.544</v>
      </c>
      <c r="J17" s="430">
        <v>-2.222</v>
      </c>
      <c r="K17" s="439">
        <v>64.609649119692335</v>
      </c>
      <c r="L17" s="440">
        <v>13.64</v>
      </c>
      <c r="M17" s="430">
        <v>-1.43</v>
      </c>
      <c r="N17" s="439">
        <v>57.209981238699029</v>
      </c>
      <c r="O17" s="440">
        <v>12.144</v>
      </c>
      <c r="P17" s="430">
        <v>-2.200000000000002E-2</v>
      </c>
      <c r="Q17" s="439">
        <v>57.663583495199049</v>
      </c>
      <c r="R17" s="440">
        <v>12.1</v>
      </c>
      <c r="S17" s="430">
        <v>1.8480000000000001</v>
      </c>
      <c r="T17" s="439">
        <v>70.075727248085812</v>
      </c>
      <c r="U17" s="440">
        <v>14.85</v>
      </c>
      <c r="V17" s="430">
        <v>-0.154</v>
      </c>
      <c r="W17" s="439">
        <v>91.602630868592385</v>
      </c>
      <c r="X17" s="440">
        <v>19.315999999999999</v>
      </c>
      <c r="Y17" s="430">
        <v>0.26400000000000001</v>
      </c>
      <c r="Z17" s="439">
        <v>99.765097041363575</v>
      </c>
      <c r="AA17" s="440">
        <v>20.988</v>
      </c>
      <c r="AB17" s="433">
        <v>0.83599999999999997</v>
      </c>
      <c r="AC17" s="439">
        <v>106.86928695218208</v>
      </c>
      <c r="AD17" s="440">
        <v>22.373999999999999</v>
      </c>
      <c r="AE17" s="430">
        <v>2.0019999999999998</v>
      </c>
      <c r="AF17" s="439">
        <v>106.78391692344441</v>
      </c>
      <c r="AG17" s="440">
        <v>22.352</v>
      </c>
      <c r="AH17" s="430">
        <v>2.0459999999999998</v>
      </c>
      <c r="AI17" s="439">
        <v>109.55697215033639</v>
      </c>
      <c r="AJ17" s="440">
        <v>22.858000000000001</v>
      </c>
      <c r="AK17" s="430">
        <v>2.464</v>
      </c>
      <c r="AL17" s="439">
        <v>110.30185176014984</v>
      </c>
      <c r="AM17" s="440">
        <v>23.012</v>
      </c>
      <c r="AN17" s="430">
        <v>2.31</v>
      </c>
      <c r="AO17" s="439">
        <v>107.97937080532598</v>
      </c>
      <c r="AP17" s="440">
        <v>22.506</v>
      </c>
      <c r="AQ17" s="430">
        <v>2.2879999999999998</v>
      </c>
      <c r="AR17" s="439">
        <v>106.23184995294443</v>
      </c>
      <c r="AS17" s="440">
        <v>22.175999999999998</v>
      </c>
      <c r="AT17" s="430">
        <v>2.09</v>
      </c>
      <c r="AU17" s="439">
        <v>106.91345903469944</v>
      </c>
      <c r="AV17" s="440">
        <v>22.286000000000001</v>
      </c>
      <c r="AW17" s="430">
        <v>2.2440000000000002</v>
      </c>
      <c r="AX17" s="439">
        <v>106.9225727506843</v>
      </c>
      <c r="AY17" s="440">
        <v>22.352</v>
      </c>
      <c r="AZ17" s="430">
        <v>1.958</v>
      </c>
      <c r="BA17" s="439">
        <v>108.25903025187577</v>
      </c>
      <c r="BB17" s="440">
        <v>22.594000000000001</v>
      </c>
      <c r="BC17" s="433">
        <v>1.98</v>
      </c>
      <c r="BD17" s="439">
        <v>106.1637118700948</v>
      </c>
      <c r="BE17" s="440">
        <v>22.22</v>
      </c>
      <c r="BF17" s="430">
        <v>1.8480000000000001</v>
      </c>
      <c r="BG17" s="439">
        <v>104.18185106422786</v>
      </c>
      <c r="BH17" s="440">
        <v>21.89</v>
      </c>
      <c r="BI17" s="430">
        <v>1.0780000000000001</v>
      </c>
      <c r="BJ17" s="439">
        <v>108.1243015332338</v>
      </c>
      <c r="BK17" s="440">
        <v>22.681999999999999</v>
      </c>
      <c r="BL17" s="430">
        <v>0.59399999999999997</v>
      </c>
      <c r="BM17" s="439">
        <v>106.89219450370311</v>
      </c>
      <c r="BN17" s="440">
        <v>22.462</v>
      </c>
      <c r="BO17" s="430">
        <v>0.52800000000000002</v>
      </c>
      <c r="BP17" s="439">
        <v>102.60758641341748</v>
      </c>
      <c r="BQ17" s="440">
        <v>21.56</v>
      </c>
      <c r="BR17" s="430">
        <v>-1.3640000000000001</v>
      </c>
      <c r="BS17" s="439">
        <v>98.72930143741867</v>
      </c>
      <c r="BT17" s="440">
        <v>20.745999999999999</v>
      </c>
      <c r="BU17" s="430">
        <v>-1.298</v>
      </c>
      <c r="BV17" s="439">
        <v>92.240063679337752</v>
      </c>
      <c r="BW17" s="440">
        <v>19.36</v>
      </c>
      <c r="BX17" s="430">
        <v>-1.8919999999999999</v>
      </c>
      <c r="BY17" s="439">
        <v>85.065808999857083</v>
      </c>
      <c r="BZ17" s="440">
        <v>17.885999999999999</v>
      </c>
      <c r="CA17" s="433">
        <v>-2.1339999999999999</v>
      </c>
    </row>
    <row r="18" spans="1:79" ht="13.5" thickBot="1" x14ac:dyDescent="0.25">
      <c r="A18" s="444"/>
      <c r="B18" s="488"/>
      <c r="C18" s="487"/>
      <c r="D18" s="436"/>
      <c r="E18" s="419"/>
      <c r="F18" s="443" t="s">
        <v>176</v>
      </c>
      <c r="G18" s="438"/>
      <c r="H18" s="439">
        <v>0.9472958122985109</v>
      </c>
      <c r="I18" s="440">
        <v>1.102E-2</v>
      </c>
      <c r="J18" s="430">
        <v>1.3639999999999999E-2</v>
      </c>
      <c r="K18" s="439">
        <v>0.96301577111906156</v>
      </c>
      <c r="L18" s="440">
        <v>1.1259999999999999E-2</v>
      </c>
      <c r="M18" s="430">
        <v>1.3820000000000001E-2</v>
      </c>
      <c r="N18" s="439">
        <v>0.97554935822079825</v>
      </c>
      <c r="O18" s="440">
        <v>1.1599999999999999E-2</v>
      </c>
      <c r="P18" s="430">
        <v>1.384E-2</v>
      </c>
      <c r="Q18" s="439">
        <v>0.97737904705188938</v>
      </c>
      <c r="R18" s="440">
        <v>1.17E-2</v>
      </c>
      <c r="S18" s="430">
        <v>1.38E-2</v>
      </c>
      <c r="T18" s="439">
        <v>0.94813648047128629</v>
      </c>
      <c r="U18" s="440">
        <v>1.102E-2</v>
      </c>
      <c r="V18" s="430">
        <v>1.366E-2</v>
      </c>
      <c r="W18" s="439">
        <v>1.026354336469345</v>
      </c>
      <c r="X18" s="440">
        <v>1.282E-2</v>
      </c>
      <c r="Y18" s="430">
        <v>1.3780000000000001E-2</v>
      </c>
      <c r="Z18" s="439">
        <v>1.1243162194985696</v>
      </c>
      <c r="AA18" s="440">
        <v>1.508E-2</v>
      </c>
      <c r="AB18" s="433">
        <v>1.406E-2</v>
      </c>
      <c r="AC18" s="439">
        <v>1.1197471453649206</v>
      </c>
      <c r="AD18" s="440">
        <v>1.504E-2</v>
      </c>
      <c r="AE18" s="430">
        <v>1.3979999999999999E-2</v>
      </c>
      <c r="AF18" s="439">
        <v>1.1245489457175395</v>
      </c>
      <c r="AG18" s="440">
        <v>1.516E-2</v>
      </c>
      <c r="AH18" s="430">
        <v>1.3979999999999999E-2</v>
      </c>
      <c r="AI18" s="439">
        <v>1.1151230843459208</v>
      </c>
      <c r="AJ18" s="440">
        <v>1.498E-2</v>
      </c>
      <c r="AK18" s="430">
        <v>1.392E-2</v>
      </c>
      <c r="AL18" s="439">
        <v>1.1183844824052382</v>
      </c>
      <c r="AM18" s="440">
        <v>1.508E-2</v>
      </c>
      <c r="AN18" s="430">
        <v>1.3899999999999999E-2</v>
      </c>
      <c r="AO18" s="439">
        <v>1.1654120724689814</v>
      </c>
      <c r="AP18" s="440">
        <v>1.6060000000000001E-2</v>
      </c>
      <c r="AQ18" s="430">
        <v>1.41E-2</v>
      </c>
      <c r="AR18" s="439">
        <v>1.1682949031202727</v>
      </c>
      <c r="AS18" s="440">
        <v>1.6060000000000001E-2</v>
      </c>
      <c r="AT18" s="430">
        <v>1.418E-2</v>
      </c>
      <c r="AU18" s="439">
        <v>1.1658442373184674</v>
      </c>
      <c r="AV18" s="440">
        <v>1.6E-2</v>
      </c>
      <c r="AW18" s="430">
        <v>1.418E-2</v>
      </c>
      <c r="AX18" s="439">
        <v>1.1666606783425464</v>
      </c>
      <c r="AY18" s="440">
        <v>1.602E-2</v>
      </c>
      <c r="AZ18" s="430">
        <v>1.418E-2</v>
      </c>
      <c r="BA18" s="439">
        <v>1.1666606783425464</v>
      </c>
      <c r="BB18" s="440">
        <v>1.602E-2</v>
      </c>
      <c r="BC18" s="433">
        <v>1.418E-2</v>
      </c>
      <c r="BD18" s="439">
        <v>1.1658442373184674</v>
      </c>
      <c r="BE18" s="440">
        <v>1.6E-2</v>
      </c>
      <c r="BF18" s="430">
        <v>1.418E-2</v>
      </c>
      <c r="BG18" s="439">
        <v>1.059674064946539</v>
      </c>
      <c r="BH18" s="440">
        <v>1.388E-2</v>
      </c>
      <c r="BI18" s="430">
        <v>1.3599999999999999E-2</v>
      </c>
      <c r="BJ18" s="439">
        <v>0.99490760410482493</v>
      </c>
      <c r="BK18" s="440">
        <v>1.2359999999999999E-2</v>
      </c>
      <c r="BL18" s="430">
        <v>1.342E-2</v>
      </c>
      <c r="BM18" s="439">
        <v>0.96760219701837602</v>
      </c>
      <c r="BN18" s="440">
        <v>1.17E-2</v>
      </c>
      <c r="BO18" s="430">
        <v>1.3339999999999999E-2</v>
      </c>
      <c r="BP18" s="439">
        <v>0.99497216253686738</v>
      </c>
      <c r="BQ18" s="440">
        <v>1.234E-2</v>
      </c>
      <c r="BR18" s="430">
        <v>1.3440000000000001E-2</v>
      </c>
      <c r="BS18" s="439">
        <v>0.98814160926932926</v>
      </c>
      <c r="BT18" s="440">
        <v>1.2019999999999999E-2</v>
      </c>
      <c r="BU18" s="430">
        <v>1.3559999999999999E-2</v>
      </c>
      <c r="BV18" s="439">
        <v>0.95168705040764268</v>
      </c>
      <c r="BW18" s="440">
        <v>1.106E-2</v>
      </c>
      <c r="BX18" s="430">
        <v>1.35E-2</v>
      </c>
      <c r="BY18" s="439">
        <v>1.0126252454903704</v>
      </c>
      <c r="BZ18" s="440">
        <v>1.2619999999999999E-2</v>
      </c>
      <c r="CA18" s="433">
        <v>1.3860000000000001E-2</v>
      </c>
    </row>
    <row r="19" spans="1:79" ht="13.5" thickBot="1" x14ac:dyDescent="0.25">
      <c r="A19" s="444"/>
      <c r="B19" s="445" t="s">
        <v>179</v>
      </c>
      <c r="C19" s="446">
        <v>125</v>
      </c>
      <c r="D19" s="447" t="s">
        <v>27</v>
      </c>
      <c r="E19" s="448"/>
      <c r="F19" s="448"/>
      <c r="G19" s="449"/>
      <c r="H19" s="489"/>
      <c r="I19" s="451" t="s">
        <v>178</v>
      </c>
      <c r="J19" s="452"/>
      <c r="K19" s="453"/>
      <c r="L19" s="451" t="s">
        <v>178</v>
      </c>
      <c r="M19" s="452"/>
      <c r="N19" s="453"/>
      <c r="O19" s="451" t="s">
        <v>178</v>
      </c>
      <c r="P19" s="452"/>
      <c r="Q19" s="453"/>
      <c r="R19" s="451" t="s">
        <v>178</v>
      </c>
      <c r="S19" s="490"/>
      <c r="T19" s="453"/>
      <c r="U19" s="451" t="s">
        <v>178</v>
      </c>
      <c r="V19" s="490"/>
      <c r="W19" s="453"/>
      <c r="X19" s="451" t="s">
        <v>178</v>
      </c>
      <c r="Y19" s="490"/>
      <c r="Z19" s="453"/>
      <c r="AA19" s="451" t="s">
        <v>178</v>
      </c>
      <c r="AB19" s="490"/>
      <c r="AC19" s="454"/>
      <c r="AD19" s="451" t="s">
        <v>178</v>
      </c>
      <c r="AE19" s="490"/>
      <c r="AF19" s="453"/>
      <c r="AG19" s="451" t="s">
        <v>178</v>
      </c>
      <c r="AH19" s="490"/>
      <c r="AI19" s="453"/>
      <c r="AJ19" s="451" t="s">
        <v>178</v>
      </c>
      <c r="AK19" s="490"/>
      <c r="AL19" s="453"/>
      <c r="AM19" s="451" t="s">
        <v>178</v>
      </c>
      <c r="AN19" s="490"/>
      <c r="AO19" s="453"/>
      <c r="AP19" s="451" t="s">
        <v>178</v>
      </c>
      <c r="AQ19" s="490"/>
      <c r="AR19" s="453"/>
      <c r="AS19" s="451" t="s">
        <v>178</v>
      </c>
      <c r="AT19" s="490"/>
      <c r="AU19" s="453"/>
      <c r="AV19" s="451" t="s">
        <v>178</v>
      </c>
      <c r="AW19" s="490"/>
      <c r="AX19" s="453"/>
      <c r="AY19" s="451" t="s">
        <v>178</v>
      </c>
      <c r="AZ19" s="490"/>
      <c r="BA19" s="453"/>
      <c r="BB19" s="451" t="s">
        <v>178</v>
      </c>
      <c r="BC19" s="490"/>
      <c r="BD19" s="454"/>
      <c r="BE19" s="451" t="s">
        <v>178</v>
      </c>
      <c r="BF19" s="490"/>
      <c r="BG19" s="453"/>
      <c r="BH19" s="451" t="s">
        <v>178</v>
      </c>
      <c r="BI19" s="490"/>
      <c r="BJ19" s="453"/>
      <c r="BK19" s="451" t="s">
        <v>178</v>
      </c>
      <c r="BL19" s="490"/>
      <c r="BM19" s="453"/>
      <c r="BN19" s="451" t="s">
        <v>178</v>
      </c>
      <c r="BO19" s="490"/>
      <c r="BP19" s="453"/>
      <c r="BQ19" s="451" t="s">
        <v>178</v>
      </c>
      <c r="BR19" s="490"/>
      <c r="BS19" s="453"/>
      <c r="BT19" s="451" t="s">
        <v>178</v>
      </c>
      <c r="BU19" s="490"/>
      <c r="BV19" s="453"/>
      <c r="BW19" s="451" t="s">
        <v>178</v>
      </c>
      <c r="BX19" s="490"/>
      <c r="BY19" s="454"/>
      <c r="BZ19" s="451" t="s">
        <v>178</v>
      </c>
      <c r="CA19" s="490"/>
    </row>
    <row r="20" spans="1:79" x14ac:dyDescent="0.2">
      <c r="A20" s="455"/>
      <c r="B20" s="456"/>
      <c r="C20" s="459"/>
      <c r="D20" s="458"/>
      <c r="E20" s="459"/>
      <c r="F20" s="460" t="s">
        <v>174</v>
      </c>
      <c r="G20" s="461"/>
      <c r="H20" s="431"/>
      <c r="I20" s="462">
        <v>231.9</v>
      </c>
      <c r="J20" s="463"/>
      <c r="K20" s="431"/>
      <c r="L20" s="462">
        <v>233.2</v>
      </c>
      <c r="M20" s="463"/>
      <c r="N20" s="431"/>
      <c r="O20" s="462">
        <v>233.2</v>
      </c>
      <c r="P20" s="463"/>
      <c r="Q20" s="431"/>
      <c r="R20" s="462">
        <v>233</v>
      </c>
      <c r="S20" s="463"/>
      <c r="T20" s="431"/>
      <c r="U20" s="462">
        <v>232.7</v>
      </c>
      <c r="V20" s="463"/>
      <c r="W20" s="431"/>
      <c r="X20" s="462">
        <v>231.5</v>
      </c>
      <c r="Y20" s="463"/>
      <c r="Z20" s="431"/>
      <c r="AA20" s="462">
        <v>231.4</v>
      </c>
      <c r="AB20" s="463"/>
      <c r="AC20" s="431"/>
      <c r="AD20" s="462">
        <v>231.1</v>
      </c>
      <c r="AE20" s="463"/>
      <c r="AF20" s="431"/>
      <c r="AG20" s="462">
        <v>231.1</v>
      </c>
      <c r="AH20" s="463"/>
      <c r="AI20" s="431"/>
      <c r="AJ20" s="462">
        <v>230.9</v>
      </c>
      <c r="AK20" s="463"/>
      <c r="AL20" s="431"/>
      <c r="AM20" s="462">
        <v>230.6</v>
      </c>
      <c r="AN20" s="463"/>
      <c r="AO20" s="431"/>
      <c r="AP20" s="462">
        <v>230.4</v>
      </c>
      <c r="AQ20" s="463"/>
      <c r="AR20" s="431"/>
      <c r="AS20" s="462">
        <v>230.6</v>
      </c>
      <c r="AT20" s="463"/>
      <c r="AU20" s="431"/>
      <c r="AV20" s="462">
        <v>230.4</v>
      </c>
      <c r="AW20" s="463"/>
      <c r="AX20" s="431"/>
      <c r="AY20" s="462">
        <v>230.6</v>
      </c>
      <c r="AZ20" s="463"/>
      <c r="BA20" s="431"/>
      <c r="BB20" s="462">
        <v>230.3</v>
      </c>
      <c r="BC20" s="463"/>
      <c r="BD20" s="431"/>
      <c r="BE20" s="462">
        <v>230.9</v>
      </c>
      <c r="BF20" s="463"/>
      <c r="BG20" s="431"/>
      <c r="BH20" s="462">
        <v>231.1</v>
      </c>
      <c r="BI20" s="463"/>
      <c r="BJ20" s="431"/>
      <c r="BK20" s="462">
        <v>230.5</v>
      </c>
      <c r="BL20" s="463"/>
      <c r="BM20" s="431"/>
      <c r="BN20" s="462">
        <v>230.7</v>
      </c>
      <c r="BO20" s="463"/>
      <c r="BP20" s="431"/>
      <c r="BQ20" s="462">
        <v>231</v>
      </c>
      <c r="BR20" s="463"/>
      <c r="BS20" s="431"/>
      <c r="BT20" s="462">
        <v>231</v>
      </c>
      <c r="BU20" s="463"/>
      <c r="BV20" s="431"/>
      <c r="BW20" s="462">
        <v>231.4</v>
      </c>
      <c r="BX20" s="463"/>
      <c r="BY20" s="431"/>
      <c r="BZ20" s="462">
        <v>232</v>
      </c>
      <c r="CA20" s="463"/>
    </row>
    <row r="21" spans="1:79" x14ac:dyDescent="0.2">
      <c r="A21" s="458"/>
      <c r="B21" s="466"/>
      <c r="C21" s="457"/>
      <c r="D21" s="458" t="s">
        <v>28</v>
      </c>
      <c r="E21" s="466"/>
      <c r="F21" s="467" t="s">
        <v>175</v>
      </c>
      <c r="G21" s="491"/>
      <c r="H21" s="469"/>
      <c r="I21" s="470">
        <v>122.3</v>
      </c>
      <c r="J21" s="471"/>
      <c r="K21" s="469"/>
      <c r="L21" s="470">
        <v>122.7</v>
      </c>
      <c r="M21" s="471"/>
      <c r="N21" s="469"/>
      <c r="O21" s="470">
        <v>122.7</v>
      </c>
      <c r="P21" s="471"/>
      <c r="Q21" s="469"/>
      <c r="R21" s="470">
        <v>122.7</v>
      </c>
      <c r="S21" s="471"/>
      <c r="T21" s="469"/>
      <c r="U21" s="470">
        <v>122.5</v>
      </c>
      <c r="V21" s="471"/>
      <c r="W21" s="469"/>
      <c r="X21" s="470">
        <v>121.9</v>
      </c>
      <c r="Y21" s="471"/>
      <c r="Z21" s="469"/>
      <c r="AA21" s="470">
        <v>121.7</v>
      </c>
      <c r="AB21" s="471"/>
      <c r="AC21" s="469"/>
      <c r="AD21" s="470">
        <v>121.5</v>
      </c>
      <c r="AE21" s="471"/>
      <c r="AF21" s="469"/>
      <c r="AG21" s="470">
        <v>121.5</v>
      </c>
      <c r="AH21" s="471"/>
      <c r="AI21" s="469"/>
      <c r="AJ21" s="470">
        <v>121.3</v>
      </c>
      <c r="AK21" s="471"/>
      <c r="AL21" s="469"/>
      <c r="AM21" s="470">
        <v>121.2</v>
      </c>
      <c r="AN21" s="471"/>
      <c r="AO21" s="469"/>
      <c r="AP21" s="470">
        <v>121.1</v>
      </c>
      <c r="AQ21" s="471"/>
      <c r="AR21" s="469"/>
      <c r="AS21" s="470">
        <v>121.2</v>
      </c>
      <c r="AT21" s="471"/>
      <c r="AU21" s="469"/>
      <c r="AV21" s="470">
        <v>121.1</v>
      </c>
      <c r="AW21" s="471"/>
      <c r="AX21" s="469"/>
      <c r="AY21" s="470">
        <v>121.3</v>
      </c>
      <c r="AZ21" s="471"/>
      <c r="BA21" s="469"/>
      <c r="BB21" s="470">
        <v>121.1</v>
      </c>
      <c r="BC21" s="471"/>
      <c r="BD21" s="469"/>
      <c r="BE21" s="470">
        <v>121.4</v>
      </c>
      <c r="BF21" s="471"/>
      <c r="BG21" s="469"/>
      <c r="BH21" s="470">
        <v>121.6</v>
      </c>
      <c r="BI21" s="471"/>
      <c r="BJ21" s="469"/>
      <c r="BK21" s="470">
        <v>121.3</v>
      </c>
      <c r="BL21" s="471"/>
      <c r="BM21" s="469"/>
      <c r="BN21" s="470">
        <v>121.5</v>
      </c>
      <c r="BO21" s="471"/>
      <c r="BP21" s="469"/>
      <c r="BQ21" s="470">
        <v>121.7</v>
      </c>
      <c r="BR21" s="471"/>
      <c r="BS21" s="469"/>
      <c r="BT21" s="470">
        <v>121.7</v>
      </c>
      <c r="BU21" s="471"/>
      <c r="BV21" s="469"/>
      <c r="BW21" s="470">
        <v>121.9</v>
      </c>
      <c r="BX21" s="471"/>
      <c r="BY21" s="469"/>
      <c r="BZ21" s="470">
        <v>122.4</v>
      </c>
      <c r="CA21" s="471"/>
    </row>
    <row r="22" spans="1:79" ht="13.5" thickBot="1" x14ac:dyDescent="0.25">
      <c r="A22" s="458"/>
      <c r="B22" s="466"/>
      <c r="C22" s="459"/>
      <c r="D22" s="458"/>
      <c r="E22" s="466"/>
      <c r="F22" s="472" t="s">
        <v>176</v>
      </c>
      <c r="G22" s="492"/>
      <c r="H22" s="441"/>
      <c r="I22" s="474">
        <v>10.7</v>
      </c>
      <c r="J22" s="471"/>
      <c r="K22" s="441"/>
      <c r="L22" s="474">
        <v>10.7</v>
      </c>
      <c r="M22" s="471"/>
      <c r="N22" s="441"/>
      <c r="O22" s="474">
        <v>10.7</v>
      </c>
      <c r="P22" s="471"/>
      <c r="Q22" s="441"/>
      <c r="R22" s="474">
        <v>10.7</v>
      </c>
      <c r="S22" s="471"/>
      <c r="T22" s="441"/>
      <c r="U22" s="474">
        <v>10.7</v>
      </c>
      <c r="V22" s="471"/>
      <c r="W22" s="441"/>
      <c r="X22" s="474">
        <v>10.6</v>
      </c>
      <c r="Y22" s="471"/>
      <c r="Z22" s="441"/>
      <c r="AA22" s="474">
        <v>10.6</v>
      </c>
      <c r="AB22" s="471"/>
      <c r="AC22" s="441"/>
      <c r="AD22" s="474">
        <v>10.6</v>
      </c>
      <c r="AE22" s="471"/>
      <c r="AF22" s="441"/>
      <c r="AG22" s="474">
        <v>10.6</v>
      </c>
      <c r="AH22" s="471"/>
      <c r="AI22" s="441"/>
      <c r="AJ22" s="474">
        <v>10.6</v>
      </c>
      <c r="AK22" s="471"/>
      <c r="AL22" s="441"/>
      <c r="AM22" s="474">
        <v>10.6</v>
      </c>
      <c r="AN22" s="471"/>
      <c r="AO22" s="441"/>
      <c r="AP22" s="474">
        <v>10.6</v>
      </c>
      <c r="AQ22" s="471"/>
      <c r="AR22" s="441"/>
      <c r="AS22" s="474">
        <v>10.6</v>
      </c>
      <c r="AT22" s="471"/>
      <c r="AU22" s="441"/>
      <c r="AV22" s="474">
        <v>10.6</v>
      </c>
      <c r="AW22" s="471"/>
      <c r="AX22" s="441"/>
      <c r="AY22" s="474">
        <v>10.6</v>
      </c>
      <c r="AZ22" s="471"/>
      <c r="BA22" s="441"/>
      <c r="BB22" s="474">
        <v>10.6</v>
      </c>
      <c r="BC22" s="471"/>
      <c r="BD22" s="441"/>
      <c r="BE22" s="474">
        <v>10.6</v>
      </c>
      <c r="BF22" s="471"/>
      <c r="BG22" s="441"/>
      <c r="BH22" s="474">
        <v>10.6</v>
      </c>
      <c r="BI22" s="471"/>
      <c r="BJ22" s="441"/>
      <c r="BK22" s="474">
        <v>10.6</v>
      </c>
      <c r="BL22" s="471"/>
      <c r="BM22" s="441"/>
      <c r="BN22" s="474">
        <v>10.6</v>
      </c>
      <c r="BO22" s="471"/>
      <c r="BP22" s="441"/>
      <c r="BQ22" s="474">
        <v>10.6</v>
      </c>
      <c r="BR22" s="471"/>
      <c r="BS22" s="441"/>
      <c r="BT22" s="474">
        <v>10.6</v>
      </c>
      <c r="BU22" s="471"/>
      <c r="BV22" s="441"/>
      <c r="BW22" s="474">
        <v>10.6</v>
      </c>
      <c r="BX22" s="471"/>
      <c r="BY22" s="441"/>
      <c r="BZ22" s="474">
        <v>10.7</v>
      </c>
      <c r="CA22" s="471"/>
    </row>
    <row r="23" spans="1:79" ht="13.5" thickBot="1" x14ac:dyDescent="0.25">
      <c r="A23" s="493"/>
      <c r="B23" s="494"/>
      <c r="C23" s="494"/>
      <c r="D23" s="478" t="s">
        <v>29</v>
      </c>
      <c r="E23" s="479"/>
      <c r="F23" s="480"/>
      <c r="G23" s="479"/>
      <c r="H23" s="450"/>
      <c r="I23" s="495"/>
      <c r="J23" s="496"/>
      <c r="K23" s="450"/>
      <c r="L23" s="497"/>
      <c r="M23" s="498"/>
      <c r="N23" s="450"/>
      <c r="O23" s="499"/>
      <c r="P23" s="498"/>
      <c r="Q23" s="450"/>
      <c r="R23" s="499"/>
      <c r="S23" s="498"/>
      <c r="T23" s="450"/>
      <c r="U23" s="499"/>
      <c r="V23" s="498"/>
      <c r="W23" s="450"/>
      <c r="X23" s="499"/>
      <c r="Y23" s="498"/>
      <c r="Z23" s="450"/>
      <c r="AA23" s="499"/>
      <c r="AB23" s="498"/>
      <c r="AC23" s="450"/>
      <c r="AD23" s="499"/>
      <c r="AE23" s="498"/>
      <c r="AF23" s="450"/>
      <c r="AG23" s="499"/>
      <c r="AH23" s="498"/>
      <c r="AI23" s="450"/>
      <c r="AJ23" s="499"/>
      <c r="AK23" s="498"/>
      <c r="AL23" s="450"/>
      <c r="AM23" s="499"/>
      <c r="AN23" s="498"/>
      <c r="AO23" s="450"/>
      <c r="AP23" s="499"/>
      <c r="AQ23" s="498"/>
      <c r="AR23" s="450"/>
      <c r="AS23" s="499"/>
      <c r="AT23" s="498"/>
      <c r="AU23" s="450"/>
      <c r="AV23" s="499"/>
      <c r="AW23" s="498"/>
      <c r="AX23" s="450"/>
      <c r="AY23" s="499"/>
      <c r="AZ23" s="498"/>
      <c r="BA23" s="450"/>
      <c r="BB23" s="499"/>
      <c r="BC23" s="498"/>
      <c r="BD23" s="450"/>
      <c r="BE23" s="499"/>
      <c r="BF23" s="498"/>
      <c r="BG23" s="450"/>
      <c r="BH23" s="499"/>
      <c r="BI23" s="498"/>
      <c r="BJ23" s="450"/>
      <c r="BK23" s="499"/>
      <c r="BL23" s="498"/>
      <c r="BM23" s="450"/>
      <c r="BN23" s="499"/>
      <c r="BO23" s="498"/>
      <c r="BP23" s="450"/>
      <c r="BQ23" s="499"/>
      <c r="BR23" s="498"/>
      <c r="BS23" s="450"/>
      <c r="BT23" s="499"/>
      <c r="BU23" s="498"/>
      <c r="BV23" s="450"/>
      <c r="BW23" s="499"/>
      <c r="BX23" s="498"/>
      <c r="BY23" s="450"/>
      <c r="BZ23" s="499"/>
      <c r="CA23" s="498"/>
    </row>
    <row r="24" spans="1:79" x14ac:dyDescent="0.2">
      <c r="A24" s="425"/>
      <c r="B24" s="426"/>
      <c r="C24" s="426"/>
      <c r="D24" s="425"/>
      <c r="E24" s="426"/>
      <c r="F24" s="500" t="s">
        <v>174</v>
      </c>
      <c r="G24" s="427"/>
      <c r="H24" s="431">
        <v>83.238751709821727</v>
      </c>
      <c r="I24" s="501">
        <v>33.097899999999996</v>
      </c>
      <c r="J24" s="502">
        <v>-4.4394400000000003</v>
      </c>
      <c r="K24" s="431">
        <v>68.040055622453139</v>
      </c>
      <c r="L24" s="501">
        <v>27.312200000000001</v>
      </c>
      <c r="M24" s="502">
        <v>-2.74512</v>
      </c>
      <c r="N24" s="431">
        <v>60.283671623010342</v>
      </c>
      <c r="O24" s="501">
        <v>24.320499999999999</v>
      </c>
      <c r="P24" s="502">
        <v>7.0899999999999991E-2</v>
      </c>
      <c r="Q24" s="431">
        <v>60.855705877832101</v>
      </c>
      <c r="R24" s="501">
        <v>24.232520000000001</v>
      </c>
      <c r="S24" s="502">
        <v>3.8107600000000001</v>
      </c>
      <c r="T24" s="431">
        <v>73.858841753471651</v>
      </c>
      <c r="U24" s="501">
        <v>29.73188</v>
      </c>
      <c r="V24" s="502">
        <v>-0.30337999999999998</v>
      </c>
      <c r="W24" s="431">
        <v>96.55145633987992</v>
      </c>
      <c r="X24" s="501">
        <v>38.665559999999999</v>
      </c>
      <c r="Y24" s="502">
        <v>0.46662000000000003</v>
      </c>
      <c r="Z24" s="431">
        <v>105.08977861593934</v>
      </c>
      <c r="AA24" s="501">
        <v>42.033640000000005</v>
      </c>
      <c r="AB24" s="502">
        <v>1.7426999999999999</v>
      </c>
      <c r="AC24" s="431">
        <v>112.52156920830443</v>
      </c>
      <c r="AD24" s="501">
        <v>44.805539999999993</v>
      </c>
      <c r="AE24" s="502">
        <v>4.0305400000000002</v>
      </c>
      <c r="AF24" s="431">
        <v>112.43721569287521</v>
      </c>
      <c r="AG24" s="501">
        <v>44.76164</v>
      </c>
      <c r="AH24" s="502">
        <v>4.1405399999999997</v>
      </c>
      <c r="AI24" s="431">
        <v>115.1488332720499</v>
      </c>
      <c r="AJ24" s="501">
        <v>45.729399999999998</v>
      </c>
      <c r="AK24" s="502">
        <v>4.9544600000000001</v>
      </c>
      <c r="AL24" s="431">
        <v>115.99746655502972</v>
      </c>
      <c r="AM24" s="501">
        <v>46.037480000000002</v>
      </c>
      <c r="AN24" s="502">
        <v>4.6904000000000003</v>
      </c>
      <c r="AO24" s="431">
        <v>113.61277907212694</v>
      </c>
      <c r="AP24" s="501">
        <v>45.048400000000001</v>
      </c>
      <c r="AQ24" s="502">
        <v>4.6244999999999994</v>
      </c>
      <c r="AR24" s="431">
        <v>111.76499528303889</v>
      </c>
      <c r="AS24" s="501">
        <v>44.388419999999996</v>
      </c>
      <c r="AT24" s="502">
        <v>4.2066400000000002</v>
      </c>
      <c r="AU24" s="431">
        <v>112.49220502093165</v>
      </c>
      <c r="AV24" s="501">
        <v>44.608400000000003</v>
      </c>
      <c r="AW24" s="502">
        <v>4.5366400000000002</v>
      </c>
      <c r="AX24" s="431">
        <v>112.5381702174499</v>
      </c>
      <c r="AY24" s="501">
        <v>44.718400000000003</v>
      </c>
      <c r="AZ24" s="502">
        <v>3.9866399999999995</v>
      </c>
      <c r="BA24" s="431">
        <v>113.89963609331397</v>
      </c>
      <c r="BB24" s="501">
        <v>45.202380000000005</v>
      </c>
      <c r="BC24" s="502">
        <v>4.0086399999999998</v>
      </c>
      <c r="BD24" s="431">
        <v>111.74066463660354</v>
      </c>
      <c r="BE24" s="501">
        <v>44.476379999999992</v>
      </c>
      <c r="BF24" s="502">
        <v>3.7666399999999998</v>
      </c>
      <c r="BG24" s="431">
        <v>109.67350642414598</v>
      </c>
      <c r="BH24" s="501">
        <v>43.792360000000002</v>
      </c>
      <c r="BI24" s="502">
        <v>2.2042000000000002</v>
      </c>
      <c r="BJ24" s="503">
        <v>113.88423992772898</v>
      </c>
      <c r="BK24" s="501">
        <v>45.396819999999998</v>
      </c>
      <c r="BL24" s="502">
        <v>1.2139799999999998</v>
      </c>
      <c r="BM24" s="503">
        <v>112.67209266878751</v>
      </c>
      <c r="BN24" s="501">
        <v>44.956180000000003</v>
      </c>
      <c r="BO24" s="502">
        <v>1.05986</v>
      </c>
      <c r="BP24" s="503">
        <v>108.09622067839706</v>
      </c>
      <c r="BQ24" s="501">
        <v>43.130879999999998</v>
      </c>
      <c r="BR24" s="502">
        <v>-2.4159800000000002</v>
      </c>
      <c r="BS24" s="503">
        <v>104.02830244523678</v>
      </c>
      <c r="BT24" s="501">
        <v>41.502579999999995</v>
      </c>
      <c r="BU24" s="502">
        <v>-2.4157999999999999</v>
      </c>
      <c r="BV24" s="503">
        <v>97.260651918018041</v>
      </c>
      <c r="BW24" s="501">
        <v>38.75168</v>
      </c>
      <c r="BX24" s="502">
        <v>-3.7797599999999996</v>
      </c>
      <c r="BY24" s="431">
        <v>89.785807489939089</v>
      </c>
      <c r="BZ24" s="501">
        <v>35.783360000000002</v>
      </c>
      <c r="CA24" s="502">
        <v>-4.26328</v>
      </c>
    </row>
    <row r="25" spans="1:79" x14ac:dyDescent="0.2">
      <c r="A25" s="436"/>
      <c r="B25" s="419" t="s">
        <v>180</v>
      </c>
      <c r="C25" s="419"/>
      <c r="D25" s="436"/>
      <c r="E25" s="419"/>
      <c r="F25" s="487" t="s">
        <v>175</v>
      </c>
      <c r="G25" s="435"/>
      <c r="H25" s="504">
        <v>157.70106253804192</v>
      </c>
      <c r="I25" s="505">
        <v>33.066000000000003</v>
      </c>
      <c r="J25" s="506">
        <v>-4.4660000000000002</v>
      </c>
      <c r="K25" s="504">
        <v>129.17673073872601</v>
      </c>
      <c r="L25" s="505">
        <v>27.28</v>
      </c>
      <c r="M25" s="506">
        <v>-2.7720000000000002</v>
      </c>
      <c r="N25" s="504">
        <v>114.41996247739806</v>
      </c>
      <c r="O25" s="505">
        <v>24.288</v>
      </c>
      <c r="P25" s="506">
        <v>4.3999999999999984E-2</v>
      </c>
      <c r="Q25" s="504">
        <v>115.39048425092035</v>
      </c>
      <c r="R25" s="505">
        <v>24.2</v>
      </c>
      <c r="S25" s="506">
        <v>3.7839999999999998</v>
      </c>
      <c r="T25" s="504">
        <v>140.15256943141424</v>
      </c>
      <c r="U25" s="505">
        <v>29.7</v>
      </c>
      <c r="V25" s="506">
        <v>-0.32999999999999996</v>
      </c>
      <c r="W25" s="504">
        <v>183.20003420554917</v>
      </c>
      <c r="X25" s="505">
        <v>38.631999999999998</v>
      </c>
      <c r="Y25" s="506">
        <v>0.44000000000000006</v>
      </c>
      <c r="Z25" s="504">
        <v>199.64302667179939</v>
      </c>
      <c r="AA25" s="505">
        <v>41.998000000000005</v>
      </c>
      <c r="AB25" s="506">
        <v>1.716</v>
      </c>
      <c r="AC25" s="504">
        <v>213.84282232599458</v>
      </c>
      <c r="AD25" s="505">
        <v>44.769999999999996</v>
      </c>
      <c r="AE25" s="506">
        <v>4.0039999999999996</v>
      </c>
      <c r="AF25" s="504">
        <v>213.68162444407665</v>
      </c>
      <c r="AG25" s="505">
        <v>44.725999999999999</v>
      </c>
      <c r="AH25" s="506">
        <v>4.1139999999999999</v>
      </c>
      <c r="AI25" s="504">
        <v>219.0097111466865</v>
      </c>
      <c r="AJ25" s="505">
        <v>45.694000000000003</v>
      </c>
      <c r="AK25" s="506">
        <v>4.9279999999999999</v>
      </c>
      <c r="AL25" s="504">
        <v>220.52037309996516</v>
      </c>
      <c r="AM25" s="505">
        <v>46.001999999999995</v>
      </c>
      <c r="AN25" s="506">
        <v>4.6639999999999997</v>
      </c>
      <c r="AO25" s="504">
        <v>215.96938768355159</v>
      </c>
      <c r="AP25" s="505">
        <v>45.012</v>
      </c>
      <c r="AQ25" s="506">
        <v>4.5979999999999999</v>
      </c>
      <c r="AR25" s="504">
        <v>212.46369990588886</v>
      </c>
      <c r="AS25" s="505">
        <v>44.351999999999997</v>
      </c>
      <c r="AT25" s="506">
        <v>4.18</v>
      </c>
      <c r="AU25" s="504">
        <v>213.83746400452594</v>
      </c>
      <c r="AV25" s="505">
        <v>44.572000000000003</v>
      </c>
      <c r="AW25" s="506">
        <v>4.51</v>
      </c>
      <c r="AX25" s="504">
        <v>213.75911642883921</v>
      </c>
      <c r="AY25" s="505">
        <v>44.682000000000002</v>
      </c>
      <c r="AZ25" s="506">
        <v>3.96</v>
      </c>
      <c r="BA25" s="504">
        <v>216.42264823597273</v>
      </c>
      <c r="BB25" s="505">
        <v>45.165999999999997</v>
      </c>
      <c r="BC25" s="506">
        <v>3.9819999999999998</v>
      </c>
      <c r="BD25" s="504">
        <v>212.34489034640356</v>
      </c>
      <c r="BE25" s="505">
        <v>44.44</v>
      </c>
      <c r="BF25" s="506">
        <v>3.74</v>
      </c>
      <c r="BG25" s="504">
        <v>208.26442277369193</v>
      </c>
      <c r="BH25" s="505">
        <v>43.757999999999996</v>
      </c>
      <c r="BI25" s="506">
        <v>2.1779999999999999</v>
      </c>
      <c r="BJ25" s="439">
        <v>216.24860306646761</v>
      </c>
      <c r="BK25" s="505">
        <v>45.363999999999997</v>
      </c>
      <c r="BL25" s="506">
        <v>1.1879999999999999</v>
      </c>
      <c r="BM25" s="439">
        <v>213.78195500674138</v>
      </c>
      <c r="BN25" s="505">
        <v>44.923999999999999</v>
      </c>
      <c r="BO25" s="506">
        <v>1.034</v>
      </c>
      <c r="BP25" s="439">
        <v>205.02955874154506</v>
      </c>
      <c r="BQ25" s="505">
        <v>43.097999999999999</v>
      </c>
      <c r="BR25" s="506">
        <v>-2.4420000000000002</v>
      </c>
      <c r="BS25" s="439">
        <v>197.30996581912143</v>
      </c>
      <c r="BT25" s="505">
        <v>41.47</v>
      </c>
      <c r="BU25" s="506">
        <v>-2.4420000000000002</v>
      </c>
      <c r="BV25" s="439">
        <v>184.49030326911804</v>
      </c>
      <c r="BW25" s="505">
        <v>38.72</v>
      </c>
      <c r="BX25" s="506">
        <v>-3.806</v>
      </c>
      <c r="BY25" s="504">
        <v>170.04080231761935</v>
      </c>
      <c r="BZ25" s="505">
        <v>35.75</v>
      </c>
      <c r="CA25" s="506">
        <v>-4.29</v>
      </c>
    </row>
    <row r="26" spans="1:79" ht="13.5" thickBot="1" x14ac:dyDescent="0.25">
      <c r="A26" s="507"/>
      <c r="B26" s="420"/>
      <c r="C26" s="420"/>
      <c r="D26" s="507"/>
      <c r="E26" s="420"/>
      <c r="F26" s="508" t="s">
        <v>176</v>
      </c>
      <c r="G26" s="494"/>
      <c r="H26" s="509">
        <v>2.2737524253605446</v>
      </c>
      <c r="I26" s="510">
        <v>3.1899999999999998E-2</v>
      </c>
      <c r="J26" s="511">
        <v>2.656E-2</v>
      </c>
      <c r="K26" s="509">
        <v>2.2962166603329002</v>
      </c>
      <c r="L26" s="510">
        <v>3.2199999999999999E-2</v>
      </c>
      <c r="M26" s="511">
        <v>2.6880000000000001E-2</v>
      </c>
      <c r="N26" s="509">
        <v>2.3069172368513682</v>
      </c>
      <c r="O26" s="510">
        <v>3.2500000000000001E-2</v>
      </c>
      <c r="P26" s="511">
        <v>2.69E-2</v>
      </c>
      <c r="Q26" s="509">
        <v>2.3022211064470639</v>
      </c>
      <c r="R26" s="510">
        <v>3.252E-2</v>
      </c>
      <c r="S26" s="511">
        <v>2.6759999999999999E-2</v>
      </c>
      <c r="T26" s="509">
        <v>2.2748135276574692</v>
      </c>
      <c r="U26" s="510">
        <v>3.1879999999999999E-2</v>
      </c>
      <c r="V26" s="511">
        <v>2.6619999999999998E-2</v>
      </c>
      <c r="W26" s="509">
        <v>2.3565371485219488</v>
      </c>
      <c r="X26" s="510">
        <v>3.356E-2</v>
      </c>
      <c r="Y26" s="511">
        <v>2.6620000000000001E-2</v>
      </c>
      <c r="Z26" s="509">
        <v>2.4404187785591445</v>
      </c>
      <c r="AA26" s="510">
        <v>3.5639999999999998E-2</v>
      </c>
      <c r="AB26" s="511">
        <v>2.6700000000000002E-2</v>
      </c>
      <c r="AC26" s="509">
        <v>2.4307791788667101</v>
      </c>
      <c r="AD26" s="510">
        <v>3.5540000000000002E-2</v>
      </c>
      <c r="AE26" s="511">
        <v>2.6540000000000001E-2</v>
      </c>
      <c r="AF26" s="509">
        <v>2.4346511380914118</v>
      </c>
      <c r="AG26" s="510">
        <v>3.5640000000000005E-2</v>
      </c>
      <c r="AH26" s="511">
        <v>2.6540000000000001E-2</v>
      </c>
      <c r="AI26" s="509">
        <v>2.4218661804889132</v>
      </c>
      <c r="AJ26" s="510">
        <v>3.5400000000000001E-2</v>
      </c>
      <c r="AK26" s="511">
        <v>2.6460000000000001E-2</v>
      </c>
      <c r="AL26" s="509">
        <v>2.4230573710180776</v>
      </c>
      <c r="AM26" s="510">
        <v>3.5479999999999998E-2</v>
      </c>
      <c r="AN26" s="511">
        <v>2.64E-2</v>
      </c>
      <c r="AO26" s="509">
        <v>2.464449392108663</v>
      </c>
      <c r="AP26" s="510">
        <v>3.6400000000000002E-2</v>
      </c>
      <c r="AQ26" s="511">
        <v>2.6499999999999999E-2</v>
      </c>
      <c r="AR26" s="509">
        <v>2.4699684809940412</v>
      </c>
      <c r="AS26" s="510">
        <v>3.6420000000000001E-2</v>
      </c>
      <c r="AT26" s="511">
        <v>2.664E-2</v>
      </c>
      <c r="AU26" s="509">
        <v>2.4693788213055496</v>
      </c>
      <c r="AV26" s="510">
        <v>3.6400000000000002E-2</v>
      </c>
      <c r="AW26" s="511">
        <v>2.664E-2</v>
      </c>
      <c r="AX26" s="509">
        <v>2.4692646350444756</v>
      </c>
      <c r="AY26" s="510">
        <v>3.6400000000000002E-2</v>
      </c>
      <c r="AZ26" s="511">
        <v>2.664E-2</v>
      </c>
      <c r="BA26" s="509">
        <v>2.4683342562163149</v>
      </c>
      <c r="BB26" s="510">
        <v>3.6379999999999996E-2</v>
      </c>
      <c r="BC26" s="511">
        <v>2.664E-2</v>
      </c>
      <c r="BD26" s="509">
        <v>2.4684481940203966</v>
      </c>
      <c r="BE26" s="510">
        <v>3.6379999999999996E-2</v>
      </c>
      <c r="BF26" s="511">
        <v>2.664E-2</v>
      </c>
      <c r="BG26" s="509">
        <v>2.37091793190422</v>
      </c>
      <c r="BH26" s="510">
        <v>3.4360000000000002E-2</v>
      </c>
      <c r="BI26" s="511">
        <v>2.6200000000000001E-2</v>
      </c>
      <c r="BJ26" s="509">
        <v>2.3040802035018051</v>
      </c>
      <c r="BK26" s="510">
        <v>3.2820000000000002E-2</v>
      </c>
      <c r="BL26" s="511">
        <v>2.598E-2</v>
      </c>
      <c r="BM26" s="509">
        <v>2.2765653539130395</v>
      </c>
      <c r="BN26" s="510">
        <v>3.218E-2</v>
      </c>
      <c r="BO26" s="511">
        <v>2.5860000000000001E-2</v>
      </c>
      <c r="BP26" s="509">
        <v>2.308433916509395</v>
      </c>
      <c r="BQ26" s="510">
        <v>3.288E-2</v>
      </c>
      <c r="BR26" s="511">
        <v>2.6020000000000001E-2</v>
      </c>
      <c r="BS26" s="509">
        <v>2.304244168329904</v>
      </c>
      <c r="BT26" s="510">
        <v>3.2579999999999998E-2</v>
      </c>
      <c r="BU26" s="511">
        <v>2.6200000000000001E-2</v>
      </c>
      <c r="BV26" s="509">
        <v>2.2734361102353473</v>
      </c>
      <c r="BW26" s="510">
        <v>3.168E-2</v>
      </c>
      <c r="BX26" s="511">
        <v>2.6239999999999999E-2</v>
      </c>
      <c r="BY26" s="509">
        <v>2.3309454869137238</v>
      </c>
      <c r="BZ26" s="510">
        <v>3.3360000000000001E-2</v>
      </c>
      <c r="CA26" s="511">
        <v>2.6720000000000001E-2</v>
      </c>
    </row>
    <row r="27" spans="1:79" x14ac:dyDescent="0.2">
      <c r="A27" s="425"/>
      <c r="B27" s="426"/>
      <c r="C27" s="427"/>
      <c r="D27" s="425"/>
      <c r="E27" s="426"/>
      <c r="F27" s="500"/>
      <c r="G27" s="427"/>
      <c r="H27" s="512"/>
      <c r="I27" s="513"/>
      <c r="J27" s="513"/>
      <c r="K27" s="512"/>
      <c r="L27" s="513"/>
      <c r="M27" s="513"/>
      <c r="N27" s="512"/>
      <c r="O27" s="513"/>
      <c r="P27" s="513"/>
      <c r="Q27" s="512"/>
      <c r="R27" s="513"/>
      <c r="S27" s="513"/>
      <c r="T27" s="512"/>
      <c r="U27" s="513"/>
      <c r="V27" s="513"/>
      <c r="W27" s="512"/>
      <c r="X27" s="513"/>
      <c r="Y27" s="513"/>
      <c r="Z27" s="512"/>
      <c r="AA27" s="513"/>
      <c r="AB27" s="442"/>
      <c r="AC27" s="514"/>
      <c r="AD27" s="513"/>
      <c r="AE27" s="513"/>
      <c r="AF27" s="512"/>
      <c r="AG27" s="513"/>
      <c r="AH27" s="513"/>
      <c r="AI27" s="512"/>
      <c r="AJ27" s="513"/>
      <c r="AK27" s="513"/>
      <c r="AL27" s="512"/>
      <c r="AM27" s="513"/>
      <c r="AN27" s="513"/>
      <c r="AO27" s="512"/>
      <c r="AP27" s="513"/>
      <c r="AQ27" s="513"/>
      <c r="AR27" s="512"/>
      <c r="AS27" s="513"/>
      <c r="AT27" s="513"/>
      <c r="AU27" s="512"/>
      <c r="AV27" s="513"/>
      <c r="AW27" s="513"/>
      <c r="AX27" s="512"/>
      <c r="AY27" s="513"/>
      <c r="AZ27" s="513"/>
      <c r="BA27" s="512"/>
      <c r="BB27" s="513"/>
      <c r="BC27" s="442"/>
      <c r="BD27" s="514"/>
      <c r="BE27" s="513"/>
      <c r="BF27" s="513"/>
      <c r="BG27" s="512"/>
      <c r="BH27" s="513"/>
      <c r="BI27" s="513"/>
      <c r="BJ27" s="512"/>
      <c r="BK27" s="513"/>
      <c r="BL27" s="513"/>
      <c r="BM27" s="512"/>
      <c r="BN27" s="513"/>
      <c r="BO27" s="513"/>
      <c r="BP27" s="512"/>
      <c r="BQ27" s="513"/>
      <c r="BR27" s="513"/>
      <c r="BS27" s="512"/>
      <c r="BT27" s="513"/>
      <c r="BU27" s="513"/>
      <c r="BV27" s="512"/>
      <c r="BW27" s="513"/>
      <c r="BX27" s="513"/>
      <c r="BY27" s="512"/>
      <c r="BZ27" s="513"/>
      <c r="CA27" s="442"/>
    </row>
    <row r="28" spans="1:79" ht="13.5" thickBot="1" x14ac:dyDescent="0.25">
      <c r="A28" s="515" t="s">
        <v>35</v>
      </c>
      <c r="B28" s="420"/>
      <c r="C28" s="516">
        <v>0.79040922177727446</v>
      </c>
      <c r="D28" s="515" t="s">
        <v>36</v>
      </c>
      <c r="E28" s="517">
        <v>0.77501523461304078</v>
      </c>
      <c r="F28" s="517"/>
      <c r="G28" s="494"/>
      <c r="H28" s="419"/>
      <c r="I28" s="419"/>
      <c r="J28" s="419"/>
      <c r="K28" s="419"/>
      <c r="L28" s="419"/>
      <c r="M28" s="419"/>
      <c r="N28" s="419"/>
      <c r="O28" s="419"/>
      <c r="P28" s="419"/>
      <c r="Q28" s="419"/>
      <c r="R28" s="419"/>
      <c r="S28" s="419"/>
      <c r="T28" s="419"/>
      <c r="U28" s="419"/>
      <c r="V28" s="419"/>
      <c r="W28" s="419"/>
      <c r="X28" s="419"/>
      <c r="Y28" s="419"/>
      <c r="Z28" s="419"/>
      <c r="AA28" s="419"/>
      <c r="AB28" s="435"/>
      <c r="AC28" s="436"/>
      <c r="AD28" s="419"/>
      <c r="AE28" s="419"/>
      <c r="AF28" s="419"/>
      <c r="AG28" s="419"/>
      <c r="AH28" s="419"/>
      <c r="AI28" s="419"/>
      <c r="AJ28" s="419"/>
      <c r="AK28" s="419"/>
      <c r="AL28" s="419"/>
      <c r="AM28" s="419"/>
      <c r="AN28" s="419"/>
      <c r="AO28" s="419"/>
      <c r="AP28" s="419"/>
      <c r="AQ28" s="419"/>
      <c r="AR28" s="419"/>
      <c r="AS28" s="419"/>
      <c r="AT28" s="419"/>
      <c r="AU28" s="419"/>
      <c r="AV28" s="419"/>
      <c r="AW28" s="419"/>
      <c r="AX28" s="419"/>
      <c r="AY28" s="419"/>
      <c r="AZ28" s="419"/>
      <c r="BA28" s="419"/>
      <c r="BB28" s="419"/>
      <c r="BC28" s="435"/>
      <c r="BD28" s="436"/>
      <c r="BE28" s="419"/>
      <c r="BF28" s="419"/>
      <c r="BG28" s="419"/>
      <c r="BH28" s="419"/>
      <c r="BI28" s="419"/>
      <c r="BJ28" s="419"/>
      <c r="BK28" s="419"/>
      <c r="BL28" s="419"/>
      <c r="BM28" s="419"/>
      <c r="BN28" s="419"/>
      <c r="BO28" s="419"/>
      <c r="BP28" s="419"/>
      <c r="BQ28" s="419"/>
      <c r="BR28" s="419"/>
      <c r="BS28" s="419"/>
      <c r="BT28" s="419"/>
      <c r="BU28" s="419"/>
      <c r="BV28" s="419"/>
      <c r="BW28" s="419"/>
      <c r="BX28" s="419"/>
      <c r="BY28" s="419"/>
      <c r="BZ28" s="419"/>
      <c r="CA28" s="435"/>
    </row>
    <row r="29" spans="1:79" x14ac:dyDescent="0.2">
      <c r="A29" s="394" t="s">
        <v>37</v>
      </c>
      <c r="B29" s="518"/>
      <c r="C29" s="519"/>
      <c r="D29" s="520" t="s">
        <v>38</v>
      </c>
      <c r="E29" s="521"/>
      <c r="F29" s="520" t="s">
        <v>39</v>
      </c>
      <c r="G29" s="522"/>
      <c r="H29" s="523"/>
      <c r="I29" s="524"/>
      <c r="J29" s="524"/>
      <c r="K29" s="524"/>
      <c r="L29" s="524"/>
      <c r="M29" s="524"/>
      <c r="N29" s="524"/>
      <c r="O29" s="524"/>
      <c r="P29" s="524"/>
      <c r="Q29" s="524"/>
      <c r="R29" s="524"/>
      <c r="S29" s="525"/>
      <c r="T29" s="524"/>
      <c r="U29" s="524"/>
      <c r="V29" s="525"/>
      <c r="W29" s="524"/>
      <c r="X29" s="524"/>
      <c r="Y29" s="525"/>
      <c r="Z29" s="524"/>
      <c r="AA29" s="524"/>
      <c r="AB29" s="525"/>
      <c r="AC29" s="523"/>
      <c r="AD29" s="524"/>
      <c r="AE29" s="525"/>
      <c r="AF29" s="524"/>
      <c r="AG29" s="524"/>
      <c r="AH29" s="525"/>
      <c r="AI29" s="524"/>
      <c r="AJ29" s="524"/>
      <c r="AK29" s="525"/>
      <c r="AL29" s="524"/>
      <c r="AM29" s="524"/>
      <c r="AN29" s="525"/>
      <c r="AO29" s="524"/>
      <c r="AP29" s="524"/>
      <c r="AQ29" s="525"/>
      <c r="AR29" s="524"/>
      <c r="AS29" s="524"/>
      <c r="AT29" s="525"/>
      <c r="AU29" s="524"/>
      <c r="AV29" s="524"/>
      <c r="AW29" s="525"/>
      <c r="AX29" s="524"/>
      <c r="AY29" s="524"/>
      <c r="AZ29" s="525"/>
      <c r="BA29" s="524"/>
      <c r="BB29" s="524"/>
      <c r="BC29" s="525"/>
      <c r="BD29" s="523"/>
      <c r="BE29" s="524"/>
      <c r="BF29" s="525"/>
      <c r="BG29" s="524"/>
      <c r="BH29" s="524"/>
      <c r="BI29" s="525"/>
      <c r="BJ29" s="524"/>
      <c r="BK29" s="524"/>
      <c r="BL29" s="525"/>
      <c r="BM29" s="524"/>
      <c r="BN29" s="524"/>
      <c r="BO29" s="525"/>
      <c r="BP29" s="524"/>
      <c r="BQ29" s="524"/>
      <c r="BR29" s="525"/>
      <c r="BS29" s="524"/>
      <c r="BT29" s="524"/>
      <c r="BU29" s="525"/>
      <c r="BV29" s="524"/>
      <c r="BW29" s="524"/>
      <c r="BX29" s="525"/>
      <c r="BY29" s="524"/>
      <c r="BZ29" s="524"/>
      <c r="CA29" s="525"/>
    </row>
    <row r="30" spans="1:79" ht="13.5" thickBot="1" x14ac:dyDescent="0.25">
      <c r="A30" s="507"/>
      <c r="B30" s="526" t="s">
        <v>181</v>
      </c>
      <c r="C30" s="527"/>
      <c r="D30" s="528" t="s">
        <v>41</v>
      </c>
      <c r="E30" s="528" t="s">
        <v>42</v>
      </c>
      <c r="F30" s="528" t="s">
        <v>41</v>
      </c>
      <c r="G30" s="529" t="s">
        <v>42</v>
      </c>
      <c r="H30" s="530"/>
      <c r="I30" s="531"/>
      <c r="J30" s="531"/>
      <c r="K30" s="531"/>
      <c r="L30" s="531"/>
      <c r="M30" s="531"/>
      <c r="N30" s="531"/>
      <c r="O30" s="531"/>
      <c r="P30" s="531"/>
      <c r="Q30" s="531"/>
      <c r="R30" s="531"/>
      <c r="S30" s="527"/>
      <c r="T30" s="531"/>
      <c r="U30" s="531"/>
      <c r="V30" s="527"/>
      <c r="W30" s="531"/>
      <c r="X30" s="531"/>
      <c r="Y30" s="527"/>
      <c r="Z30" s="531"/>
      <c r="AA30" s="531"/>
      <c r="AB30" s="527"/>
      <c r="AC30" s="530"/>
      <c r="AD30" s="531"/>
      <c r="AE30" s="527"/>
      <c r="AF30" s="531"/>
      <c r="AG30" s="531"/>
      <c r="AH30" s="527"/>
      <c r="AI30" s="531"/>
      <c r="AJ30" s="531"/>
      <c r="AK30" s="527"/>
      <c r="AL30" s="531"/>
      <c r="AM30" s="531"/>
      <c r="AN30" s="527"/>
      <c r="AO30" s="531"/>
      <c r="AP30" s="531"/>
      <c r="AQ30" s="527"/>
      <c r="AR30" s="531"/>
      <c r="AS30" s="531"/>
      <c r="AT30" s="527"/>
      <c r="AU30" s="531"/>
      <c r="AV30" s="531"/>
      <c r="AW30" s="527"/>
      <c r="AX30" s="531"/>
      <c r="AY30" s="531"/>
      <c r="AZ30" s="527"/>
      <c r="BA30" s="531"/>
      <c r="BB30" s="531"/>
      <c r="BC30" s="527"/>
      <c r="BD30" s="530"/>
      <c r="BE30" s="531"/>
      <c r="BF30" s="527"/>
      <c r="BG30" s="531"/>
      <c r="BH30" s="531"/>
      <c r="BI30" s="527"/>
      <c r="BJ30" s="531"/>
      <c r="BK30" s="531"/>
      <c r="BL30" s="527"/>
      <c r="BM30" s="531"/>
      <c r="BN30" s="531"/>
      <c r="BO30" s="527"/>
      <c r="BP30" s="531"/>
      <c r="BQ30" s="531"/>
      <c r="BR30" s="527"/>
      <c r="BS30" s="531"/>
      <c r="BT30" s="531"/>
      <c r="BU30" s="527"/>
      <c r="BV30" s="531"/>
      <c r="BW30" s="531"/>
      <c r="BX30" s="527"/>
      <c r="BY30" s="531"/>
      <c r="BZ30" s="531"/>
      <c r="CA30" s="527"/>
    </row>
    <row r="31" spans="1:79" ht="15" x14ac:dyDescent="0.25">
      <c r="A31" s="532">
        <v>1</v>
      </c>
      <c r="B31" s="533" t="s">
        <v>182</v>
      </c>
      <c r="C31" s="534"/>
      <c r="D31" s="535"/>
      <c r="E31" s="536"/>
      <c r="F31" s="537"/>
      <c r="G31" s="538"/>
      <c r="H31" s="539">
        <v>41.296869511847959</v>
      </c>
      <c r="I31" s="540">
        <v>16.526399999999999</v>
      </c>
      <c r="J31" s="541">
        <v>-1.2672000000000001</v>
      </c>
      <c r="K31" s="539">
        <v>33.819986686367514</v>
      </c>
      <c r="L31" s="540">
        <v>13.6488</v>
      </c>
      <c r="M31" s="541">
        <v>-0.18480000000000002</v>
      </c>
      <c r="N31" s="539">
        <v>30.172092162764553</v>
      </c>
      <c r="O31" s="540">
        <v>12.170400000000001</v>
      </c>
      <c r="P31" s="541">
        <v>0.4224</v>
      </c>
      <c r="Q31" s="539">
        <v>30.169705436148035</v>
      </c>
      <c r="R31" s="540">
        <v>12.144</v>
      </c>
      <c r="S31" s="541">
        <v>0.81840000000000002</v>
      </c>
      <c r="T31" s="539">
        <v>36.921653208764226</v>
      </c>
      <c r="U31" s="540">
        <v>14.863200000000001</v>
      </c>
      <c r="V31" s="541">
        <v>0.44879999999999998</v>
      </c>
      <c r="W31" s="539">
        <v>48.16463808733522</v>
      </c>
      <c r="X31" s="540">
        <v>19.298400000000001</v>
      </c>
      <c r="Y31" s="541">
        <v>0.5544</v>
      </c>
      <c r="Z31" s="539">
        <v>52.402329399931588</v>
      </c>
      <c r="AA31" s="540">
        <v>20.961600000000001</v>
      </c>
      <c r="AB31" s="541">
        <v>1.0296000000000001</v>
      </c>
      <c r="AC31" s="542">
        <v>56.039977331720024</v>
      </c>
      <c r="AD31" s="540">
        <v>22.334399999999999</v>
      </c>
      <c r="AE31" s="541">
        <v>2.0064000000000002</v>
      </c>
      <c r="AF31" s="539">
        <v>56.070455440139789</v>
      </c>
      <c r="AG31" s="540">
        <v>22.334399999999999</v>
      </c>
      <c r="AH31" s="541">
        <v>2.1383999999999999</v>
      </c>
      <c r="AI31" s="539">
        <v>57.52344583211368</v>
      </c>
      <c r="AJ31" s="540">
        <v>22.835999999999999</v>
      </c>
      <c r="AK31" s="541">
        <v>2.64</v>
      </c>
      <c r="AL31" s="539">
        <v>57.889973644017012</v>
      </c>
      <c r="AM31" s="540">
        <v>22.968</v>
      </c>
      <c r="AN31" s="541">
        <v>2.508</v>
      </c>
      <c r="AO31" s="539">
        <v>56.716587064342463</v>
      </c>
      <c r="AP31" s="540">
        <v>22.492799999999999</v>
      </c>
      <c r="AQ31" s="541">
        <v>2.4552</v>
      </c>
      <c r="AR31" s="539">
        <v>55.761773958773141</v>
      </c>
      <c r="AS31" s="540">
        <v>22.1496</v>
      </c>
      <c r="AT31" s="541">
        <v>2.1648000000000001</v>
      </c>
      <c r="AU31" s="539">
        <v>56.12048748541909</v>
      </c>
      <c r="AV31" s="540">
        <v>22.255199999999999</v>
      </c>
      <c r="AW31" s="541">
        <v>2.3496000000000001</v>
      </c>
      <c r="AX31" s="539">
        <v>79.012122072056485</v>
      </c>
      <c r="AY31" s="540">
        <v>22.308</v>
      </c>
      <c r="AZ31" s="541">
        <v>22.308</v>
      </c>
      <c r="BA31" s="539">
        <v>56.810710288866304</v>
      </c>
      <c r="BB31" s="540">
        <v>22.571999999999999</v>
      </c>
      <c r="BC31" s="541">
        <v>1.9272</v>
      </c>
      <c r="BD31" s="542">
        <v>55.708160381135009</v>
      </c>
      <c r="BE31" s="540">
        <v>22.202400000000001</v>
      </c>
      <c r="BF31" s="541">
        <v>1.6368</v>
      </c>
      <c r="BG31" s="539">
        <v>54.704727514025883</v>
      </c>
      <c r="BH31" s="540">
        <v>21.859200000000001</v>
      </c>
      <c r="BI31" s="541">
        <v>1.1616</v>
      </c>
      <c r="BJ31" s="539">
        <v>56.952982005786886</v>
      </c>
      <c r="BK31" s="540">
        <v>22.704000000000001</v>
      </c>
      <c r="BL31" s="541">
        <v>0.87119999999999997</v>
      </c>
      <c r="BM31" s="539">
        <v>56.208944734804518</v>
      </c>
      <c r="BN31" s="540">
        <v>22.44</v>
      </c>
      <c r="BO31" s="541">
        <v>0.76559999999999995</v>
      </c>
      <c r="BP31" s="539">
        <v>53.819785899173908</v>
      </c>
      <c r="BQ31" s="540">
        <v>21.515999999999998</v>
      </c>
      <c r="BR31" s="541">
        <v>0.23760000000000001</v>
      </c>
      <c r="BS31" s="539">
        <v>51.813487151796728</v>
      </c>
      <c r="BT31" s="540">
        <v>20.724</v>
      </c>
      <c r="BU31" s="541">
        <v>7.9199999999999993E-2</v>
      </c>
      <c r="BV31" s="539">
        <v>48.334435794109439</v>
      </c>
      <c r="BW31" s="540">
        <v>19.351199999999999</v>
      </c>
      <c r="BX31" s="541">
        <v>-0.50160000000000005</v>
      </c>
      <c r="BY31" s="539">
        <v>44.555100721855062</v>
      </c>
      <c r="BZ31" s="540">
        <v>17.872800000000002</v>
      </c>
      <c r="CA31" s="541">
        <v>-0.95040000000000002</v>
      </c>
    </row>
    <row r="32" spans="1:79" ht="15.75" thickBot="1" x14ac:dyDescent="0.3">
      <c r="A32" s="543">
        <v>2</v>
      </c>
      <c r="B32" s="544" t="s">
        <v>183</v>
      </c>
      <c r="C32" s="545"/>
      <c r="D32" s="546"/>
      <c r="E32" s="547"/>
      <c r="F32" s="548"/>
      <c r="G32" s="549"/>
      <c r="H32" s="550">
        <v>41.309698706569421</v>
      </c>
      <c r="I32" s="551">
        <v>16.526399999999999</v>
      </c>
      <c r="J32" s="552">
        <v>-1.2407999999999999</v>
      </c>
      <c r="K32" s="550">
        <v>33.833666598888563</v>
      </c>
      <c r="L32" s="551">
        <v>13.6488</v>
      </c>
      <c r="M32" s="552">
        <v>-0.15839999999999999</v>
      </c>
      <c r="N32" s="550">
        <v>30.185030452714283</v>
      </c>
      <c r="O32" s="551">
        <v>12.170400000000001</v>
      </c>
      <c r="P32" s="552">
        <v>0.4224</v>
      </c>
      <c r="Q32" s="550">
        <v>30.191269154845351</v>
      </c>
      <c r="R32" s="551">
        <v>12.144</v>
      </c>
      <c r="S32" s="552">
        <v>0.79200000000000004</v>
      </c>
      <c r="T32" s="550">
        <v>37.003068512629746</v>
      </c>
      <c r="U32" s="551">
        <v>14.8896</v>
      </c>
      <c r="V32" s="552">
        <v>0.44879999999999998</v>
      </c>
      <c r="W32" s="550">
        <v>48.270294932730593</v>
      </c>
      <c r="X32" s="551">
        <v>19.3248</v>
      </c>
      <c r="Y32" s="552">
        <v>0.52800000000000002</v>
      </c>
      <c r="Z32" s="550">
        <v>52.622578584956592</v>
      </c>
      <c r="AA32" s="551">
        <v>21.040800000000001</v>
      </c>
      <c r="AB32" s="552">
        <v>1.0296000000000001</v>
      </c>
      <c r="AC32" s="553">
        <v>56.351551448506406</v>
      </c>
      <c r="AD32" s="551">
        <v>22.44</v>
      </c>
      <c r="AE32" s="552">
        <v>2.0064000000000002</v>
      </c>
      <c r="AF32" s="550">
        <v>56.316179221351582</v>
      </c>
      <c r="AG32" s="551">
        <v>22.413599999999999</v>
      </c>
      <c r="AH32" s="552">
        <v>2.1383999999999999</v>
      </c>
      <c r="AI32" s="550">
        <v>57.760597625825795</v>
      </c>
      <c r="AJ32" s="551">
        <v>22.915199999999999</v>
      </c>
      <c r="AK32" s="552">
        <v>2.6928000000000001</v>
      </c>
      <c r="AL32" s="550">
        <v>58.119631912340274</v>
      </c>
      <c r="AM32" s="551">
        <v>23.0472</v>
      </c>
      <c r="AN32" s="552">
        <v>2.5344000000000002</v>
      </c>
      <c r="AO32" s="550">
        <v>56.963350457470803</v>
      </c>
      <c r="AP32" s="551">
        <v>22.571999999999999</v>
      </c>
      <c r="AQ32" s="552">
        <v>2.4552</v>
      </c>
      <c r="AR32" s="550">
        <v>56.04940856474056</v>
      </c>
      <c r="AS32" s="551">
        <v>22.255199999999999</v>
      </c>
      <c r="AT32" s="552">
        <v>2.1648000000000001</v>
      </c>
      <c r="AU32" s="550">
        <v>56.349418473581444</v>
      </c>
      <c r="AV32" s="551">
        <v>22.334399999999999</v>
      </c>
      <c r="AW32" s="552">
        <v>2.3759999999999999</v>
      </c>
      <c r="AX32" s="550">
        <v>79.361409200324246</v>
      </c>
      <c r="AY32" s="551">
        <v>22.3872</v>
      </c>
      <c r="AZ32" s="552">
        <v>22.3872</v>
      </c>
      <c r="BA32" s="550">
        <v>57.052534978284783</v>
      </c>
      <c r="BB32" s="551">
        <v>22.651199999999999</v>
      </c>
      <c r="BC32" s="552">
        <v>1.9008</v>
      </c>
      <c r="BD32" s="553">
        <v>55.864109457793823</v>
      </c>
      <c r="BE32" s="551">
        <v>22.255199999999999</v>
      </c>
      <c r="BF32" s="552">
        <v>1.6368</v>
      </c>
      <c r="BG32" s="550">
        <v>54.953420856180053</v>
      </c>
      <c r="BH32" s="551">
        <v>21.938400000000001</v>
      </c>
      <c r="BI32" s="552">
        <v>1.1879999999999999</v>
      </c>
      <c r="BJ32" s="550">
        <v>57.046420183281853</v>
      </c>
      <c r="BK32" s="551">
        <v>22.730399999999999</v>
      </c>
      <c r="BL32" s="552">
        <v>0.89759999999999995</v>
      </c>
      <c r="BM32" s="550">
        <v>56.257673772285926</v>
      </c>
      <c r="BN32" s="551">
        <v>22.44</v>
      </c>
      <c r="BO32" s="552">
        <v>0.76559999999999995</v>
      </c>
      <c r="BP32" s="550">
        <v>53.843084507788269</v>
      </c>
      <c r="BQ32" s="551">
        <v>21.515999999999998</v>
      </c>
      <c r="BR32" s="552">
        <v>0.23760000000000001</v>
      </c>
      <c r="BS32" s="550">
        <v>51.858347313832915</v>
      </c>
      <c r="BT32" s="551">
        <v>20.724</v>
      </c>
      <c r="BU32" s="552">
        <v>7.9199999999999993E-2</v>
      </c>
      <c r="BV32" s="550">
        <v>48.355323622888228</v>
      </c>
      <c r="BW32" s="551">
        <v>19.351199999999999</v>
      </c>
      <c r="BX32" s="552">
        <v>-0.50160000000000005</v>
      </c>
      <c r="BY32" s="550">
        <v>44.593510291442861</v>
      </c>
      <c r="BZ32" s="551">
        <v>17.872800000000002</v>
      </c>
      <c r="CA32" s="552">
        <v>-0.95040000000000002</v>
      </c>
    </row>
    <row r="33" spans="1:79" ht="13.5" thickBot="1" x14ac:dyDescent="0.25">
      <c r="A33" s="554" t="s">
        <v>184</v>
      </c>
      <c r="B33" s="555"/>
      <c r="C33" s="556"/>
      <c r="D33" s="557"/>
      <c r="E33" s="558"/>
      <c r="F33" s="559"/>
      <c r="G33" s="560"/>
      <c r="H33" s="561">
        <v>82.60656821841738</v>
      </c>
      <c r="I33" s="562">
        <v>33.052799999999998</v>
      </c>
      <c r="J33" s="562">
        <v>-2.508</v>
      </c>
      <c r="K33" s="561">
        <v>67.65365328525607</v>
      </c>
      <c r="L33" s="562">
        <v>27.297599999999999</v>
      </c>
      <c r="M33" s="562">
        <v>-0.34320000000000001</v>
      </c>
      <c r="N33" s="561">
        <v>60.357122615478836</v>
      </c>
      <c r="O33" s="562">
        <v>24.340800000000002</v>
      </c>
      <c r="P33" s="562">
        <v>0.8448</v>
      </c>
      <c r="Q33" s="561">
        <v>60.360974590993386</v>
      </c>
      <c r="R33" s="562">
        <v>24.288</v>
      </c>
      <c r="S33" s="562">
        <v>1.6104000000000001</v>
      </c>
      <c r="T33" s="561">
        <v>73.924721721393979</v>
      </c>
      <c r="U33" s="562">
        <v>29.752800000000001</v>
      </c>
      <c r="V33" s="562">
        <v>0.89759999999999995</v>
      </c>
      <c r="W33" s="561">
        <v>96.434933020065813</v>
      </c>
      <c r="X33" s="562">
        <v>38.623199999999997</v>
      </c>
      <c r="Y33" s="562">
        <v>1.0824</v>
      </c>
      <c r="Z33" s="561">
        <v>105.02490798488819</v>
      </c>
      <c r="AA33" s="562">
        <v>42.002400000000002</v>
      </c>
      <c r="AB33" s="563">
        <v>2.0592000000000001</v>
      </c>
      <c r="AC33" s="564">
        <v>112.39152878022642</v>
      </c>
      <c r="AD33" s="562">
        <v>44.7744</v>
      </c>
      <c r="AE33" s="562">
        <v>4.0128000000000004</v>
      </c>
      <c r="AF33" s="561">
        <v>112.38663466149137</v>
      </c>
      <c r="AG33" s="562">
        <v>44.747999999999998</v>
      </c>
      <c r="AH33" s="562">
        <v>4.2767999999999997</v>
      </c>
      <c r="AI33" s="561">
        <v>115.28404345793948</v>
      </c>
      <c r="AJ33" s="562">
        <v>45.751199999999997</v>
      </c>
      <c r="AK33" s="562">
        <v>5.3328000000000007</v>
      </c>
      <c r="AL33" s="561">
        <v>116.00960555635729</v>
      </c>
      <c r="AM33" s="562">
        <v>46.0152</v>
      </c>
      <c r="AN33" s="562">
        <v>5.0424000000000007</v>
      </c>
      <c r="AO33" s="561">
        <v>113.67993752181326</v>
      </c>
      <c r="AP33" s="562">
        <v>45.064799999999998</v>
      </c>
      <c r="AQ33" s="562">
        <v>4.9104000000000001</v>
      </c>
      <c r="AR33" s="561">
        <v>111.81118252351371</v>
      </c>
      <c r="AS33" s="562">
        <v>44.404799999999994</v>
      </c>
      <c r="AT33" s="562">
        <v>4.3296000000000001</v>
      </c>
      <c r="AU33" s="561">
        <v>112.46990595900053</v>
      </c>
      <c r="AV33" s="562">
        <v>44.589599999999997</v>
      </c>
      <c r="AW33" s="562">
        <v>4.7256</v>
      </c>
      <c r="AX33" s="561">
        <v>158.37353127238072</v>
      </c>
      <c r="AY33" s="562">
        <v>44.6952</v>
      </c>
      <c r="AZ33" s="562">
        <v>44.6952</v>
      </c>
      <c r="BA33" s="561">
        <v>113.86324526715109</v>
      </c>
      <c r="BB33" s="562">
        <v>45.223199999999999</v>
      </c>
      <c r="BC33" s="563">
        <v>3.8280000000000003</v>
      </c>
      <c r="BD33" s="564">
        <v>111.57226983892883</v>
      </c>
      <c r="BE33" s="562">
        <v>44.457599999999999</v>
      </c>
      <c r="BF33" s="562">
        <v>3.2736000000000001</v>
      </c>
      <c r="BG33" s="561">
        <v>109.65814837020594</v>
      </c>
      <c r="BH33" s="562">
        <v>43.797600000000003</v>
      </c>
      <c r="BI33" s="562">
        <v>2.3495999999999997</v>
      </c>
      <c r="BJ33" s="561">
        <v>113.99940218906875</v>
      </c>
      <c r="BK33" s="562">
        <v>45.434399999999997</v>
      </c>
      <c r="BL33" s="562">
        <v>1.7687999999999999</v>
      </c>
      <c r="BM33" s="561">
        <v>112.46661850709044</v>
      </c>
      <c r="BN33" s="562">
        <v>44.88</v>
      </c>
      <c r="BO33" s="562">
        <v>1.5311999999999999</v>
      </c>
      <c r="BP33" s="561">
        <v>107.66287040696218</v>
      </c>
      <c r="BQ33" s="562">
        <v>43.031999999999996</v>
      </c>
      <c r="BR33" s="562">
        <v>0.47520000000000001</v>
      </c>
      <c r="BS33" s="561">
        <v>103.67183446562964</v>
      </c>
      <c r="BT33" s="562">
        <v>41.448</v>
      </c>
      <c r="BU33" s="562">
        <v>0.15839999999999999</v>
      </c>
      <c r="BV33" s="561">
        <v>96.689759416997674</v>
      </c>
      <c r="BW33" s="562">
        <v>38.702399999999997</v>
      </c>
      <c r="BX33" s="562">
        <v>-1.0032000000000001</v>
      </c>
      <c r="BY33" s="561">
        <v>89.148611013297923</v>
      </c>
      <c r="BZ33" s="562">
        <v>35.745600000000003</v>
      </c>
      <c r="CA33" s="563">
        <v>-1.9008</v>
      </c>
    </row>
    <row r="34" spans="1:79" x14ac:dyDescent="0.2">
      <c r="A34" s="394" t="s">
        <v>37</v>
      </c>
      <c r="B34" s="518"/>
      <c r="C34" s="518"/>
      <c r="D34" s="565"/>
      <c r="E34" s="566"/>
      <c r="F34" s="565"/>
      <c r="G34" s="566"/>
      <c r="H34" s="567"/>
      <c r="I34" s="565"/>
      <c r="J34" s="568"/>
      <c r="K34" s="567"/>
      <c r="L34" s="565"/>
      <c r="M34" s="568"/>
      <c r="N34" s="567"/>
      <c r="O34" s="565"/>
      <c r="P34" s="568"/>
      <c r="Q34" s="567"/>
      <c r="R34" s="565"/>
      <c r="S34" s="568"/>
      <c r="T34" s="567"/>
      <c r="U34" s="565"/>
      <c r="V34" s="568"/>
      <c r="W34" s="567"/>
      <c r="X34" s="565"/>
      <c r="Y34" s="568"/>
      <c r="Z34" s="567"/>
      <c r="AA34" s="565"/>
      <c r="AB34" s="568"/>
      <c r="AC34" s="569"/>
      <c r="AD34" s="565"/>
      <c r="AE34" s="568"/>
      <c r="AF34" s="567"/>
      <c r="AG34" s="565"/>
      <c r="AH34" s="568"/>
      <c r="AI34" s="567"/>
      <c r="AJ34" s="565"/>
      <c r="AK34" s="568"/>
      <c r="AL34" s="567"/>
      <c r="AM34" s="565"/>
      <c r="AN34" s="568"/>
      <c r="AO34" s="567"/>
      <c r="AP34" s="565"/>
      <c r="AQ34" s="568"/>
      <c r="AR34" s="567"/>
      <c r="AS34" s="565"/>
      <c r="AT34" s="568"/>
      <c r="AU34" s="567"/>
      <c r="AV34" s="565"/>
      <c r="AW34" s="568"/>
      <c r="AX34" s="567"/>
      <c r="AY34" s="565"/>
      <c r="AZ34" s="568"/>
      <c r="BA34" s="567"/>
      <c r="BB34" s="565"/>
      <c r="BC34" s="568"/>
      <c r="BD34" s="569"/>
      <c r="BE34" s="565"/>
      <c r="BF34" s="568"/>
      <c r="BG34" s="567"/>
      <c r="BH34" s="565"/>
      <c r="BI34" s="568"/>
      <c r="BJ34" s="567"/>
      <c r="BK34" s="565"/>
      <c r="BL34" s="568"/>
      <c r="BM34" s="567"/>
      <c r="BN34" s="565"/>
      <c r="BO34" s="568"/>
      <c r="BP34" s="567"/>
      <c r="BQ34" s="565"/>
      <c r="BR34" s="568"/>
      <c r="BS34" s="567"/>
      <c r="BT34" s="565"/>
      <c r="BU34" s="568"/>
      <c r="BV34" s="567"/>
      <c r="BW34" s="565"/>
      <c r="BX34" s="568"/>
      <c r="BY34" s="567"/>
      <c r="BZ34" s="565"/>
      <c r="CA34" s="568"/>
    </row>
    <row r="35" spans="1:79" x14ac:dyDescent="0.2">
      <c r="A35" s="436"/>
      <c r="B35" s="570" t="s">
        <v>185</v>
      </c>
      <c r="C35" s="571"/>
      <c r="D35" s="565"/>
      <c r="E35" s="566"/>
      <c r="F35" s="565"/>
      <c r="G35" s="566"/>
      <c r="H35" s="567"/>
      <c r="I35" s="565"/>
      <c r="J35" s="568"/>
      <c r="K35" s="567"/>
      <c r="L35" s="565"/>
      <c r="M35" s="568"/>
      <c r="N35" s="567"/>
      <c r="O35" s="565"/>
      <c r="P35" s="568"/>
      <c r="Q35" s="567"/>
      <c r="R35" s="565"/>
      <c r="S35" s="568"/>
      <c r="T35" s="567"/>
      <c r="U35" s="565"/>
      <c r="V35" s="568"/>
      <c r="W35" s="567"/>
      <c r="X35" s="565"/>
      <c r="Y35" s="568"/>
      <c r="Z35" s="567"/>
      <c r="AA35" s="565"/>
      <c r="AB35" s="568"/>
      <c r="AC35" s="569"/>
      <c r="AD35" s="565"/>
      <c r="AE35" s="568"/>
      <c r="AF35" s="567"/>
      <c r="AG35" s="565"/>
      <c r="AH35" s="568"/>
      <c r="AI35" s="567"/>
      <c r="AJ35" s="565"/>
      <c r="AK35" s="568"/>
      <c r="AL35" s="567"/>
      <c r="AM35" s="565"/>
      <c r="AN35" s="568"/>
      <c r="AO35" s="567"/>
      <c r="AP35" s="565"/>
      <c r="AQ35" s="568"/>
      <c r="AR35" s="567"/>
      <c r="AS35" s="565"/>
      <c r="AT35" s="568"/>
      <c r="AU35" s="567"/>
      <c r="AV35" s="565"/>
      <c r="AW35" s="568"/>
      <c r="AX35" s="567"/>
      <c r="AY35" s="565"/>
      <c r="AZ35" s="568"/>
      <c r="BA35" s="567"/>
      <c r="BB35" s="565"/>
      <c r="BC35" s="568"/>
      <c r="BD35" s="569"/>
      <c r="BE35" s="565"/>
      <c r="BF35" s="568"/>
      <c r="BG35" s="567"/>
      <c r="BH35" s="565"/>
      <c r="BI35" s="568"/>
      <c r="BJ35" s="567"/>
      <c r="BK35" s="565"/>
      <c r="BL35" s="568"/>
      <c r="BM35" s="567"/>
      <c r="BN35" s="565"/>
      <c r="BO35" s="568"/>
      <c r="BP35" s="567"/>
      <c r="BQ35" s="565"/>
      <c r="BR35" s="568"/>
      <c r="BS35" s="567"/>
      <c r="BT35" s="565"/>
      <c r="BU35" s="568"/>
      <c r="BV35" s="567"/>
      <c r="BW35" s="565"/>
      <c r="BX35" s="568"/>
      <c r="BY35" s="567"/>
      <c r="BZ35" s="565"/>
      <c r="CA35" s="568"/>
    </row>
    <row r="36" spans="1:79" x14ac:dyDescent="0.2">
      <c r="A36" s="543">
        <v>1</v>
      </c>
      <c r="B36" s="572" t="s">
        <v>186</v>
      </c>
      <c r="C36" s="545"/>
      <c r="D36" s="573"/>
      <c r="E36" s="574"/>
      <c r="F36" s="575"/>
      <c r="G36" s="576"/>
      <c r="H36" s="577">
        <v>57.079210151292322</v>
      </c>
      <c r="I36" s="578">
        <v>11.998799999999999</v>
      </c>
      <c r="J36" s="579">
        <v>1.6104000000000001</v>
      </c>
      <c r="K36" s="577">
        <v>45.007403296253756</v>
      </c>
      <c r="L36" s="578">
        <v>9.2135999999999996</v>
      </c>
      <c r="M36" s="579">
        <v>2.6135999999999999</v>
      </c>
      <c r="N36" s="577">
        <v>39.572283217580448</v>
      </c>
      <c r="O36" s="578">
        <v>7.7747999999999999</v>
      </c>
      <c r="P36" s="579">
        <v>3.234</v>
      </c>
      <c r="Q36" s="577">
        <v>40.300203202236553</v>
      </c>
      <c r="R36" s="578">
        <v>7.7615999999999996</v>
      </c>
      <c r="S36" s="579">
        <v>3.63</v>
      </c>
      <c r="T36" s="577">
        <v>46.715747411473458</v>
      </c>
      <c r="U36" s="578">
        <v>9.4776000000000007</v>
      </c>
      <c r="V36" s="579">
        <v>2.9171999999999998</v>
      </c>
      <c r="W36" s="577">
        <v>62.171629599278212</v>
      </c>
      <c r="X36" s="578">
        <v>12.87</v>
      </c>
      <c r="Y36" s="579">
        <v>2.6135999999999999</v>
      </c>
      <c r="Z36" s="577">
        <v>66.577547851266985</v>
      </c>
      <c r="AA36" s="578">
        <v>13.794</v>
      </c>
      <c r="AB36" s="579">
        <v>2.6796000000000002</v>
      </c>
      <c r="AC36" s="580">
        <v>72.839177125452466</v>
      </c>
      <c r="AD36" s="578">
        <v>14.916</v>
      </c>
      <c r="AE36" s="579">
        <v>3.6168</v>
      </c>
      <c r="AF36" s="577">
        <v>68.496227811388422</v>
      </c>
      <c r="AG36" s="578">
        <v>14.0448</v>
      </c>
      <c r="AH36" s="579">
        <v>3.2736000000000001</v>
      </c>
      <c r="AI36" s="577">
        <v>72.176312618041194</v>
      </c>
      <c r="AJ36" s="578">
        <v>14.6652</v>
      </c>
      <c r="AK36" s="579">
        <v>3.9336000000000002</v>
      </c>
      <c r="AL36" s="577">
        <v>72.911415502088971</v>
      </c>
      <c r="AM36" s="578">
        <v>14.85</v>
      </c>
      <c r="AN36" s="579">
        <v>3.7884000000000002</v>
      </c>
      <c r="AO36" s="577">
        <v>71.421080534419659</v>
      </c>
      <c r="AP36" s="578">
        <v>14.5068</v>
      </c>
      <c r="AQ36" s="579">
        <v>3.8148</v>
      </c>
      <c r="AR36" s="577">
        <v>68.623261274197063</v>
      </c>
      <c r="AS36" s="578">
        <v>14.0448</v>
      </c>
      <c r="AT36" s="579">
        <v>3.2867999999999999</v>
      </c>
      <c r="AU36" s="577">
        <v>71.553118140603061</v>
      </c>
      <c r="AV36" s="578">
        <v>14.586</v>
      </c>
      <c r="AW36" s="579">
        <v>3.6168</v>
      </c>
      <c r="AX36" s="577">
        <v>99.741423516015445</v>
      </c>
      <c r="AY36" s="578">
        <v>14.8368</v>
      </c>
      <c r="AZ36" s="579">
        <v>14.8368</v>
      </c>
      <c r="BA36" s="577">
        <v>75.640953980668201</v>
      </c>
      <c r="BB36" s="578">
        <v>15.444000000000001</v>
      </c>
      <c r="BC36" s="579">
        <v>3.7223999999999999</v>
      </c>
      <c r="BD36" s="580">
        <v>73.026600325960942</v>
      </c>
      <c r="BE36" s="578">
        <v>14.9688</v>
      </c>
      <c r="BF36" s="579">
        <v>3.5112000000000001</v>
      </c>
      <c r="BG36" s="577">
        <v>69.822781171742633</v>
      </c>
      <c r="BH36" s="578">
        <v>14.440799999999999</v>
      </c>
      <c r="BI36" s="579">
        <v>2.8776000000000002</v>
      </c>
      <c r="BJ36" s="577">
        <v>75.953906944038849</v>
      </c>
      <c r="BK36" s="578">
        <v>15.694800000000001</v>
      </c>
      <c r="BL36" s="579">
        <v>2.9964</v>
      </c>
      <c r="BM36" s="577">
        <v>75.117236912699653</v>
      </c>
      <c r="BN36" s="578">
        <v>15.5364</v>
      </c>
      <c r="BO36" s="579">
        <v>2.9567999999999999</v>
      </c>
      <c r="BP36" s="577">
        <v>71.692352795765729</v>
      </c>
      <c r="BQ36" s="578">
        <v>14.902799999999999</v>
      </c>
      <c r="BR36" s="579">
        <v>2.5476000000000001</v>
      </c>
      <c r="BS36" s="577">
        <v>69.113771982526998</v>
      </c>
      <c r="BT36" s="578">
        <v>14.4276</v>
      </c>
      <c r="BU36" s="579">
        <v>2.1516000000000002</v>
      </c>
      <c r="BV36" s="577">
        <v>65.820761121986123</v>
      </c>
      <c r="BW36" s="578">
        <v>13.780799999999999</v>
      </c>
      <c r="BX36" s="579">
        <v>1.9272</v>
      </c>
      <c r="BY36" s="577">
        <v>62.358020214881883</v>
      </c>
      <c r="BZ36" s="578">
        <v>13.0944</v>
      </c>
      <c r="CA36" s="579">
        <v>1.8612</v>
      </c>
    </row>
    <row r="37" spans="1:79" x14ac:dyDescent="0.2">
      <c r="A37" s="543">
        <v>2</v>
      </c>
      <c r="B37" s="572" t="s">
        <v>187</v>
      </c>
      <c r="C37" s="545"/>
      <c r="D37" s="581"/>
      <c r="E37" s="582"/>
      <c r="F37" s="583"/>
      <c r="G37" s="584"/>
      <c r="H37" s="539">
        <v>46.304076882368022</v>
      </c>
      <c r="I37" s="540">
        <v>9.7943999999999996</v>
      </c>
      <c r="J37" s="541">
        <v>0.22439999999999999</v>
      </c>
      <c r="K37" s="539">
        <v>34.452827194641273</v>
      </c>
      <c r="L37" s="540">
        <v>7.1807999999999996</v>
      </c>
      <c r="M37" s="541">
        <v>1.3859999999999999</v>
      </c>
      <c r="N37" s="539">
        <v>28.120945681822608</v>
      </c>
      <c r="O37" s="540">
        <v>5.6496000000000004</v>
      </c>
      <c r="P37" s="541">
        <v>1.9272</v>
      </c>
      <c r="Q37" s="539">
        <v>25.69761801780102</v>
      </c>
      <c r="R37" s="540">
        <v>4.9896000000000003</v>
      </c>
      <c r="S37" s="541">
        <v>2.2044000000000001</v>
      </c>
      <c r="T37" s="539">
        <v>32.116729028824828</v>
      </c>
      <c r="U37" s="540">
        <v>6.6</v>
      </c>
      <c r="V37" s="541">
        <v>1.6632</v>
      </c>
      <c r="W37" s="539">
        <v>45.138540014773639</v>
      </c>
      <c r="X37" s="540">
        <v>9.4512</v>
      </c>
      <c r="Y37" s="541">
        <v>1.1352</v>
      </c>
      <c r="Z37" s="539">
        <v>47.963916641309147</v>
      </c>
      <c r="AA37" s="540">
        <v>10.058400000000001</v>
      </c>
      <c r="AB37" s="541">
        <v>0.89759999999999995</v>
      </c>
      <c r="AC37" s="542">
        <v>48.916418646404075</v>
      </c>
      <c r="AD37" s="540">
        <v>10.2036</v>
      </c>
      <c r="AE37" s="541">
        <v>1.2672000000000001</v>
      </c>
      <c r="AF37" s="539">
        <v>51.068230683629587</v>
      </c>
      <c r="AG37" s="540">
        <v>10.6128</v>
      </c>
      <c r="AH37" s="541">
        <v>1.6104000000000001</v>
      </c>
      <c r="AI37" s="539">
        <v>50.248642169493372</v>
      </c>
      <c r="AJ37" s="540">
        <v>10.388400000000001</v>
      </c>
      <c r="AK37" s="541">
        <v>1.8084</v>
      </c>
      <c r="AL37" s="539">
        <v>51.325688134809894</v>
      </c>
      <c r="AM37" s="540">
        <v>10.599600000000001</v>
      </c>
      <c r="AN37" s="541">
        <v>1.8612</v>
      </c>
      <c r="AO37" s="539">
        <v>49.108113576278996</v>
      </c>
      <c r="AP37" s="540">
        <v>10.1508</v>
      </c>
      <c r="AQ37" s="541">
        <v>1.6763999999999999</v>
      </c>
      <c r="AR37" s="539">
        <v>50.228238862014116</v>
      </c>
      <c r="AS37" s="540">
        <v>10.4016</v>
      </c>
      <c r="AT37" s="541">
        <v>1.65</v>
      </c>
      <c r="AU37" s="539">
        <v>49.584643826912362</v>
      </c>
      <c r="AV37" s="540">
        <v>10.2432</v>
      </c>
      <c r="AW37" s="541">
        <v>1.7292000000000001</v>
      </c>
      <c r="AX37" s="539">
        <v>69.65363521038158</v>
      </c>
      <c r="AY37" s="540">
        <v>10.335599999999999</v>
      </c>
      <c r="AZ37" s="541">
        <v>10.335599999999999</v>
      </c>
      <c r="BA37" s="539">
        <v>51.25852397866273</v>
      </c>
      <c r="BB37" s="540">
        <v>10.6524</v>
      </c>
      <c r="BC37" s="541">
        <v>1.3595999999999999</v>
      </c>
      <c r="BD37" s="542">
        <v>49.885213241535482</v>
      </c>
      <c r="BE37" s="540">
        <v>10.388400000000001</v>
      </c>
      <c r="BF37" s="541">
        <v>1.3595999999999999</v>
      </c>
      <c r="BG37" s="539">
        <v>50.853100557301723</v>
      </c>
      <c r="BH37" s="540">
        <v>10.6128</v>
      </c>
      <c r="BI37" s="541">
        <v>1.3464</v>
      </c>
      <c r="BJ37" s="539">
        <v>54.044413963115971</v>
      </c>
      <c r="BK37" s="540">
        <v>11.3256</v>
      </c>
      <c r="BL37" s="541">
        <v>0.59399999999999997</v>
      </c>
      <c r="BM37" s="539">
        <v>54.430684095327734</v>
      </c>
      <c r="BN37" s="540">
        <v>11.417999999999999</v>
      </c>
      <c r="BO37" s="541">
        <v>0.72599999999999998</v>
      </c>
      <c r="BP37" s="539">
        <v>52.892893616165509</v>
      </c>
      <c r="BQ37" s="540">
        <v>11.127599999999999</v>
      </c>
      <c r="BR37" s="541">
        <v>0.43559999999999999</v>
      </c>
      <c r="BS37" s="539">
        <v>53.132204286974662</v>
      </c>
      <c r="BT37" s="540">
        <v>11.180400000000001</v>
      </c>
      <c r="BU37" s="541">
        <v>0.36959999999999998</v>
      </c>
      <c r="BV37" s="539">
        <v>52.157952578612459</v>
      </c>
      <c r="BW37" s="540">
        <v>10.9956</v>
      </c>
      <c r="BX37" s="541">
        <v>0.29039999999999999</v>
      </c>
      <c r="BY37" s="539">
        <v>50.006923185954307</v>
      </c>
      <c r="BZ37" s="540">
        <v>10.586399999999999</v>
      </c>
      <c r="CA37" s="541">
        <v>0.23760000000000001</v>
      </c>
    </row>
    <row r="38" spans="1:79" x14ac:dyDescent="0.2">
      <c r="A38" s="543">
        <v>3</v>
      </c>
      <c r="B38" s="572" t="s">
        <v>188</v>
      </c>
      <c r="C38" s="545"/>
      <c r="D38" s="581"/>
      <c r="E38" s="582"/>
      <c r="F38" s="583"/>
      <c r="G38" s="584"/>
      <c r="H38" s="539">
        <v>26.719280969749651</v>
      </c>
      <c r="I38" s="540">
        <v>5.5439999999999996</v>
      </c>
      <c r="J38" s="541">
        <v>1.1748000000000001</v>
      </c>
      <c r="K38" s="539">
        <v>25.693941762462117</v>
      </c>
      <c r="L38" s="540">
        <v>5.3592000000000004</v>
      </c>
      <c r="M38" s="541">
        <v>1.0824</v>
      </c>
      <c r="N38" s="539">
        <v>25.499256564028688</v>
      </c>
      <c r="O38" s="540">
        <v>5.3196000000000003</v>
      </c>
      <c r="P38" s="541">
        <v>1.0691999999999999</v>
      </c>
      <c r="Q38" s="539">
        <v>26.86040935939473</v>
      </c>
      <c r="R38" s="540">
        <v>5.61</v>
      </c>
      <c r="S38" s="541">
        <v>1.0691999999999999</v>
      </c>
      <c r="T38" s="539">
        <v>32.428510293916133</v>
      </c>
      <c r="U38" s="540">
        <v>6.798</v>
      </c>
      <c r="V38" s="541">
        <v>1.0824</v>
      </c>
      <c r="W38" s="539">
        <v>39.813931399019978</v>
      </c>
      <c r="X38" s="540">
        <v>8.3160000000000007</v>
      </c>
      <c r="Y38" s="541">
        <v>1.254</v>
      </c>
      <c r="Z38" s="539">
        <v>44.080193494949256</v>
      </c>
      <c r="AA38" s="540">
        <v>9.1608000000000001</v>
      </c>
      <c r="AB38" s="541">
        <v>1.6235999999999999</v>
      </c>
      <c r="AC38" s="542">
        <v>48.260316934261326</v>
      </c>
      <c r="AD38" s="540">
        <v>9.9923999999999999</v>
      </c>
      <c r="AE38" s="541">
        <v>1.8875999999999999</v>
      </c>
      <c r="AF38" s="539">
        <v>49.135775242069364</v>
      </c>
      <c r="AG38" s="540">
        <v>10.164</v>
      </c>
      <c r="AH38" s="541">
        <v>1.9272</v>
      </c>
      <c r="AI38" s="539">
        <v>51.122670429833065</v>
      </c>
      <c r="AJ38" s="540">
        <v>10.5732</v>
      </c>
      <c r="AK38" s="541">
        <v>1.9668000000000001</v>
      </c>
      <c r="AL38" s="539">
        <v>49.991181804181842</v>
      </c>
      <c r="AM38" s="540">
        <v>10.348800000000001</v>
      </c>
      <c r="AN38" s="541">
        <v>1.8216000000000001</v>
      </c>
      <c r="AO38" s="539">
        <v>50.11617779621524</v>
      </c>
      <c r="AP38" s="540">
        <v>10.362</v>
      </c>
      <c r="AQ38" s="541">
        <v>1.8480000000000001</v>
      </c>
      <c r="AR38" s="539">
        <v>48.699672485661928</v>
      </c>
      <c r="AS38" s="540">
        <v>10.058400000000001</v>
      </c>
      <c r="AT38" s="541">
        <v>1.9008</v>
      </c>
      <c r="AU38" s="539">
        <v>49.071959652806243</v>
      </c>
      <c r="AV38" s="540">
        <v>10.1244</v>
      </c>
      <c r="AW38" s="541">
        <v>1.9272</v>
      </c>
      <c r="AX38" s="539">
        <v>67.174606407138512</v>
      </c>
      <c r="AY38" s="540">
        <v>9.9923999999999999</v>
      </c>
      <c r="AZ38" s="541">
        <v>9.9923999999999999</v>
      </c>
      <c r="BA38" s="539">
        <v>47.384569578362083</v>
      </c>
      <c r="BB38" s="540">
        <v>9.7812000000000001</v>
      </c>
      <c r="BC38" s="541">
        <v>1.8348</v>
      </c>
      <c r="BD38" s="542">
        <v>47.032669796325635</v>
      </c>
      <c r="BE38" s="540">
        <v>9.7547999999999995</v>
      </c>
      <c r="BF38" s="541">
        <v>1.7028000000000001</v>
      </c>
      <c r="BG38" s="539">
        <v>46.39850838054393</v>
      </c>
      <c r="BH38" s="540">
        <v>9.6492000000000004</v>
      </c>
      <c r="BI38" s="541">
        <v>1.6235999999999999</v>
      </c>
      <c r="BJ38" s="539">
        <v>45.049245858432229</v>
      </c>
      <c r="BK38" s="540">
        <v>9.3588000000000005</v>
      </c>
      <c r="BL38" s="541">
        <v>1.4916</v>
      </c>
      <c r="BM38" s="539">
        <v>44.625943983921331</v>
      </c>
      <c r="BN38" s="540">
        <v>9.2927999999999997</v>
      </c>
      <c r="BO38" s="541">
        <v>1.3859999999999999</v>
      </c>
      <c r="BP38" s="539">
        <v>41.92285516781557</v>
      </c>
      <c r="BQ38" s="540">
        <v>8.7515999999999998</v>
      </c>
      <c r="BR38" s="541">
        <v>1.254</v>
      </c>
      <c r="BS38" s="539">
        <v>39.266174770384694</v>
      </c>
      <c r="BT38" s="540">
        <v>8.1707999999999998</v>
      </c>
      <c r="BU38" s="541">
        <v>1.3859999999999999</v>
      </c>
      <c r="BV38" s="539">
        <v>33.927477825046111</v>
      </c>
      <c r="BW38" s="540">
        <v>7.0620000000000003</v>
      </c>
      <c r="BX38" s="541">
        <v>1.254</v>
      </c>
      <c r="BY38" s="539">
        <v>29.346605771033563</v>
      </c>
      <c r="BZ38" s="540">
        <v>6.1247999999999996</v>
      </c>
      <c r="CA38" s="541">
        <v>1.1088</v>
      </c>
    </row>
    <row r="39" spans="1:79" x14ac:dyDescent="0.2">
      <c r="A39" s="543">
        <v>4</v>
      </c>
      <c r="B39" s="572" t="s">
        <v>189</v>
      </c>
      <c r="C39" s="545"/>
      <c r="D39" s="581"/>
      <c r="E39" s="582"/>
      <c r="F39" s="583"/>
      <c r="G39" s="584"/>
      <c r="H39" s="539">
        <v>22.453889600910848</v>
      </c>
      <c r="I39" s="540">
        <v>4.7256</v>
      </c>
      <c r="J39" s="541">
        <v>-0.48840000000000006</v>
      </c>
      <c r="K39" s="539">
        <v>21.669190436412755</v>
      </c>
      <c r="L39" s="540">
        <v>4.5936000000000003</v>
      </c>
      <c r="M39" s="541">
        <v>0.23760000000000003</v>
      </c>
      <c r="N39" s="539">
        <v>21.691663860195536</v>
      </c>
      <c r="O39" s="540">
        <v>4.5936000000000003</v>
      </c>
      <c r="P39" s="541">
        <v>0.31680000000000003</v>
      </c>
      <c r="Q39" s="539">
        <v>22.924811645156446</v>
      </c>
      <c r="R39" s="540">
        <v>4.8575999999999997</v>
      </c>
      <c r="S39" s="541">
        <v>0.29040000000000005</v>
      </c>
      <c r="T39" s="539">
        <v>27.145703391499136</v>
      </c>
      <c r="U39" s="540">
        <v>5.6760000000000002</v>
      </c>
      <c r="V39" s="541">
        <v>0.93720000000000003</v>
      </c>
      <c r="W39" s="539">
        <v>32.03655125302069</v>
      </c>
      <c r="X39" s="540">
        <v>6.6791999999999998</v>
      </c>
      <c r="Y39" s="541">
        <v>1.0164</v>
      </c>
      <c r="Z39" s="539">
        <v>36.848924739264966</v>
      </c>
      <c r="AA39" s="540">
        <v>7.6428000000000003</v>
      </c>
      <c r="AB39" s="541">
        <v>1.3331999999999999</v>
      </c>
      <c r="AC39" s="542">
        <v>39.769066412241365</v>
      </c>
      <c r="AD39" s="540">
        <v>8.2368000000000006</v>
      </c>
      <c r="AE39" s="541">
        <v>1.4256</v>
      </c>
      <c r="AF39" s="539">
        <v>41.340522508421301</v>
      </c>
      <c r="AG39" s="540">
        <v>8.5535999999999994</v>
      </c>
      <c r="AH39" s="541">
        <v>1.5311999999999999</v>
      </c>
      <c r="AI39" s="539">
        <v>42.235793320334651</v>
      </c>
      <c r="AJ39" s="540">
        <v>8.7251999999999992</v>
      </c>
      <c r="AK39" s="541">
        <v>1.5576000000000001</v>
      </c>
      <c r="AL39" s="539">
        <v>42.704533064959676</v>
      </c>
      <c r="AM39" s="540">
        <v>8.8176000000000005</v>
      </c>
      <c r="AN39" s="541">
        <v>1.5576000000000001</v>
      </c>
      <c r="AO39" s="539">
        <v>42.068651196595802</v>
      </c>
      <c r="AP39" s="540">
        <v>8.6723999999999997</v>
      </c>
      <c r="AQ39" s="541">
        <v>1.5708</v>
      </c>
      <c r="AR39" s="539">
        <v>41.166991973064185</v>
      </c>
      <c r="AS39" s="540">
        <v>8.4876000000000005</v>
      </c>
      <c r="AT39" s="541">
        <v>1.5708</v>
      </c>
      <c r="AU39" s="539">
        <v>40.411822700764432</v>
      </c>
      <c r="AV39" s="540">
        <v>8.3292000000000002</v>
      </c>
      <c r="AW39" s="541">
        <v>1.518</v>
      </c>
      <c r="AX39" s="577">
        <v>55.331495658821623</v>
      </c>
      <c r="AY39" s="540">
        <v>8.2103999999999999</v>
      </c>
      <c r="AZ39" s="541">
        <v>8.2103999999999999</v>
      </c>
      <c r="BA39" s="577">
        <v>38.998888595538176</v>
      </c>
      <c r="BB39" s="540">
        <v>8.0652000000000008</v>
      </c>
      <c r="BC39" s="541">
        <v>1.3068</v>
      </c>
      <c r="BD39" s="580">
        <v>38.90612025574972</v>
      </c>
      <c r="BE39" s="540">
        <v>8.0784000000000002</v>
      </c>
      <c r="BF39" s="541">
        <v>1.2276</v>
      </c>
      <c r="BG39" s="577">
        <v>37.368306748780782</v>
      </c>
      <c r="BH39" s="540">
        <v>7.7747999999999999</v>
      </c>
      <c r="BI39" s="541">
        <v>1.1616</v>
      </c>
      <c r="BJ39" s="577">
        <v>36.712844649170663</v>
      </c>
      <c r="BK39" s="540">
        <v>7.6295999999999999</v>
      </c>
      <c r="BL39" s="541">
        <v>1.0691999999999999</v>
      </c>
      <c r="BM39" s="539">
        <v>35.34854582807214</v>
      </c>
      <c r="BN39" s="540">
        <v>7.3655999999999997</v>
      </c>
      <c r="BO39" s="541">
        <v>0.9768</v>
      </c>
      <c r="BP39" s="539">
        <v>33.542394809666483</v>
      </c>
      <c r="BQ39" s="540">
        <v>6.9960000000000004</v>
      </c>
      <c r="BR39" s="541">
        <v>0.96360000000000001</v>
      </c>
      <c r="BS39" s="539">
        <v>31.633531984958339</v>
      </c>
      <c r="BT39" s="540">
        <v>6.5603999999999996</v>
      </c>
      <c r="BU39" s="541">
        <v>1.1484000000000001</v>
      </c>
      <c r="BV39" s="539">
        <v>28.249869041381189</v>
      </c>
      <c r="BW39" s="540">
        <v>5.8608000000000002</v>
      </c>
      <c r="BX39" s="541">
        <v>1.0691999999999999</v>
      </c>
      <c r="BY39" s="539">
        <v>23.591514697022426</v>
      </c>
      <c r="BZ39" s="540">
        <v>4.9631999999999996</v>
      </c>
      <c r="CA39" s="541">
        <v>0.56759999999999999</v>
      </c>
    </row>
    <row r="40" spans="1:79" ht="15" x14ac:dyDescent="0.25">
      <c r="A40" s="543">
        <v>5</v>
      </c>
      <c r="B40" s="544" t="s">
        <v>190</v>
      </c>
      <c r="C40" s="545"/>
      <c r="D40" s="581"/>
      <c r="E40" s="582"/>
      <c r="F40" s="583"/>
      <c r="G40" s="584"/>
      <c r="H40" s="539">
        <v>1.3642977380043653</v>
      </c>
      <c r="I40" s="540">
        <v>4.3999999999999997E-2</v>
      </c>
      <c r="J40" s="541">
        <v>0.28599999999999998</v>
      </c>
      <c r="K40" s="539">
        <v>1.3686754569633064</v>
      </c>
      <c r="L40" s="540">
        <v>5.5E-2</v>
      </c>
      <c r="M40" s="540">
        <v>0.28599999999999998</v>
      </c>
      <c r="N40" s="539">
        <v>1.3686754569633064</v>
      </c>
      <c r="O40" s="540">
        <v>5.5E-2</v>
      </c>
      <c r="P40" s="540">
        <v>0.28599999999999998</v>
      </c>
      <c r="Q40" s="539">
        <v>1.3190199901588451</v>
      </c>
      <c r="R40" s="540">
        <v>5.5E-2</v>
      </c>
      <c r="S40" s="541">
        <v>0.27500000000000002</v>
      </c>
      <c r="T40" s="539">
        <v>1.3323022123041477</v>
      </c>
      <c r="U40" s="540">
        <v>6.6000000000000003E-2</v>
      </c>
      <c r="V40" s="541">
        <v>0.27500000000000002</v>
      </c>
      <c r="W40" s="539">
        <v>1.3388491519223502</v>
      </c>
      <c r="X40" s="540">
        <v>6.6000000000000003E-2</v>
      </c>
      <c r="Y40" s="540">
        <v>0.27500000000000002</v>
      </c>
      <c r="Z40" s="539">
        <v>1.3530588917200692</v>
      </c>
      <c r="AA40" s="540">
        <v>7.6999999999999999E-2</v>
      </c>
      <c r="AB40" s="541">
        <v>0.27500000000000002</v>
      </c>
      <c r="AC40" s="542">
        <v>1.3380796890357478</v>
      </c>
      <c r="AD40" s="540">
        <v>9.9000000000000005E-2</v>
      </c>
      <c r="AE40" s="540">
        <v>0.26400000000000001</v>
      </c>
      <c r="AF40" s="539">
        <v>1.3217398705944088</v>
      </c>
      <c r="AG40" s="540">
        <v>8.7999999999999995E-2</v>
      </c>
      <c r="AH40" s="541">
        <v>0.26400000000000001</v>
      </c>
      <c r="AI40" s="539">
        <v>1.3402804779979776</v>
      </c>
      <c r="AJ40" s="540">
        <v>9.9000000000000005E-2</v>
      </c>
      <c r="AK40" s="541">
        <v>0.26400000000000001</v>
      </c>
      <c r="AL40" s="539">
        <v>1.3905053194552741</v>
      </c>
      <c r="AM40" s="540">
        <v>9.9000000000000005E-2</v>
      </c>
      <c r="AN40" s="540">
        <v>0.27500000000000002</v>
      </c>
      <c r="AO40" s="539">
        <v>1.3747936143115822</v>
      </c>
      <c r="AP40" s="540">
        <v>8.7999999999999995E-2</v>
      </c>
      <c r="AQ40" s="540">
        <v>0.27500000000000002</v>
      </c>
      <c r="AR40" s="539">
        <v>1.3239155740850992</v>
      </c>
      <c r="AS40" s="540">
        <v>8.7999999999999995E-2</v>
      </c>
      <c r="AT40" s="540">
        <v>0.26400000000000001</v>
      </c>
      <c r="AU40" s="539">
        <v>1.3093866356857853</v>
      </c>
      <c r="AV40" s="540">
        <v>7.6999999999999999E-2</v>
      </c>
      <c r="AW40" s="541">
        <v>0.26400000000000001</v>
      </c>
      <c r="AX40" s="539">
        <v>0.59158614185062541</v>
      </c>
      <c r="AY40" s="540">
        <v>8.7999999999999995E-2</v>
      </c>
      <c r="AZ40" s="541">
        <v>8.7999999999999995E-2</v>
      </c>
      <c r="BA40" s="539">
        <v>1.3597461679559177</v>
      </c>
      <c r="BB40" s="540">
        <v>7.6999999999999999E-2</v>
      </c>
      <c r="BC40" s="541">
        <v>0.27500000000000002</v>
      </c>
      <c r="BD40" s="542">
        <v>1.3563942875090258</v>
      </c>
      <c r="BE40" s="540">
        <v>7.6999999999999999E-2</v>
      </c>
      <c r="BF40" s="540">
        <v>0.27500000000000002</v>
      </c>
      <c r="BG40" s="539">
        <v>1.3040158947682883</v>
      </c>
      <c r="BH40" s="540">
        <v>7.6999999999999999E-2</v>
      </c>
      <c r="BI40" s="540">
        <v>0.26400000000000001</v>
      </c>
      <c r="BJ40" s="539">
        <v>1.3725324406038331</v>
      </c>
      <c r="BK40" s="540">
        <v>8.7999999999999995E-2</v>
      </c>
      <c r="BL40" s="541">
        <v>0.27500000000000002</v>
      </c>
      <c r="BM40" s="539">
        <v>1.3217398705944088</v>
      </c>
      <c r="BN40" s="540">
        <v>8.7999999999999995E-2</v>
      </c>
      <c r="BO40" s="540">
        <v>0.26400000000000001</v>
      </c>
      <c r="BP40" s="539">
        <v>1.3691545921035775</v>
      </c>
      <c r="BQ40" s="540">
        <v>8.7999999999999995E-2</v>
      </c>
      <c r="BR40" s="540">
        <v>0.27500000000000002</v>
      </c>
      <c r="BS40" s="539">
        <v>1.3530588917200692</v>
      </c>
      <c r="BT40" s="540">
        <v>7.6999999999999999E-2</v>
      </c>
      <c r="BU40" s="541">
        <v>0.27500000000000002</v>
      </c>
      <c r="BV40" s="539">
        <v>1.326575751149935</v>
      </c>
      <c r="BW40" s="540">
        <v>5.5E-2</v>
      </c>
      <c r="BX40" s="540">
        <v>0.27500000000000002</v>
      </c>
      <c r="BY40" s="539">
        <v>1.3838725938518011</v>
      </c>
      <c r="BZ40" s="540">
        <v>6.6000000000000003E-2</v>
      </c>
      <c r="CA40" s="541">
        <v>0.28599999999999998</v>
      </c>
    </row>
    <row r="41" spans="1:79" ht="15" x14ac:dyDescent="0.25">
      <c r="A41" s="543">
        <v>6</v>
      </c>
      <c r="B41" s="544" t="s">
        <v>191</v>
      </c>
      <c r="C41" s="545"/>
      <c r="D41" s="581"/>
      <c r="E41" s="582"/>
      <c r="F41" s="583"/>
      <c r="G41" s="584"/>
      <c r="H41" s="539">
        <v>2.7214189614531956</v>
      </c>
      <c r="I41" s="540">
        <v>6.6000000000000003E-2</v>
      </c>
      <c r="J41" s="540">
        <v>-0.57199999999999995</v>
      </c>
      <c r="K41" s="539">
        <v>2.661074811748104</v>
      </c>
      <c r="L41" s="540">
        <v>6.6000000000000003E-2</v>
      </c>
      <c r="M41" s="540">
        <v>-0.56100000000000005</v>
      </c>
      <c r="N41" s="539">
        <v>2.712547179997765</v>
      </c>
      <c r="O41" s="540">
        <v>6.6000000000000003E-2</v>
      </c>
      <c r="P41" s="540">
        <v>-0.57199999999999995</v>
      </c>
      <c r="Q41" s="539">
        <v>2.712547179997765</v>
      </c>
      <c r="R41" s="540">
        <v>6.6000000000000003E-2</v>
      </c>
      <c r="S41" s="541">
        <v>-0.57199999999999995</v>
      </c>
      <c r="T41" s="539">
        <v>2.6654194236856523</v>
      </c>
      <c r="U41" s="540">
        <v>6.6000000000000003E-2</v>
      </c>
      <c r="V41" s="540">
        <v>-0.56100000000000005</v>
      </c>
      <c r="W41" s="539">
        <v>2.6851330701005045</v>
      </c>
      <c r="X41" s="540">
        <v>7.6999999999999999E-2</v>
      </c>
      <c r="Y41" s="540">
        <v>-0.56100000000000005</v>
      </c>
      <c r="Z41" s="539">
        <v>2.6829406688701103</v>
      </c>
      <c r="AA41" s="540">
        <v>6.6000000000000003E-2</v>
      </c>
      <c r="AB41" s="541">
        <v>-0.56100000000000005</v>
      </c>
      <c r="AC41" s="542">
        <v>2.6353902125579753</v>
      </c>
      <c r="AD41" s="540">
        <v>6.6000000000000003E-2</v>
      </c>
      <c r="AE41" s="540">
        <v>-0.55000000000000004</v>
      </c>
      <c r="AF41" s="539">
        <v>2.6421363243656177</v>
      </c>
      <c r="AG41" s="540">
        <v>7.6999999999999999E-2</v>
      </c>
      <c r="AH41" s="540">
        <v>-0.55000000000000004</v>
      </c>
      <c r="AI41" s="539">
        <v>2.6464926909350583</v>
      </c>
      <c r="AJ41" s="540">
        <v>7.6999999999999999E-2</v>
      </c>
      <c r="AK41" s="541">
        <v>-0.55000000000000004</v>
      </c>
      <c r="AL41" s="539">
        <v>2.5898327995416226</v>
      </c>
      <c r="AM41" s="540">
        <v>6.6000000000000003E-2</v>
      </c>
      <c r="AN41" s="540">
        <v>-0.53900000000000003</v>
      </c>
      <c r="AO41" s="539">
        <v>2.6440950522361186</v>
      </c>
      <c r="AP41" s="540">
        <v>6.6000000000000003E-2</v>
      </c>
      <c r="AQ41" s="540">
        <v>-0.55000000000000004</v>
      </c>
      <c r="AR41" s="539">
        <v>2.6419134556583659</v>
      </c>
      <c r="AS41" s="540">
        <v>6.6000000000000003E-2</v>
      </c>
      <c r="AT41" s="540">
        <v>-0.55000000000000004</v>
      </c>
      <c r="AU41" s="539">
        <v>2.5919713897972314</v>
      </c>
      <c r="AV41" s="540">
        <v>6.6000000000000003E-2</v>
      </c>
      <c r="AW41" s="540">
        <v>-0.53900000000000003</v>
      </c>
      <c r="AX41" s="539">
        <v>0.51891809969420066</v>
      </c>
      <c r="AY41" s="540">
        <v>7.6999999999999999E-2</v>
      </c>
      <c r="AZ41" s="540">
        <v>7.6999999999999999E-2</v>
      </c>
      <c r="BA41" s="539">
        <v>2.6508634468242986</v>
      </c>
      <c r="BB41" s="540">
        <v>7.6999999999999999E-2</v>
      </c>
      <c r="BC41" s="541">
        <v>-0.55000000000000004</v>
      </c>
      <c r="BD41" s="542">
        <v>2.6443127134301689</v>
      </c>
      <c r="BE41" s="540">
        <v>7.6999999999999999E-2</v>
      </c>
      <c r="BF41" s="540">
        <v>-0.55000000000000004</v>
      </c>
      <c r="BG41" s="539">
        <v>2.6399635148883434</v>
      </c>
      <c r="BH41" s="540">
        <v>7.6999999999999999E-2</v>
      </c>
      <c r="BI41" s="540">
        <v>-0.55000000000000004</v>
      </c>
      <c r="BJ41" s="539">
        <v>2.6464926909350583</v>
      </c>
      <c r="BK41" s="540">
        <v>7.6999999999999999E-2</v>
      </c>
      <c r="BL41" s="540">
        <v>-0.55000000000000004</v>
      </c>
      <c r="BM41" s="539">
        <v>2.6353902125579753</v>
      </c>
      <c r="BN41" s="540">
        <v>6.6000000000000003E-2</v>
      </c>
      <c r="BO41" s="540">
        <v>-0.55000000000000004</v>
      </c>
      <c r="BP41" s="539">
        <v>2.6829406688701103</v>
      </c>
      <c r="BQ41" s="540">
        <v>6.6000000000000003E-2</v>
      </c>
      <c r="BR41" s="540">
        <v>-0.56100000000000005</v>
      </c>
      <c r="BS41" s="539">
        <v>2.6310592508282169</v>
      </c>
      <c r="BT41" s="540">
        <v>6.6000000000000003E-2</v>
      </c>
      <c r="BU41" s="540">
        <v>-0.55000000000000004</v>
      </c>
      <c r="BV41" s="539">
        <v>2.6785387973871404</v>
      </c>
      <c r="BW41" s="540">
        <v>6.6000000000000003E-2</v>
      </c>
      <c r="BX41" s="540">
        <v>-0.56100000000000005</v>
      </c>
      <c r="BY41" s="539">
        <v>2.6675970539337612</v>
      </c>
      <c r="BZ41" s="540">
        <v>6.6000000000000003E-2</v>
      </c>
      <c r="CA41" s="541">
        <v>-0.56100000000000005</v>
      </c>
    </row>
    <row r="42" spans="1:79" x14ac:dyDescent="0.2">
      <c r="A42" s="543">
        <v>7</v>
      </c>
      <c r="B42" s="572" t="s">
        <v>192</v>
      </c>
      <c r="C42" s="545"/>
      <c r="D42" s="581"/>
      <c r="E42" s="582"/>
      <c r="F42" s="583"/>
      <c r="G42" s="584"/>
      <c r="H42" s="539">
        <v>6.2252666963143559</v>
      </c>
      <c r="I42" s="540">
        <v>0.24199999999999999</v>
      </c>
      <c r="J42" s="541">
        <v>-1.298</v>
      </c>
      <c r="K42" s="539">
        <v>6.0849975530874119</v>
      </c>
      <c r="L42" s="540">
        <v>0.22</v>
      </c>
      <c r="M42" s="541">
        <v>-1.276</v>
      </c>
      <c r="N42" s="539">
        <v>6.205021926570244</v>
      </c>
      <c r="O42" s="540">
        <v>0.24199999999999999</v>
      </c>
      <c r="P42" s="541">
        <v>-1.298</v>
      </c>
      <c r="Q42" s="539">
        <v>6.1737593058669535</v>
      </c>
      <c r="R42" s="540">
        <v>0.308</v>
      </c>
      <c r="S42" s="541">
        <v>-1.276</v>
      </c>
      <c r="T42" s="539">
        <v>6.2357156096274879</v>
      </c>
      <c r="U42" s="540">
        <v>0.35199999999999998</v>
      </c>
      <c r="V42" s="541">
        <v>-1.276</v>
      </c>
      <c r="W42" s="539">
        <v>6.2290294451099024</v>
      </c>
      <c r="X42" s="540">
        <v>0.46200000000000002</v>
      </c>
      <c r="Y42" s="541">
        <v>-1.232</v>
      </c>
      <c r="Z42" s="539">
        <v>6.100241590918027</v>
      </c>
      <c r="AA42" s="540">
        <v>0.44</v>
      </c>
      <c r="AB42" s="541">
        <v>-1.21</v>
      </c>
      <c r="AC42" s="542">
        <v>6.0122433454926636</v>
      </c>
      <c r="AD42" s="540">
        <v>0.44</v>
      </c>
      <c r="AE42" s="541">
        <v>-1.1879999999999999</v>
      </c>
      <c r="AF42" s="539">
        <v>5.9478294176748383</v>
      </c>
      <c r="AG42" s="540">
        <v>0.39600000000000002</v>
      </c>
      <c r="AH42" s="541">
        <v>-1.1879999999999999</v>
      </c>
      <c r="AI42" s="539">
        <v>6.020315546503908</v>
      </c>
      <c r="AJ42" s="540">
        <v>0.374</v>
      </c>
      <c r="AK42" s="541">
        <v>-1.21</v>
      </c>
      <c r="AL42" s="539">
        <v>6.0252705387232535</v>
      </c>
      <c r="AM42" s="540">
        <v>0.374</v>
      </c>
      <c r="AN42" s="541">
        <v>-1.21</v>
      </c>
      <c r="AO42" s="539">
        <v>5.9625275134351536</v>
      </c>
      <c r="AP42" s="540">
        <v>0.39600000000000002</v>
      </c>
      <c r="AQ42" s="541">
        <v>-1.1879999999999999</v>
      </c>
      <c r="AR42" s="539">
        <v>5.9915407919304959</v>
      </c>
      <c r="AS42" s="540">
        <v>0.41799999999999998</v>
      </c>
      <c r="AT42" s="541">
        <v>-1.1879999999999999</v>
      </c>
      <c r="AU42" s="539">
        <v>5.9302350573520775</v>
      </c>
      <c r="AV42" s="540">
        <v>0.374</v>
      </c>
      <c r="AW42" s="541">
        <v>-1.1879999999999999</v>
      </c>
      <c r="AX42" s="539">
        <v>2.5142411028651583</v>
      </c>
      <c r="AY42" s="540">
        <v>0.374</v>
      </c>
      <c r="AZ42" s="541">
        <v>0.374</v>
      </c>
      <c r="BA42" s="539">
        <v>6.0728443095292182</v>
      </c>
      <c r="BB42" s="540">
        <v>0.33</v>
      </c>
      <c r="BC42" s="541">
        <v>-1.232</v>
      </c>
      <c r="BD42" s="542">
        <v>5.9570010953165973</v>
      </c>
      <c r="BE42" s="540">
        <v>0.33</v>
      </c>
      <c r="BF42" s="541">
        <v>-1.21</v>
      </c>
      <c r="BG42" s="539">
        <v>6.0757625672202229</v>
      </c>
      <c r="BH42" s="540">
        <v>0.35199999999999998</v>
      </c>
      <c r="BI42" s="541">
        <v>-1.232</v>
      </c>
      <c r="BJ42" s="539">
        <v>5.9902661396340333</v>
      </c>
      <c r="BK42" s="540">
        <v>0.35199999999999998</v>
      </c>
      <c r="BL42" s="541">
        <v>-1.21</v>
      </c>
      <c r="BM42" s="539">
        <v>6.0153686972463047</v>
      </c>
      <c r="BN42" s="540">
        <v>0.374</v>
      </c>
      <c r="BO42" s="541">
        <v>-1.21</v>
      </c>
      <c r="BP42" s="539">
        <v>5.9755238931870256</v>
      </c>
      <c r="BQ42" s="540">
        <v>0.35199999999999998</v>
      </c>
      <c r="BR42" s="541">
        <v>-1.21</v>
      </c>
      <c r="BS42" s="539">
        <v>6.0940045789700807</v>
      </c>
      <c r="BT42" s="540">
        <v>0.28599999999999998</v>
      </c>
      <c r="BU42" s="541">
        <v>-1.254</v>
      </c>
      <c r="BV42" s="577">
        <v>6.1248338709472314</v>
      </c>
      <c r="BW42" s="540">
        <v>0.22</v>
      </c>
      <c r="BX42" s="541">
        <v>-1.276</v>
      </c>
      <c r="BY42" s="539">
        <v>6.1048507261806826</v>
      </c>
      <c r="BZ42" s="540">
        <v>0.22</v>
      </c>
      <c r="CA42" s="541">
        <v>-1.276</v>
      </c>
    </row>
    <row r="43" spans="1:79" ht="13.5" thickBot="1" x14ac:dyDescent="0.25">
      <c r="A43" s="543">
        <v>8</v>
      </c>
      <c r="B43" s="585" t="s">
        <v>193</v>
      </c>
      <c r="C43" s="586"/>
      <c r="D43" s="587"/>
      <c r="E43" s="588"/>
      <c r="F43" s="589"/>
      <c r="G43" s="590"/>
      <c r="H43" s="591">
        <v>6.5540447625714719</v>
      </c>
      <c r="I43" s="592">
        <v>4.3999999999999997E-2</v>
      </c>
      <c r="J43" s="593">
        <v>-1.3859999999999999</v>
      </c>
      <c r="K43" s="591">
        <v>6.5367880621822572</v>
      </c>
      <c r="L43" s="592">
        <v>6.6000000000000003E-2</v>
      </c>
      <c r="M43" s="593">
        <v>-1.3859999999999999</v>
      </c>
      <c r="N43" s="591">
        <v>6.5367880621822572</v>
      </c>
      <c r="O43" s="592">
        <v>6.6000000000000003E-2</v>
      </c>
      <c r="P43" s="593">
        <v>-1.3859999999999999</v>
      </c>
      <c r="Q43" s="591">
        <v>6.4332661581176307</v>
      </c>
      <c r="R43" s="592">
        <v>6.6000000000000003E-2</v>
      </c>
      <c r="S43" s="593">
        <v>-1.3640000000000001</v>
      </c>
      <c r="T43" s="591">
        <v>6.5474603692225548</v>
      </c>
      <c r="U43" s="592">
        <v>6.6000000000000003E-2</v>
      </c>
      <c r="V43" s="593">
        <v>-1.3859999999999999</v>
      </c>
      <c r="W43" s="591">
        <v>6.5854739314591386</v>
      </c>
      <c r="X43" s="592">
        <v>8.7999999999999995E-2</v>
      </c>
      <c r="Y43" s="593">
        <v>-1.3859999999999999</v>
      </c>
      <c r="Z43" s="591">
        <v>6.3954320053231601</v>
      </c>
      <c r="AA43" s="592">
        <v>0.11</v>
      </c>
      <c r="AB43" s="593">
        <v>-1.3420000000000001</v>
      </c>
      <c r="AC43" s="594">
        <v>6.3982594779650208</v>
      </c>
      <c r="AD43" s="592">
        <v>8.7999999999999995E-2</v>
      </c>
      <c r="AE43" s="593">
        <v>-1.3420000000000001</v>
      </c>
      <c r="AF43" s="591">
        <v>6.3982594779650208</v>
      </c>
      <c r="AG43" s="592">
        <v>8.7999999999999995E-2</v>
      </c>
      <c r="AH43" s="593">
        <v>-1.3420000000000001</v>
      </c>
      <c r="AI43" s="591">
        <v>6.4088089577308329</v>
      </c>
      <c r="AJ43" s="592">
        <v>8.7999999999999995E-2</v>
      </c>
      <c r="AK43" s="593">
        <v>-1.3420000000000001</v>
      </c>
      <c r="AL43" s="591">
        <v>6.4140967539005773</v>
      </c>
      <c r="AM43" s="592">
        <v>8.7999999999999995E-2</v>
      </c>
      <c r="AN43" s="593">
        <v>-1.3420000000000001</v>
      </c>
      <c r="AO43" s="591">
        <v>6.3146116346630645</v>
      </c>
      <c r="AP43" s="592">
        <v>8.7999999999999995E-2</v>
      </c>
      <c r="AQ43" s="593">
        <v>-1.32</v>
      </c>
      <c r="AR43" s="591">
        <v>6.3032916024583248</v>
      </c>
      <c r="AS43" s="592">
        <v>6.6000000000000003E-2</v>
      </c>
      <c r="AT43" s="593">
        <v>-1.32</v>
      </c>
      <c r="AU43" s="591">
        <v>6.3084966326833118</v>
      </c>
      <c r="AV43" s="592">
        <v>6.6000000000000003E-2</v>
      </c>
      <c r="AW43" s="593">
        <v>-1.32</v>
      </c>
      <c r="AX43" s="591">
        <v>0.44478694259502916</v>
      </c>
      <c r="AY43" s="592">
        <v>6.6000000000000003E-2</v>
      </c>
      <c r="AZ43" s="593">
        <v>6.6000000000000003E-2</v>
      </c>
      <c r="BA43" s="591">
        <v>6.4193932830119742</v>
      </c>
      <c r="BB43" s="592">
        <v>8.7999999999999995E-2</v>
      </c>
      <c r="BC43" s="593">
        <v>-1.3420000000000001</v>
      </c>
      <c r="BD43" s="594">
        <v>6.4035298729221575</v>
      </c>
      <c r="BE43" s="592">
        <v>8.7999999999999995E-2</v>
      </c>
      <c r="BF43" s="593">
        <v>-1.3420000000000001</v>
      </c>
      <c r="BG43" s="591">
        <v>6.4006914066433271</v>
      </c>
      <c r="BH43" s="592">
        <v>0.11</v>
      </c>
      <c r="BI43" s="593">
        <v>-1.3420000000000001</v>
      </c>
      <c r="BJ43" s="591">
        <v>6.4088089577308329</v>
      </c>
      <c r="BK43" s="592">
        <v>8.7999999999999995E-2</v>
      </c>
      <c r="BL43" s="593">
        <v>-1.3420000000000001</v>
      </c>
      <c r="BM43" s="591">
        <v>6.5027034986407779</v>
      </c>
      <c r="BN43" s="592">
        <v>8.7999999999999995E-2</v>
      </c>
      <c r="BO43" s="593">
        <v>-1.3640000000000001</v>
      </c>
      <c r="BP43" s="591">
        <v>6.4920170508204968</v>
      </c>
      <c r="BQ43" s="592">
        <v>8.7999999999999995E-2</v>
      </c>
      <c r="BR43" s="593">
        <v>-1.3640000000000001</v>
      </c>
      <c r="BS43" s="591">
        <v>6.3817592328573411</v>
      </c>
      <c r="BT43" s="592">
        <v>6.6000000000000003E-2</v>
      </c>
      <c r="BU43" s="593">
        <v>-1.3420000000000001</v>
      </c>
      <c r="BV43" s="591">
        <v>6.4712831653721308</v>
      </c>
      <c r="BW43" s="592">
        <v>4.3999999999999997E-2</v>
      </c>
      <c r="BX43" s="593">
        <v>-1.3640000000000001</v>
      </c>
      <c r="BY43" s="591">
        <v>6.5462172360972071</v>
      </c>
      <c r="BZ43" s="592">
        <v>2.1999999999999999E-2</v>
      </c>
      <c r="CA43" s="593">
        <v>-1.3859999999999999</v>
      </c>
    </row>
    <row r="44" spans="1:79" x14ac:dyDescent="0.2">
      <c r="A44" s="595" t="s">
        <v>194</v>
      </c>
      <c r="B44" s="596"/>
      <c r="C44" s="597"/>
      <c r="D44" s="598"/>
      <c r="E44" s="599"/>
      <c r="F44" s="598"/>
      <c r="G44" s="600"/>
      <c r="H44" s="601">
        <v>90.023757817356326</v>
      </c>
      <c r="I44" s="602">
        <v>17.784800000000001</v>
      </c>
      <c r="J44" s="603">
        <v>1.4872000000000001</v>
      </c>
      <c r="K44" s="604">
        <v>76.786342611803292</v>
      </c>
      <c r="L44" s="602">
        <v>14.7928</v>
      </c>
      <c r="M44" s="605">
        <v>2.42</v>
      </c>
      <c r="N44" s="604">
        <v>71.276561708179386</v>
      </c>
      <c r="O44" s="602">
        <v>13.336400000000001</v>
      </c>
      <c r="P44" s="603">
        <v>3.0051999999999999</v>
      </c>
      <c r="Q44" s="604">
        <v>73.334371867498234</v>
      </c>
      <c r="R44" s="602">
        <v>13.679600000000001</v>
      </c>
      <c r="S44" s="603">
        <v>3.4232</v>
      </c>
      <c r="T44" s="604">
        <v>85.379973315017082</v>
      </c>
      <c r="U44" s="602">
        <v>16.627600000000001</v>
      </c>
      <c r="V44" s="603">
        <v>2.7235999999999998</v>
      </c>
      <c r="W44" s="604">
        <v>108.2145904434081</v>
      </c>
      <c r="X44" s="602">
        <v>21.648</v>
      </c>
      <c r="Y44" s="603">
        <v>2.6356000000000002</v>
      </c>
      <c r="Z44" s="604">
        <v>116.75798293713427</v>
      </c>
      <c r="AA44" s="602">
        <v>23.3948</v>
      </c>
      <c r="AB44" s="603">
        <v>3.0932000000000004</v>
      </c>
      <c r="AC44" s="606">
        <v>127.11173740520645</v>
      </c>
      <c r="AD44" s="602">
        <v>25.348399999999998</v>
      </c>
      <c r="AE44" s="603">
        <v>4.3163999999999998</v>
      </c>
      <c r="AF44" s="604">
        <v>123.57983247113262</v>
      </c>
      <c r="AG44" s="602">
        <v>24.604800000000001</v>
      </c>
      <c r="AH44" s="603">
        <v>4.0128000000000004</v>
      </c>
      <c r="AI44" s="604">
        <v>129.31929859437815</v>
      </c>
      <c r="AJ44" s="602">
        <v>25.612400000000001</v>
      </c>
      <c r="AK44" s="603">
        <v>4.6904000000000003</v>
      </c>
      <c r="AL44" s="604">
        <v>128.92786784499407</v>
      </c>
      <c r="AM44" s="602">
        <v>25.572800000000001</v>
      </c>
      <c r="AN44" s="603">
        <v>4.4000000000000004</v>
      </c>
      <c r="AO44" s="604">
        <v>127.49978584407005</v>
      </c>
      <c r="AP44" s="602">
        <v>25.264800000000001</v>
      </c>
      <c r="AQ44" s="603">
        <v>4.4748000000000001</v>
      </c>
      <c r="AR44" s="604">
        <v>123.31447455178949</v>
      </c>
      <c r="AS44" s="602">
        <v>24.5212</v>
      </c>
      <c r="AT44" s="603">
        <v>3.9996</v>
      </c>
      <c r="AU44" s="604">
        <v>126.55531285076138</v>
      </c>
      <c r="AV44" s="602">
        <v>25.084400000000002</v>
      </c>
      <c r="AW44" s="603">
        <v>4.3559999999999999</v>
      </c>
      <c r="AX44" s="604">
        <v>169.43027102601911</v>
      </c>
      <c r="AY44" s="602">
        <v>25.203200000000002</v>
      </c>
      <c r="AZ44" s="603">
        <v>25.203200000000002</v>
      </c>
      <c r="BA44" s="604">
        <v>129.09836786855951</v>
      </c>
      <c r="BB44" s="602">
        <v>25.555199999999999</v>
      </c>
      <c r="BC44" s="603">
        <v>4.3252000000000006</v>
      </c>
      <c r="BD44" s="606">
        <v>126.01627121760318</v>
      </c>
      <c r="BE44" s="602">
        <v>25.053599999999999</v>
      </c>
      <c r="BF44" s="603">
        <v>4.0040000000000004</v>
      </c>
      <c r="BG44" s="604">
        <v>122.29705211950679</v>
      </c>
      <c r="BH44" s="602">
        <v>24.442</v>
      </c>
      <c r="BI44" s="603">
        <v>3.2692000000000001</v>
      </c>
      <c r="BJ44" s="604">
        <v>126.99341894210511</v>
      </c>
      <c r="BK44" s="602">
        <v>25.4056</v>
      </c>
      <c r="BL44" s="603">
        <v>3.278</v>
      </c>
      <c r="BM44" s="604">
        <v>125.75854959386729</v>
      </c>
      <c r="BN44" s="602">
        <v>25.203200000000002</v>
      </c>
      <c r="BO44" s="603">
        <v>3.1327999999999996</v>
      </c>
      <c r="BP44" s="604">
        <v>119.59073185676833</v>
      </c>
      <c r="BQ44" s="602">
        <v>24.006399999999999</v>
      </c>
      <c r="BR44" s="603">
        <v>2.5916000000000001</v>
      </c>
      <c r="BS44" s="604">
        <v>114.47395133188178</v>
      </c>
      <c r="BT44" s="602">
        <v>22.884399999999999</v>
      </c>
      <c r="BU44" s="603">
        <v>2.2835999999999999</v>
      </c>
      <c r="BV44" s="604">
        <v>105.87307281797946</v>
      </c>
      <c r="BW44" s="602">
        <v>21.062799999999999</v>
      </c>
      <c r="BX44" s="603">
        <v>1.9052</v>
      </c>
      <c r="BY44" s="604">
        <v>97.809476712096128</v>
      </c>
      <c r="BZ44" s="602">
        <v>19.4392</v>
      </c>
      <c r="CA44" s="603">
        <v>1.694</v>
      </c>
    </row>
    <row r="45" spans="1:79" ht="13.5" thickBot="1" x14ac:dyDescent="0.25">
      <c r="A45" s="607" t="s">
        <v>195</v>
      </c>
      <c r="B45" s="420"/>
      <c r="C45" s="608"/>
      <c r="D45" s="609"/>
      <c r="E45" s="610"/>
      <c r="F45" s="609"/>
      <c r="G45" s="611"/>
      <c r="H45" s="612">
        <v>75.312011245850343</v>
      </c>
      <c r="I45" s="613">
        <v>14.564</v>
      </c>
      <c r="J45" s="614">
        <v>-1.65</v>
      </c>
      <c r="K45" s="615">
        <v>62.658805693236282</v>
      </c>
      <c r="L45" s="613">
        <v>11.840399999999999</v>
      </c>
      <c r="M45" s="616">
        <v>0.23760000000000003</v>
      </c>
      <c r="N45" s="615">
        <v>56.349397604200405</v>
      </c>
      <c r="O45" s="613">
        <v>10.309200000000001</v>
      </c>
      <c r="P45" s="614">
        <v>0.8580000000000001</v>
      </c>
      <c r="Q45" s="615">
        <v>55.055695821075098</v>
      </c>
      <c r="R45" s="613">
        <v>9.9131999999999998</v>
      </c>
      <c r="S45" s="614">
        <v>1.1308</v>
      </c>
      <c r="T45" s="615">
        <v>65.809892789546524</v>
      </c>
      <c r="U45" s="613">
        <v>12.341999999999999</v>
      </c>
      <c r="V45" s="614">
        <v>1.2144000000000001</v>
      </c>
      <c r="W45" s="615">
        <v>83.760565199253477</v>
      </c>
      <c r="X45" s="613">
        <v>16.218399999999999</v>
      </c>
      <c r="Y45" s="614">
        <v>0.76560000000000006</v>
      </c>
      <c r="Z45" s="615">
        <v>91.208273385897272</v>
      </c>
      <c r="AA45" s="613">
        <v>17.811199999999999</v>
      </c>
      <c r="AB45" s="614">
        <v>0.88879999999999981</v>
      </c>
      <c r="AC45" s="617">
        <v>95.083744536610453</v>
      </c>
      <c r="AD45" s="613">
        <v>18.528399999999998</v>
      </c>
      <c r="AE45" s="614">
        <v>1.3508</v>
      </c>
      <c r="AF45" s="615">
        <v>98.807012670015908</v>
      </c>
      <c r="AG45" s="613">
        <v>19.254399999999997</v>
      </c>
      <c r="AH45" s="614">
        <v>1.7995999999999999</v>
      </c>
      <c r="AI45" s="615">
        <v>98.893244447558857</v>
      </c>
      <c r="AJ45" s="613">
        <v>19.201599999999999</v>
      </c>
      <c r="AK45" s="614">
        <v>2.024</v>
      </c>
      <c r="AL45" s="615">
        <v>100.44431795367015</v>
      </c>
      <c r="AM45" s="613">
        <v>19.505200000000002</v>
      </c>
      <c r="AN45" s="614">
        <v>2.0768</v>
      </c>
      <c r="AO45" s="615">
        <v>97.491376407537871</v>
      </c>
      <c r="AP45" s="613">
        <v>18.911200000000001</v>
      </c>
      <c r="AQ45" s="614">
        <v>1.9271999999999998</v>
      </c>
      <c r="AR45" s="615">
        <v>97.698522437536624</v>
      </c>
      <c r="AS45" s="613">
        <v>18.955200000000001</v>
      </c>
      <c r="AT45" s="614">
        <v>1.9007999999999998</v>
      </c>
      <c r="AU45" s="615">
        <v>96.304963160360103</v>
      </c>
      <c r="AV45" s="613">
        <v>18.638400000000001</v>
      </c>
      <c r="AW45" s="614">
        <v>1.9272</v>
      </c>
      <c r="AX45" s="615">
        <v>125.42991781179823</v>
      </c>
      <c r="AY45" s="613">
        <v>18.612000000000002</v>
      </c>
      <c r="AZ45" s="614">
        <v>18.612000000000002</v>
      </c>
      <c r="BA45" s="615">
        <v>96.676805857212884</v>
      </c>
      <c r="BB45" s="613">
        <v>18.805599999999998</v>
      </c>
      <c r="BC45" s="614">
        <v>1.3243999999999998</v>
      </c>
      <c r="BD45" s="617">
        <v>95.194863370207358</v>
      </c>
      <c r="BE45" s="613">
        <v>18.5548</v>
      </c>
      <c r="BF45" s="614">
        <v>1.2451999999999999</v>
      </c>
      <c r="BG45" s="615">
        <v>94.62209871272583</v>
      </c>
      <c r="BH45" s="613">
        <v>18.497599999999998</v>
      </c>
      <c r="BI45" s="614">
        <v>1.1659999999999999</v>
      </c>
      <c r="BJ45" s="615">
        <v>97.166067570017475</v>
      </c>
      <c r="BK45" s="613">
        <v>19.043199999999999</v>
      </c>
      <c r="BL45" s="614">
        <v>0.32119999999999982</v>
      </c>
      <c r="BM45" s="615">
        <v>96.281933422040652</v>
      </c>
      <c r="BN45" s="613">
        <v>18.871599999999997</v>
      </c>
      <c r="BO45" s="614">
        <v>0.33879999999999988</v>
      </c>
      <c r="BP45" s="615">
        <v>92.927305476652492</v>
      </c>
      <c r="BQ45" s="613">
        <v>18.211599999999997</v>
      </c>
      <c r="BR45" s="614">
        <v>3.5199999999999898E-2</v>
      </c>
      <c r="BS45" s="615">
        <v>91.147495504790342</v>
      </c>
      <c r="BT45" s="613">
        <v>17.806800000000003</v>
      </c>
      <c r="BU45" s="614">
        <v>0.17599999999999993</v>
      </c>
      <c r="BV45" s="615">
        <v>86.879104785365769</v>
      </c>
      <c r="BW45" s="613">
        <v>16.900400000000001</v>
      </c>
      <c r="BX45" s="614">
        <v>-4.4000000000001815E-3</v>
      </c>
      <c r="BY45" s="615">
        <v>80.144655119073946</v>
      </c>
      <c r="BZ45" s="613">
        <v>15.5716</v>
      </c>
      <c r="CA45" s="614">
        <v>-0.58079999999999987</v>
      </c>
    </row>
    <row r="46" spans="1:79" ht="13.5" thickBot="1" x14ac:dyDescent="0.25">
      <c r="A46" s="618" t="s">
        <v>196</v>
      </c>
      <c r="B46" s="619"/>
      <c r="C46" s="620"/>
      <c r="D46" s="621"/>
      <c r="E46" s="622"/>
      <c r="F46" s="621"/>
      <c r="G46" s="623"/>
      <c r="H46" s="624">
        <v>165.33576906320667</v>
      </c>
      <c r="I46" s="625">
        <v>32.348799999999997</v>
      </c>
      <c r="J46" s="626">
        <v>-0.16279999999999983</v>
      </c>
      <c r="K46" s="561">
        <v>139.44514830503957</v>
      </c>
      <c r="L46" s="625">
        <v>26.633199999999999</v>
      </c>
      <c r="M46" s="627">
        <v>2.6576</v>
      </c>
      <c r="N46" s="561">
        <v>127.62595931237979</v>
      </c>
      <c r="O46" s="625">
        <v>23.645600000000002</v>
      </c>
      <c r="P46" s="626">
        <v>3.8632</v>
      </c>
      <c r="Q46" s="561">
        <v>128.39006768857334</v>
      </c>
      <c r="R46" s="625">
        <v>23.5928</v>
      </c>
      <c r="S46" s="626">
        <v>4.5540000000000003</v>
      </c>
      <c r="T46" s="561">
        <v>151.18986610456361</v>
      </c>
      <c r="U46" s="625">
        <v>28.9696</v>
      </c>
      <c r="V46" s="626">
        <v>3.9379999999999997</v>
      </c>
      <c r="W46" s="561">
        <v>191.97515564266158</v>
      </c>
      <c r="X46" s="625">
        <v>37.866399999999999</v>
      </c>
      <c r="Y46" s="626">
        <v>3.4012000000000002</v>
      </c>
      <c r="Z46" s="561">
        <v>207.96625632303153</v>
      </c>
      <c r="AA46" s="625">
        <v>41.206000000000003</v>
      </c>
      <c r="AB46" s="626">
        <v>3.9820000000000002</v>
      </c>
      <c r="AC46" s="564">
        <v>222.19548194181692</v>
      </c>
      <c r="AD46" s="625">
        <v>43.876799999999996</v>
      </c>
      <c r="AE46" s="626">
        <v>5.6671999999999993</v>
      </c>
      <c r="AF46" s="561">
        <v>222.38684514114851</v>
      </c>
      <c r="AG46" s="625">
        <v>43.859200000000001</v>
      </c>
      <c r="AH46" s="626">
        <v>5.8124000000000002</v>
      </c>
      <c r="AI46" s="561">
        <v>228.21254304193701</v>
      </c>
      <c r="AJ46" s="625">
        <v>44.814</v>
      </c>
      <c r="AK46" s="626">
        <v>6.7144000000000004</v>
      </c>
      <c r="AL46" s="561">
        <v>229.37218579866422</v>
      </c>
      <c r="AM46" s="625">
        <v>45.078000000000003</v>
      </c>
      <c r="AN46" s="626">
        <v>6.4768000000000008</v>
      </c>
      <c r="AO46" s="561">
        <v>224.99116225160793</v>
      </c>
      <c r="AP46" s="625">
        <v>44.176000000000002</v>
      </c>
      <c r="AQ46" s="626">
        <v>6.4020000000000001</v>
      </c>
      <c r="AR46" s="561">
        <v>221.0129969893261</v>
      </c>
      <c r="AS46" s="625">
        <v>43.476399999999998</v>
      </c>
      <c r="AT46" s="626">
        <v>5.9003999999999994</v>
      </c>
      <c r="AU46" s="561">
        <v>222.86027601112147</v>
      </c>
      <c r="AV46" s="625">
        <v>43.722800000000007</v>
      </c>
      <c r="AW46" s="626">
        <v>6.2831999999999999</v>
      </c>
      <c r="AX46" s="561">
        <v>294.86018883781736</v>
      </c>
      <c r="AY46" s="625">
        <v>43.815200000000004</v>
      </c>
      <c r="AZ46" s="626">
        <v>43.815200000000004</v>
      </c>
      <c r="BA46" s="561">
        <v>225.77517372577239</v>
      </c>
      <c r="BB46" s="625">
        <v>44.360799999999998</v>
      </c>
      <c r="BC46" s="626">
        <v>5.6496000000000004</v>
      </c>
      <c r="BD46" s="564">
        <v>221.21113458781053</v>
      </c>
      <c r="BE46" s="625">
        <v>43.608400000000003</v>
      </c>
      <c r="BF46" s="626">
        <v>5.2492000000000001</v>
      </c>
      <c r="BG46" s="561">
        <v>216.91915083223262</v>
      </c>
      <c r="BH46" s="625">
        <v>42.939599999999999</v>
      </c>
      <c r="BI46" s="626">
        <v>4.4352</v>
      </c>
      <c r="BJ46" s="561">
        <v>224.15948651212258</v>
      </c>
      <c r="BK46" s="625">
        <v>44.448799999999999</v>
      </c>
      <c r="BL46" s="626">
        <v>3.5991999999999997</v>
      </c>
      <c r="BM46" s="561">
        <v>222.04048301590794</v>
      </c>
      <c r="BN46" s="625">
        <v>44.074799999999996</v>
      </c>
      <c r="BO46" s="626">
        <v>3.4715999999999996</v>
      </c>
      <c r="BP46" s="561">
        <v>212.51803733342081</v>
      </c>
      <c r="BQ46" s="625">
        <v>42.217999999999996</v>
      </c>
      <c r="BR46" s="626">
        <v>2.6268000000000002</v>
      </c>
      <c r="BS46" s="561">
        <v>205.62144683667213</v>
      </c>
      <c r="BT46" s="625">
        <v>40.691200000000002</v>
      </c>
      <c r="BU46" s="626">
        <v>2.4596</v>
      </c>
      <c r="BV46" s="561">
        <v>192.75217760334522</v>
      </c>
      <c r="BW46" s="625">
        <v>37.963200000000001</v>
      </c>
      <c r="BX46" s="626">
        <v>1.9007999999999998</v>
      </c>
      <c r="BY46" s="561">
        <v>177.95413183117006</v>
      </c>
      <c r="BZ46" s="625">
        <v>35.010800000000003</v>
      </c>
      <c r="CA46" s="626">
        <v>1.1132</v>
      </c>
    </row>
    <row r="47" spans="1:79" ht="13.5" thickBot="1" x14ac:dyDescent="0.25">
      <c r="A47" s="507"/>
      <c r="B47" s="419"/>
      <c r="C47" s="419"/>
      <c r="D47" s="419"/>
      <c r="E47" s="628"/>
      <c r="F47" s="419"/>
      <c r="G47" s="629"/>
      <c r="H47" s="397" t="s">
        <v>80</v>
      </c>
      <c r="I47" s="630"/>
      <c r="J47" s="631"/>
      <c r="K47" s="410"/>
      <c r="L47" s="411"/>
      <c r="M47" s="411"/>
      <c r="N47" s="410"/>
      <c r="O47" s="411"/>
      <c r="P47" s="411"/>
      <c r="Q47" s="410"/>
      <c r="R47" s="411"/>
      <c r="S47" s="398"/>
      <c r="T47" s="410"/>
      <c r="U47" s="411"/>
      <c r="V47" s="398"/>
      <c r="W47" s="410"/>
      <c r="X47" s="411"/>
      <c r="Y47" s="398"/>
      <c r="Z47" s="410"/>
      <c r="AA47" s="411"/>
      <c r="AB47" s="398"/>
      <c r="AC47" s="632"/>
      <c r="AD47" s="411"/>
      <c r="AE47" s="398"/>
      <c r="AF47" s="410"/>
      <c r="AG47" s="411"/>
      <c r="AH47" s="398"/>
      <c r="AI47" s="410"/>
      <c r="AJ47" s="411"/>
      <c r="AK47" s="398"/>
      <c r="AL47" s="410"/>
      <c r="AM47" s="411"/>
      <c r="AN47" s="398"/>
      <c r="AO47" s="410"/>
      <c r="AP47" s="411"/>
      <c r="AQ47" s="398"/>
      <c r="AR47" s="410"/>
      <c r="AS47" s="411"/>
      <c r="AT47" s="398"/>
      <c r="AU47" s="410"/>
      <c r="AV47" s="411"/>
      <c r="AW47" s="398"/>
      <c r="AX47" s="410"/>
      <c r="AY47" s="411"/>
      <c r="AZ47" s="398"/>
      <c r="BA47" s="410"/>
      <c r="BB47" s="411"/>
      <c r="BC47" s="398"/>
      <c r="BD47" s="632"/>
      <c r="BE47" s="411"/>
      <c r="BF47" s="398"/>
      <c r="BG47" s="410"/>
      <c r="BH47" s="411"/>
      <c r="BI47" s="398"/>
      <c r="BJ47" s="410"/>
      <c r="BK47" s="411"/>
      <c r="BL47" s="398"/>
      <c r="BM47" s="410"/>
      <c r="BN47" s="411"/>
      <c r="BO47" s="398"/>
      <c r="BP47" s="410"/>
      <c r="BQ47" s="411"/>
      <c r="BR47" s="398"/>
      <c r="BS47" s="410"/>
      <c r="BT47" s="411"/>
      <c r="BU47" s="398"/>
      <c r="BV47" s="410"/>
      <c r="BW47" s="411"/>
      <c r="BX47" s="398"/>
      <c r="BY47" s="410"/>
      <c r="BZ47" s="411"/>
      <c r="CA47" s="398"/>
    </row>
    <row r="48" spans="1:79" x14ac:dyDescent="0.2">
      <c r="A48" s="633"/>
      <c r="B48" s="634" t="s">
        <v>81</v>
      </c>
      <c r="C48" s="596"/>
      <c r="D48" s="635" t="s">
        <v>82</v>
      </c>
      <c r="E48" s="596"/>
      <c r="F48" s="596"/>
      <c r="G48" s="636"/>
      <c r="H48" s="637">
        <v>5.3999999999999999E-2</v>
      </c>
      <c r="I48" s="638" t="s">
        <v>83</v>
      </c>
      <c r="J48" s="639">
        <v>0.32500000000000001</v>
      </c>
      <c r="K48" s="637">
        <v>5.3999999999999999E-2</v>
      </c>
      <c r="L48" s="638" t="s">
        <v>83</v>
      </c>
      <c r="M48" s="639">
        <v>0.32500000000000001</v>
      </c>
      <c r="N48" s="637">
        <v>5.3999999999999999E-2</v>
      </c>
      <c r="O48" s="638" t="s">
        <v>83</v>
      </c>
      <c r="P48" s="639">
        <v>0.32500000000000001</v>
      </c>
      <c r="Q48" s="637">
        <v>5.3999999999999999E-2</v>
      </c>
      <c r="R48" s="638" t="s">
        <v>83</v>
      </c>
      <c r="S48" s="639">
        <v>0.32500000000000001</v>
      </c>
      <c r="T48" s="637">
        <v>5.3999999999999999E-2</v>
      </c>
      <c r="U48" s="638" t="s">
        <v>83</v>
      </c>
      <c r="V48" s="639">
        <v>0.32500000000000001</v>
      </c>
      <c r="W48" s="637">
        <v>5.3999999999999999E-2</v>
      </c>
      <c r="X48" s="638" t="s">
        <v>83</v>
      </c>
      <c r="Y48" s="639">
        <v>0.32500000000000001</v>
      </c>
      <c r="Z48" s="637">
        <v>5.3999999999999999E-2</v>
      </c>
      <c r="AA48" s="638" t="s">
        <v>83</v>
      </c>
      <c r="AB48" s="639">
        <v>0.32500000000000001</v>
      </c>
      <c r="AC48" s="637">
        <v>5.3999999999999999E-2</v>
      </c>
      <c r="AD48" s="638" t="s">
        <v>83</v>
      </c>
      <c r="AE48" s="639">
        <v>0.32500000000000001</v>
      </c>
      <c r="AF48" s="637">
        <v>5.3999999999999999E-2</v>
      </c>
      <c r="AG48" s="638" t="s">
        <v>83</v>
      </c>
      <c r="AH48" s="639">
        <v>0.32500000000000001</v>
      </c>
      <c r="AI48" s="637">
        <v>5.3999999999999999E-2</v>
      </c>
      <c r="AJ48" s="638" t="s">
        <v>83</v>
      </c>
      <c r="AK48" s="639">
        <v>0.32500000000000001</v>
      </c>
      <c r="AL48" s="637">
        <v>5.3999999999999999E-2</v>
      </c>
      <c r="AM48" s="638" t="s">
        <v>83</v>
      </c>
      <c r="AN48" s="639">
        <v>0.32500000000000001</v>
      </c>
      <c r="AO48" s="637">
        <v>5.3999999999999999E-2</v>
      </c>
      <c r="AP48" s="638" t="s">
        <v>83</v>
      </c>
      <c r="AQ48" s="639">
        <v>0.32500000000000001</v>
      </c>
      <c r="AR48" s="637">
        <v>5.3999999999999999E-2</v>
      </c>
      <c r="AS48" s="638" t="s">
        <v>83</v>
      </c>
      <c r="AT48" s="639">
        <v>0.32500000000000001</v>
      </c>
      <c r="AU48" s="637">
        <v>5.3999999999999999E-2</v>
      </c>
      <c r="AV48" s="638" t="s">
        <v>83</v>
      </c>
      <c r="AW48" s="639">
        <v>0.32500000000000001</v>
      </c>
      <c r="AX48" s="637">
        <v>5.3999999999999999E-2</v>
      </c>
      <c r="AY48" s="638" t="s">
        <v>83</v>
      </c>
      <c r="AZ48" s="639">
        <v>0.32500000000000001</v>
      </c>
      <c r="BA48" s="637">
        <v>5.3999999999999999E-2</v>
      </c>
      <c r="BB48" s="638" t="s">
        <v>83</v>
      </c>
      <c r="BC48" s="639">
        <v>0.32500000000000001</v>
      </c>
      <c r="BD48" s="637">
        <v>5.3999999999999999E-2</v>
      </c>
      <c r="BE48" s="638" t="s">
        <v>83</v>
      </c>
      <c r="BF48" s="639">
        <v>0.32500000000000001</v>
      </c>
      <c r="BG48" s="637">
        <v>5.3999999999999999E-2</v>
      </c>
      <c r="BH48" s="638" t="s">
        <v>83</v>
      </c>
      <c r="BI48" s="639">
        <v>0.32500000000000001</v>
      </c>
      <c r="BJ48" s="637">
        <v>5.3999999999999999E-2</v>
      </c>
      <c r="BK48" s="638" t="s">
        <v>83</v>
      </c>
      <c r="BL48" s="639">
        <v>0.32500000000000001</v>
      </c>
      <c r="BM48" s="637">
        <v>5.3999999999999999E-2</v>
      </c>
      <c r="BN48" s="638" t="s">
        <v>83</v>
      </c>
      <c r="BO48" s="639">
        <v>0.32500000000000001</v>
      </c>
      <c r="BP48" s="637">
        <v>5.3999999999999999E-2</v>
      </c>
      <c r="BQ48" s="638" t="s">
        <v>83</v>
      </c>
      <c r="BR48" s="639">
        <v>0.32500000000000001</v>
      </c>
      <c r="BS48" s="637">
        <v>5.3999999999999999E-2</v>
      </c>
      <c r="BT48" s="638" t="s">
        <v>83</v>
      </c>
      <c r="BU48" s="639">
        <v>0.32500000000000001</v>
      </c>
      <c r="BV48" s="637">
        <v>5.3999999999999999E-2</v>
      </c>
      <c r="BW48" s="638" t="s">
        <v>83</v>
      </c>
      <c r="BX48" s="639">
        <v>0.32500000000000001</v>
      </c>
      <c r="BY48" s="637">
        <v>5.3999999999999999E-2</v>
      </c>
      <c r="BZ48" s="638" t="s">
        <v>83</v>
      </c>
      <c r="CA48" s="639">
        <v>0.32500000000000001</v>
      </c>
    </row>
    <row r="49" spans="1:79" ht="13.5" thickBot="1" x14ac:dyDescent="0.25">
      <c r="A49" s="640" t="s">
        <v>23</v>
      </c>
      <c r="B49" s="641" t="s">
        <v>84</v>
      </c>
      <c r="C49" s="642"/>
      <c r="D49" s="642" t="s">
        <v>85</v>
      </c>
      <c r="E49" s="643"/>
      <c r="F49" s="644"/>
      <c r="G49" s="438"/>
      <c r="H49" s="645">
        <v>6.1600242323242883E-3</v>
      </c>
      <c r="I49" s="646" t="s">
        <v>83</v>
      </c>
      <c r="J49" s="647">
        <v>0.2419762614165567</v>
      </c>
      <c r="K49" s="645">
        <v>4.1640134731858788E-3</v>
      </c>
      <c r="L49" s="646" t="s">
        <v>83</v>
      </c>
      <c r="M49" s="647">
        <v>0.1636161404033312</v>
      </c>
      <c r="N49" s="645">
        <v>3.2705587806229554E-3</v>
      </c>
      <c r="O49" s="646" t="s">
        <v>83</v>
      </c>
      <c r="P49" s="647">
        <v>0.12854740471402559</v>
      </c>
      <c r="Q49" s="645">
        <v>3.3304806469615488E-3</v>
      </c>
      <c r="R49" s="646" t="s">
        <v>83</v>
      </c>
      <c r="S49" s="647">
        <v>0.13091767202314403</v>
      </c>
      <c r="T49" s="645">
        <v>4.888689289795683E-3</v>
      </c>
      <c r="U49" s="646" t="s">
        <v>83</v>
      </c>
      <c r="V49" s="647">
        <v>0.1920845045031952</v>
      </c>
      <c r="W49" s="645">
        <v>8.2671029699596232E-3</v>
      </c>
      <c r="X49" s="646" t="s">
        <v>83</v>
      </c>
      <c r="Y49" s="647">
        <v>0.32472772708466713</v>
      </c>
      <c r="Z49" s="645">
        <v>9.7959805743326831E-3</v>
      </c>
      <c r="AA49" s="646" t="s">
        <v>83</v>
      </c>
      <c r="AB49" s="647">
        <v>0.3847519735273473</v>
      </c>
      <c r="AC49" s="645">
        <v>1.1199651618374313E-2</v>
      </c>
      <c r="AD49" s="646" t="s">
        <v>83</v>
      </c>
      <c r="AE49" s="647">
        <v>0.43986420005478549</v>
      </c>
      <c r="AF49" s="645">
        <v>1.1183803316138186E-2</v>
      </c>
      <c r="AG49" s="646" t="s">
        <v>83</v>
      </c>
      <c r="AH49" s="647">
        <v>0.43924228635366386</v>
      </c>
      <c r="AI49" s="645">
        <v>1.1685965108509978E-2</v>
      </c>
      <c r="AJ49" s="646" t="s">
        <v>83</v>
      </c>
      <c r="AK49" s="647">
        <v>0.45895716254612801</v>
      </c>
      <c r="AL49" s="645">
        <v>1.1830394893385662E-2</v>
      </c>
      <c r="AM49" s="646" t="s">
        <v>83</v>
      </c>
      <c r="AN49" s="647">
        <v>0.46462531604035984</v>
      </c>
      <c r="AO49" s="645">
        <v>1.1338360831010834E-2</v>
      </c>
      <c r="AP49" s="646" t="s">
        <v>83</v>
      </c>
      <c r="AQ49" s="647">
        <v>0.44530868988665767</v>
      </c>
      <c r="AR49" s="645">
        <v>1.0990485819223395E-2</v>
      </c>
      <c r="AS49" s="646" t="s">
        <v>83</v>
      </c>
      <c r="AT49" s="647">
        <v>0.43165123840383518</v>
      </c>
      <c r="AU49" s="645">
        <v>1.1115805178780996E-2</v>
      </c>
      <c r="AV49" s="646" t="s">
        <v>83</v>
      </c>
      <c r="AW49" s="647">
        <v>0.43657304962067356</v>
      </c>
      <c r="AX49" s="645">
        <v>1.1134217132429489E-2</v>
      </c>
      <c r="AY49" s="646" t="s">
        <v>83</v>
      </c>
      <c r="AZ49" s="647">
        <v>0.43729307372417597</v>
      </c>
      <c r="BA49" s="645">
        <v>1.1374736264926563E-2</v>
      </c>
      <c r="BB49" s="646" t="s">
        <v>83</v>
      </c>
      <c r="BC49" s="647">
        <v>0.44673436079487516</v>
      </c>
      <c r="BD49" s="645">
        <v>1.101622166968389E-2</v>
      </c>
      <c r="BE49" s="646" t="s">
        <v>83</v>
      </c>
      <c r="BF49" s="647">
        <v>0.43266009791297599</v>
      </c>
      <c r="BG49" s="645">
        <v>1.062003656089648E-2</v>
      </c>
      <c r="BH49" s="646" t="s">
        <v>83</v>
      </c>
      <c r="BI49" s="647">
        <v>0.41710208791091835</v>
      </c>
      <c r="BJ49" s="645">
        <v>1.1403590070097711E-2</v>
      </c>
      <c r="BK49" s="646" t="s">
        <v>83</v>
      </c>
      <c r="BL49" s="647">
        <v>0.44785545435989915</v>
      </c>
      <c r="BM49" s="645">
        <v>1.1181582387610304E-2</v>
      </c>
      <c r="BN49" s="646" t="s">
        <v>83</v>
      </c>
      <c r="BO49" s="647">
        <v>0.43913992251543676</v>
      </c>
      <c r="BP49" s="645">
        <v>1.0301074287565595E-2</v>
      </c>
      <c r="BQ49" s="646" t="s">
        <v>83</v>
      </c>
      <c r="BR49" s="647">
        <v>0.40455862002324805</v>
      </c>
      <c r="BS49" s="645">
        <v>9.5427705454169693E-3</v>
      </c>
      <c r="BT49" s="646" t="s">
        <v>83</v>
      </c>
      <c r="BU49" s="647">
        <v>0.37478969931358719</v>
      </c>
      <c r="BV49" s="645">
        <v>8.3842191111600361E-3</v>
      </c>
      <c r="BW49" s="646" t="s">
        <v>83</v>
      </c>
      <c r="BX49" s="647">
        <v>0.32929917738875208</v>
      </c>
      <c r="BY49" s="645">
        <v>7.1731188889741677E-3</v>
      </c>
      <c r="BZ49" s="646" t="s">
        <v>83</v>
      </c>
      <c r="CA49" s="647">
        <v>0.28175081502797117</v>
      </c>
    </row>
    <row r="50" spans="1:79" x14ac:dyDescent="0.2">
      <c r="A50" s="648"/>
      <c r="B50" s="649" t="s">
        <v>197</v>
      </c>
      <c r="C50" s="650">
        <v>54</v>
      </c>
      <c r="D50" s="419"/>
      <c r="E50" s="419"/>
      <c r="F50" s="651" t="s">
        <v>198</v>
      </c>
      <c r="G50" s="652">
        <v>325</v>
      </c>
      <c r="H50" s="425"/>
      <c r="I50" s="426"/>
      <c r="J50" s="653"/>
      <c r="K50" s="651"/>
      <c r="L50" s="654"/>
      <c r="M50" s="655"/>
      <c r="N50" s="656"/>
      <c r="O50" s="657"/>
      <c r="P50" s="653"/>
      <c r="Q50" s="651"/>
      <c r="R50" s="654"/>
      <c r="S50" s="658"/>
      <c r="T50" s="651"/>
      <c r="U50" s="654"/>
      <c r="V50" s="658"/>
      <c r="W50" s="651"/>
      <c r="X50" s="654"/>
      <c r="Y50" s="658"/>
      <c r="Z50" s="651"/>
      <c r="AA50" s="654"/>
      <c r="AB50" s="658"/>
      <c r="AC50" s="659"/>
      <c r="AD50" s="654"/>
      <c r="AE50" s="658"/>
      <c r="AF50" s="651"/>
      <c r="AG50" s="654"/>
      <c r="AH50" s="658"/>
      <c r="AI50" s="651"/>
      <c r="AJ50" s="654"/>
      <c r="AK50" s="658"/>
      <c r="AL50" s="651"/>
      <c r="AM50" s="654"/>
      <c r="AN50" s="658"/>
      <c r="AO50" s="651"/>
      <c r="AP50" s="654"/>
      <c r="AQ50" s="658"/>
      <c r="AR50" s="651"/>
      <c r="AS50" s="654"/>
      <c r="AT50" s="658"/>
      <c r="AU50" s="651"/>
      <c r="AV50" s="654"/>
      <c r="AW50" s="658"/>
      <c r="AX50" s="651"/>
      <c r="AY50" s="654"/>
      <c r="AZ50" s="658"/>
      <c r="BA50" s="651"/>
      <c r="BB50" s="654"/>
      <c r="BC50" s="658"/>
      <c r="BD50" s="659"/>
      <c r="BE50" s="654"/>
      <c r="BF50" s="658"/>
      <c r="BG50" s="651"/>
      <c r="BH50" s="654"/>
      <c r="BI50" s="658"/>
      <c r="BJ50" s="651"/>
      <c r="BK50" s="654"/>
      <c r="BL50" s="658"/>
      <c r="BM50" s="651"/>
      <c r="BN50" s="654"/>
      <c r="BO50" s="658"/>
      <c r="BP50" s="651"/>
      <c r="BQ50" s="654"/>
      <c r="BR50" s="658"/>
      <c r="BS50" s="651"/>
      <c r="BT50" s="654"/>
      <c r="BU50" s="658"/>
      <c r="BV50" s="651"/>
      <c r="BW50" s="654"/>
      <c r="BX50" s="658"/>
      <c r="BY50" s="651"/>
      <c r="BZ50" s="654"/>
      <c r="CA50" s="658"/>
    </row>
    <row r="51" spans="1:79" ht="13.5" thickBot="1" x14ac:dyDescent="0.25">
      <c r="A51" s="648"/>
      <c r="B51" s="660" t="s">
        <v>199</v>
      </c>
      <c r="C51" s="661">
        <v>245.85</v>
      </c>
      <c r="D51" s="662"/>
      <c r="E51" s="663" t="s">
        <v>157</v>
      </c>
      <c r="F51" s="664"/>
      <c r="G51" s="662">
        <v>99.798000000000002</v>
      </c>
      <c r="H51" s="515" t="s">
        <v>88</v>
      </c>
      <c r="I51" s="665">
        <v>930.45</v>
      </c>
      <c r="J51" s="666"/>
      <c r="K51" s="667"/>
      <c r="L51" s="667" t="s">
        <v>200</v>
      </c>
      <c r="M51" s="667">
        <v>13.05</v>
      </c>
      <c r="N51" s="515" t="s">
        <v>159</v>
      </c>
      <c r="O51" s="665">
        <v>-2.2000000000000002</v>
      </c>
      <c r="P51" s="666" t="s">
        <v>89</v>
      </c>
      <c r="Q51" s="667">
        <v>29.4</v>
      </c>
      <c r="R51" s="667"/>
      <c r="S51" s="668"/>
      <c r="T51" s="667"/>
      <c r="U51" s="667"/>
      <c r="V51" s="668"/>
      <c r="W51" s="667"/>
      <c r="X51" s="667"/>
      <c r="Y51" s="668"/>
      <c r="Z51" s="667"/>
      <c r="AA51" s="667"/>
      <c r="AB51" s="668"/>
      <c r="AC51" s="669"/>
      <c r="AD51" s="667"/>
      <c r="AE51" s="668"/>
      <c r="AF51" s="667"/>
      <c r="AG51" s="667"/>
      <c r="AH51" s="668"/>
      <c r="AI51" s="667"/>
      <c r="AJ51" s="667"/>
      <c r="AK51" s="668"/>
      <c r="AL51" s="667"/>
      <c r="AM51" s="667"/>
      <c r="AN51" s="668"/>
      <c r="AO51" s="667"/>
      <c r="AP51" s="667"/>
      <c r="AQ51" s="668"/>
      <c r="AR51" s="667"/>
      <c r="AS51" s="667"/>
      <c r="AT51" s="668"/>
      <c r="AU51" s="667"/>
      <c r="AV51" s="667"/>
      <c r="AW51" s="668"/>
      <c r="AX51" s="667"/>
      <c r="AY51" s="667"/>
      <c r="AZ51" s="668"/>
      <c r="BA51" s="667"/>
      <c r="BB51" s="667"/>
      <c r="BC51" s="668"/>
      <c r="BD51" s="669"/>
      <c r="BE51" s="667"/>
      <c r="BF51" s="668"/>
      <c r="BG51" s="667"/>
      <c r="BH51" s="667"/>
      <c r="BI51" s="668"/>
      <c r="BJ51" s="667"/>
      <c r="BK51" s="667"/>
      <c r="BL51" s="668"/>
      <c r="BM51" s="667"/>
      <c r="BN51" s="667"/>
      <c r="BO51" s="668"/>
      <c r="BP51" s="667"/>
      <c r="BQ51" s="667"/>
      <c r="BR51" s="668"/>
      <c r="BS51" s="667"/>
      <c r="BT51" s="667"/>
      <c r="BU51" s="668"/>
      <c r="BV51" s="667"/>
      <c r="BW51" s="667"/>
      <c r="BX51" s="668"/>
      <c r="BY51" s="667"/>
      <c r="BZ51" s="667"/>
      <c r="CA51" s="668"/>
    </row>
    <row r="52" spans="1:79" ht="13.5" thickBot="1" x14ac:dyDescent="0.25">
      <c r="A52" s="670"/>
      <c r="B52" s="671" t="s">
        <v>90</v>
      </c>
      <c r="C52" s="672"/>
      <c r="D52" s="672"/>
      <c r="E52" s="672"/>
      <c r="F52" s="672"/>
      <c r="G52" s="673"/>
      <c r="H52" s="674">
        <v>16.603040024232321</v>
      </c>
      <c r="I52" s="675" t="s">
        <v>83</v>
      </c>
      <c r="J52" s="676">
        <v>-1.6641037385834436</v>
      </c>
      <c r="K52" s="674">
        <v>13.719104013473187</v>
      </c>
      <c r="L52" s="675" t="s">
        <v>83</v>
      </c>
      <c r="M52" s="676">
        <v>-0.84032385959666889</v>
      </c>
      <c r="N52" s="674">
        <v>12.222170558780622</v>
      </c>
      <c r="O52" s="675" t="s">
        <v>83</v>
      </c>
      <c r="P52" s="676">
        <v>0.53260740471402568</v>
      </c>
      <c r="Q52" s="674">
        <v>12.178150480646963</v>
      </c>
      <c r="R52" s="675" t="s">
        <v>83</v>
      </c>
      <c r="S52" s="676">
        <v>2.4048776720231442</v>
      </c>
      <c r="T52" s="674">
        <v>14.929748689289797</v>
      </c>
      <c r="U52" s="675" t="s">
        <v>83</v>
      </c>
      <c r="V52" s="676">
        <v>0.35404450450319525</v>
      </c>
      <c r="W52" s="674">
        <v>19.399007102969957</v>
      </c>
      <c r="X52" s="675" t="s">
        <v>83</v>
      </c>
      <c r="Y52" s="676">
        <v>0.8385677270846672</v>
      </c>
      <c r="Z52" s="674">
        <v>21.094355980574331</v>
      </c>
      <c r="AA52" s="675" t="s">
        <v>83</v>
      </c>
      <c r="AB52" s="676">
        <v>1.6023919735273473</v>
      </c>
      <c r="AC52" s="674">
        <v>22.481699651618371</v>
      </c>
      <c r="AD52" s="675" t="s">
        <v>83</v>
      </c>
      <c r="AE52" s="676">
        <v>2.7794242000547857</v>
      </c>
      <c r="AF52" s="674">
        <v>22.459663803316136</v>
      </c>
      <c r="AG52" s="675" t="s">
        <v>83</v>
      </c>
      <c r="AH52" s="676">
        <v>2.8448022863536644</v>
      </c>
      <c r="AI52" s="674">
        <v>22.922105965108507</v>
      </c>
      <c r="AJ52" s="675" t="s">
        <v>83</v>
      </c>
      <c r="AK52" s="676">
        <v>3.2604971625461281</v>
      </c>
      <c r="AL52" s="674">
        <v>23.076230394893383</v>
      </c>
      <c r="AM52" s="675" t="s">
        <v>83</v>
      </c>
      <c r="AN52" s="676">
        <v>3.1561253160403604</v>
      </c>
      <c r="AO52" s="674">
        <v>22.591678360831011</v>
      </c>
      <c r="AP52" s="675" t="s">
        <v>83</v>
      </c>
      <c r="AQ52" s="676">
        <v>3.092708689886658</v>
      </c>
      <c r="AR52" s="674">
        <v>22.261350485819221</v>
      </c>
      <c r="AS52" s="675" t="s">
        <v>83</v>
      </c>
      <c r="AT52" s="676">
        <v>2.8591112384038353</v>
      </c>
      <c r="AU52" s="674">
        <v>22.371515805178781</v>
      </c>
      <c r="AV52" s="675" t="s">
        <v>83</v>
      </c>
      <c r="AW52" s="676">
        <v>3.0400330496206736</v>
      </c>
      <c r="AX52" s="674">
        <v>22.415514217132426</v>
      </c>
      <c r="AY52" s="675" t="s">
        <v>83</v>
      </c>
      <c r="AZ52" s="676">
        <v>2.7767530737241759</v>
      </c>
      <c r="BA52" s="674">
        <v>22.657734736264924</v>
      </c>
      <c r="BB52" s="675" t="s">
        <v>83</v>
      </c>
      <c r="BC52" s="676">
        <v>2.7861943607948749</v>
      </c>
      <c r="BD52" s="674">
        <v>22.305396221669682</v>
      </c>
      <c r="BE52" s="675" t="s">
        <v>83</v>
      </c>
      <c r="BF52" s="676">
        <v>2.6621200979129762</v>
      </c>
      <c r="BG52" s="674">
        <v>21.953100036560894</v>
      </c>
      <c r="BH52" s="675" t="s">
        <v>83</v>
      </c>
      <c r="BI52" s="676">
        <v>1.8547020879109184</v>
      </c>
      <c r="BJ52" s="674">
        <v>22.767863590070096</v>
      </c>
      <c r="BK52" s="675" t="s">
        <v>83</v>
      </c>
      <c r="BL52" s="676">
        <v>1.3794154543598991</v>
      </c>
      <c r="BM52" s="674">
        <v>22.547661582387608</v>
      </c>
      <c r="BN52" s="675" t="s">
        <v>83</v>
      </c>
      <c r="BO52" s="676">
        <v>1.2826599225154367</v>
      </c>
      <c r="BP52" s="674">
        <v>21.622841074287564</v>
      </c>
      <c r="BQ52" s="675" t="s">
        <v>83</v>
      </c>
      <c r="BR52" s="676">
        <v>-0.33586137997675203</v>
      </c>
      <c r="BS52" s="674">
        <v>20.808102770545414</v>
      </c>
      <c r="BT52" s="675" t="s">
        <v>83</v>
      </c>
      <c r="BU52" s="676">
        <v>-0.43157030068641278</v>
      </c>
      <c r="BV52" s="674">
        <v>19.44300421911116</v>
      </c>
      <c r="BW52" s="675" t="s">
        <v>83</v>
      </c>
      <c r="BX52" s="676">
        <v>-1.2469608226112479</v>
      </c>
      <c r="BY52" s="674">
        <v>17.945913118888974</v>
      </c>
      <c r="BZ52" s="675" t="s">
        <v>83</v>
      </c>
      <c r="CA52" s="676">
        <v>-1.536389184972029</v>
      </c>
    </row>
    <row r="53" spans="1:79" x14ac:dyDescent="0.2">
      <c r="A53" s="677"/>
      <c r="B53" s="634" t="s">
        <v>81</v>
      </c>
      <c r="C53" s="596"/>
      <c r="D53" s="635" t="s">
        <v>82</v>
      </c>
      <c r="E53" s="596"/>
      <c r="F53" s="596"/>
      <c r="G53" s="596"/>
      <c r="H53" s="637">
        <v>5.5600000000000004E-2</v>
      </c>
      <c r="I53" s="638" t="s">
        <v>83</v>
      </c>
      <c r="J53" s="639">
        <v>0.375</v>
      </c>
      <c r="K53" s="637">
        <v>5.5600000000000004E-2</v>
      </c>
      <c r="L53" s="638" t="s">
        <v>83</v>
      </c>
      <c r="M53" s="639">
        <v>0.375</v>
      </c>
      <c r="N53" s="637">
        <v>5.5600000000000004E-2</v>
      </c>
      <c r="O53" s="638" t="s">
        <v>83</v>
      </c>
      <c r="P53" s="639">
        <v>0.375</v>
      </c>
      <c r="Q53" s="637">
        <v>5.5600000000000004E-2</v>
      </c>
      <c r="R53" s="638" t="s">
        <v>83</v>
      </c>
      <c r="S53" s="639">
        <v>0.375</v>
      </c>
      <c r="T53" s="637">
        <v>5.5600000000000004E-2</v>
      </c>
      <c r="U53" s="638" t="s">
        <v>83</v>
      </c>
      <c r="V53" s="639">
        <v>0.375</v>
      </c>
      <c r="W53" s="637">
        <v>5.5600000000000004E-2</v>
      </c>
      <c r="X53" s="638" t="s">
        <v>83</v>
      </c>
      <c r="Y53" s="639">
        <v>0.375</v>
      </c>
      <c r="Z53" s="637">
        <v>5.5600000000000004E-2</v>
      </c>
      <c r="AA53" s="638" t="s">
        <v>83</v>
      </c>
      <c r="AB53" s="639">
        <v>0.375</v>
      </c>
      <c r="AC53" s="637">
        <v>5.5600000000000004E-2</v>
      </c>
      <c r="AD53" s="638" t="s">
        <v>83</v>
      </c>
      <c r="AE53" s="639">
        <v>0.375</v>
      </c>
      <c r="AF53" s="637">
        <v>5.5600000000000004E-2</v>
      </c>
      <c r="AG53" s="638" t="s">
        <v>83</v>
      </c>
      <c r="AH53" s="639">
        <v>0.375</v>
      </c>
      <c r="AI53" s="637">
        <v>5.5600000000000004E-2</v>
      </c>
      <c r="AJ53" s="638" t="s">
        <v>83</v>
      </c>
      <c r="AK53" s="639">
        <v>0.375</v>
      </c>
      <c r="AL53" s="637">
        <v>5.5600000000000004E-2</v>
      </c>
      <c r="AM53" s="638" t="s">
        <v>83</v>
      </c>
      <c r="AN53" s="639">
        <v>0.375</v>
      </c>
      <c r="AO53" s="637">
        <v>5.5600000000000004E-2</v>
      </c>
      <c r="AP53" s="638" t="s">
        <v>83</v>
      </c>
      <c r="AQ53" s="639">
        <v>0.375</v>
      </c>
      <c r="AR53" s="637">
        <v>5.5600000000000004E-2</v>
      </c>
      <c r="AS53" s="638" t="s">
        <v>83</v>
      </c>
      <c r="AT53" s="639">
        <v>0.375</v>
      </c>
      <c r="AU53" s="637">
        <v>5.5600000000000004E-2</v>
      </c>
      <c r="AV53" s="638" t="s">
        <v>83</v>
      </c>
      <c r="AW53" s="639">
        <v>0.375</v>
      </c>
      <c r="AX53" s="637">
        <v>5.5600000000000004E-2</v>
      </c>
      <c r="AY53" s="638" t="s">
        <v>83</v>
      </c>
      <c r="AZ53" s="639">
        <v>0.375</v>
      </c>
      <c r="BA53" s="637">
        <v>5.5600000000000004E-2</v>
      </c>
      <c r="BB53" s="638" t="s">
        <v>83</v>
      </c>
      <c r="BC53" s="639">
        <v>0.375</v>
      </c>
      <c r="BD53" s="637">
        <v>5.5600000000000004E-2</v>
      </c>
      <c r="BE53" s="638" t="s">
        <v>83</v>
      </c>
      <c r="BF53" s="639">
        <v>0.375</v>
      </c>
      <c r="BG53" s="637">
        <v>5.5600000000000004E-2</v>
      </c>
      <c r="BH53" s="638" t="s">
        <v>83</v>
      </c>
      <c r="BI53" s="639">
        <v>0.375</v>
      </c>
      <c r="BJ53" s="637">
        <v>5.5600000000000004E-2</v>
      </c>
      <c r="BK53" s="638" t="s">
        <v>83</v>
      </c>
      <c r="BL53" s="639">
        <v>0.375</v>
      </c>
      <c r="BM53" s="637">
        <v>5.5600000000000004E-2</v>
      </c>
      <c r="BN53" s="638" t="s">
        <v>83</v>
      </c>
      <c r="BO53" s="639">
        <v>0.375</v>
      </c>
      <c r="BP53" s="637">
        <v>5.5600000000000004E-2</v>
      </c>
      <c r="BQ53" s="638" t="s">
        <v>83</v>
      </c>
      <c r="BR53" s="639">
        <v>0.375</v>
      </c>
      <c r="BS53" s="637">
        <v>5.5600000000000004E-2</v>
      </c>
      <c r="BT53" s="638" t="s">
        <v>83</v>
      </c>
      <c r="BU53" s="639">
        <v>0.375</v>
      </c>
      <c r="BV53" s="637">
        <v>5.5600000000000004E-2</v>
      </c>
      <c r="BW53" s="638" t="s">
        <v>83</v>
      </c>
      <c r="BX53" s="639">
        <v>0.375</v>
      </c>
      <c r="BY53" s="637">
        <v>5.5600000000000004E-2</v>
      </c>
      <c r="BZ53" s="638" t="s">
        <v>83</v>
      </c>
      <c r="CA53" s="639">
        <v>0.375</v>
      </c>
    </row>
    <row r="54" spans="1:79" ht="13.5" thickBot="1" x14ac:dyDescent="0.25">
      <c r="A54" s="678" t="s">
        <v>91</v>
      </c>
      <c r="B54" s="641" t="s">
        <v>84</v>
      </c>
      <c r="C54" s="642"/>
      <c r="D54" s="642" t="s">
        <v>85</v>
      </c>
      <c r="E54" s="643"/>
      <c r="F54" s="644"/>
      <c r="G54" s="679"/>
      <c r="H54" s="645">
        <v>5.7739074313319164E-3</v>
      </c>
      <c r="I54" s="646" t="s">
        <v>83</v>
      </c>
      <c r="J54" s="647">
        <v>0.245749521240232</v>
      </c>
      <c r="K54" s="645">
        <v>3.8986469347037701E-3</v>
      </c>
      <c r="L54" s="646" t="s">
        <v>83</v>
      </c>
      <c r="M54" s="647">
        <v>0.16595757391662402</v>
      </c>
      <c r="N54" s="645">
        <v>3.057927956899797E-3</v>
      </c>
      <c r="O54" s="646" t="s">
        <v>83</v>
      </c>
      <c r="P54" s="647">
        <v>0.13019615235097087</v>
      </c>
      <c r="Q54" s="645">
        <v>3.1073953500708094E-3</v>
      </c>
      <c r="R54" s="646" t="s">
        <v>83</v>
      </c>
      <c r="S54" s="647">
        <v>0.13232019686762397</v>
      </c>
      <c r="T54" s="645">
        <v>4.5714205111779633E-3</v>
      </c>
      <c r="U54" s="646" t="s">
        <v>83</v>
      </c>
      <c r="V54" s="647">
        <v>0.19459960006018878</v>
      </c>
      <c r="W54" s="645">
        <v>7.7343939797121994E-3</v>
      </c>
      <c r="X54" s="646" t="s">
        <v>83</v>
      </c>
      <c r="Y54" s="647">
        <v>0.32922708324843597</v>
      </c>
      <c r="Z54" s="645">
        <v>9.1451177595692299E-3</v>
      </c>
      <c r="AA54" s="646" t="s">
        <v>83</v>
      </c>
      <c r="AB54" s="647">
        <v>0.38929984304375204</v>
      </c>
      <c r="AC54" s="645">
        <v>1.0459101559668156E-2</v>
      </c>
      <c r="AD54" s="646" t="s">
        <v>83</v>
      </c>
      <c r="AE54" s="647">
        <v>0.4452269337792335</v>
      </c>
      <c r="AF54" s="645">
        <v>1.044251325971764E-2</v>
      </c>
      <c r="AG54" s="646" t="s">
        <v>83</v>
      </c>
      <c r="AH54" s="647">
        <v>0.44452341465483691</v>
      </c>
      <c r="AI54" s="645">
        <v>1.0955471077778688E-2</v>
      </c>
      <c r="AJ54" s="646" t="s">
        <v>83</v>
      </c>
      <c r="AK54" s="647">
        <v>0.46635282239704867</v>
      </c>
      <c r="AL54" s="645">
        <v>1.1086580177776518E-2</v>
      </c>
      <c r="AM54" s="646" t="s">
        <v>83</v>
      </c>
      <c r="AN54" s="647">
        <v>0.4719323349257028</v>
      </c>
      <c r="AO54" s="645">
        <v>1.060810456237107E-2</v>
      </c>
      <c r="AP54" s="646" t="s">
        <v>83</v>
      </c>
      <c r="AQ54" s="647">
        <v>0.45158749005860926</v>
      </c>
      <c r="AR54" s="645">
        <v>1.0284620707527711E-2</v>
      </c>
      <c r="AS54" s="646" t="s">
        <v>83</v>
      </c>
      <c r="AT54" s="647">
        <v>0.43781978375183672</v>
      </c>
      <c r="AU54" s="645">
        <v>1.0399782810361042E-2</v>
      </c>
      <c r="AV54" s="646" t="s">
        <v>83</v>
      </c>
      <c r="AW54" s="647">
        <v>0.44272101222366744</v>
      </c>
      <c r="AX54" s="645">
        <v>1.0435814969248928E-2</v>
      </c>
      <c r="AY54" s="646" t="s">
        <v>83</v>
      </c>
      <c r="AZ54" s="647">
        <v>0.44425203072852548</v>
      </c>
      <c r="BA54" s="645">
        <v>1.0662939388276895E-2</v>
      </c>
      <c r="BB54" s="646" t="s">
        <v>83</v>
      </c>
      <c r="BC54" s="647">
        <v>0.45391759487060551</v>
      </c>
      <c r="BD54" s="645">
        <v>1.0305202172684241E-2</v>
      </c>
      <c r="BE54" s="646" t="s">
        <v>83</v>
      </c>
      <c r="BF54" s="647">
        <v>0.43869237690385948</v>
      </c>
      <c r="BG54" s="645">
        <v>9.9551329664756671E-3</v>
      </c>
      <c r="BH54" s="646" t="s">
        <v>83</v>
      </c>
      <c r="BI54" s="647">
        <v>0.42375281143939719</v>
      </c>
      <c r="BJ54" s="645">
        <v>1.0668269668505349E-2</v>
      </c>
      <c r="BK54" s="646" t="s">
        <v>83</v>
      </c>
      <c r="BL54" s="647">
        <v>0.45406924083307676</v>
      </c>
      <c r="BM54" s="645">
        <v>1.0460513113868961E-2</v>
      </c>
      <c r="BN54" s="646" t="s">
        <v>83</v>
      </c>
      <c r="BO54" s="647">
        <v>0.4452170877829229</v>
      </c>
      <c r="BP54" s="645">
        <v>9.6704380989452079E-3</v>
      </c>
      <c r="BQ54" s="646" t="s">
        <v>83</v>
      </c>
      <c r="BR54" s="647">
        <v>0.41158887717629206</v>
      </c>
      <c r="BS54" s="645">
        <v>8.9533013728564145E-3</v>
      </c>
      <c r="BT54" s="646" t="s">
        <v>83</v>
      </c>
      <c r="BU54" s="647">
        <v>0.38106821190492307</v>
      </c>
      <c r="BV54" s="645">
        <v>7.840266593437898E-3</v>
      </c>
      <c r="BW54" s="646" t="s">
        <v>83</v>
      </c>
      <c r="BX54" s="647">
        <v>0.33368488867742535</v>
      </c>
      <c r="BY54" s="645">
        <v>6.7240278066235072E-3</v>
      </c>
      <c r="BZ54" s="646" t="s">
        <v>83</v>
      </c>
      <c r="CA54" s="647">
        <v>0.28620274160051512</v>
      </c>
    </row>
    <row r="55" spans="1:79" x14ac:dyDescent="0.2">
      <c r="A55" s="680"/>
      <c r="B55" s="681" t="s">
        <v>197</v>
      </c>
      <c r="C55" s="650">
        <v>55.6</v>
      </c>
      <c r="D55" s="419"/>
      <c r="E55" s="419"/>
      <c r="F55" s="651" t="s">
        <v>198</v>
      </c>
      <c r="G55" s="652">
        <v>375</v>
      </c>
      <c r="H55" s="425"/>
      <c r="I55" s="426"/>
      <c r="J55" s="639"/>
      <c r="K55" s="682"/>
      <c r="L55" s="683"/>
      <c r="M55" s="684"/>
      <c r="N55" s="637"/>
      <c r="O55" s="685"/>
      <c r="P55" s="639"/>
      <c r="Q55" s="682"/>
      <c r="R55" s="683"/>
      <c r="S55" s="684"/>
      <c r="T55" s="682"/>
      <c r="U55" s="683"/>
      <c r="V55" s="684"/>
      <c r="W55" s="682"/>
      <c r="X55" s="683"/>
      <c r="Y55" s="684"/>
      <c r="Z55" s="682"/>
      <c r="AA55" s="683"/>
      <c r="AB55" s="684"/>
      <c r="AC55" s="686"/>
      <c r="AD55" s="683"/>
      <c r="AE55" s="684"/>
      <c r="AF55" s="682"/>
      <c r="AG55" s="683"/>
      <c r="AH55" s="684"/>
      <c r="AI55" s="682"/>
      <c r="AJ55" s="683"/>
      <c r="AK55" s="684"/>
      <c r="AL55" s="682"/>
      <c r="AM55" s="683"/>
      <c r="AN55" s="684"/>
      <c r="AO55" s="682"/>
      <c r="AP55" s="683"/>
      <c r="AQ55" s="684"/>
      <c r="AR55" s="682"/>
      <c r="AS55" s="683"/>
      <c r="AT55" s="684"/>
      <c r="AU55" s="682"/>
      <c r="AV55" s="683"/>
      <c r="AW55" s="684"/>
      <c r="AX55" s="682"/>
      <c r="AY55" s="683"/>
      <c r="AZ55" s="684"/>
      <c r="BA55" s="682"/>
      <c r="BB55" s="683"/>
      <c r="BC55" s="684"/>
      <c r="BD55" s="686"/>
      <c r="BE55" s="683"/>
      <c r="BF55" s="684"/>
      <c r="BG55" s="682"/>
      <c r="BH55" s="683"/>
      <c r="BI55" s="684"/>
      <c r="BJ55" s="682"/>
      <c r="BK55" s="683"/>
      <c r="BL55" s="684"/>
      <c r="BM55" s="682"/>
      <c r="BN55" s="683"/>
      <c r="BO55" s="684"/>
      <c r="BP55" s="682"/>
      <c r="BQ55" s="683"/>
      <c r="BR55" s="684"/>
      <c r="BS55" s="682"/>
      <c r="BT55" s="683"/>
      <c r="BU55" s="684"/>
      <c r="BV55" s="682"/>
      <c r="BW55" s="683"/>
      <c r="BX55" s="684"/>
      <c r="BY55" s="682"/>
      <c r="BZ55" s="683"/>
      <c r="CA55" s="684"/>
    </row>
    <row r="56" spans="1:79" ht="13.5" thickBot="1" x14ac:dyDescent="0.25">
      <c r="A56" s="680"/>
      <c r="B56" s="687" t="s">
        <v>199</v>
      </c>
      <c r="C56" s="688">
        <v>252.55</v>
      </c>
      <c r="D56" s="629"/>
      <c r="E56" s="663" t="s">
        <v>157</v>
      </c>
      <c r="F56" s="664"/>
      <c r="G56" s="629">
        <v>70.948999999999998</v>
      </c>
      <c r="H56" s="515" t="s">
        <v>88</v>
      </c>
      <c r="I56" s="665">
        <v>947.33</v>
      </c>
      <c r="J56" s="666"/>
      <c r="K56" s="667"/>
      <c r="L56" s="667" t="s">
        <v>200</v>
      </c>
      <c r="M56" s="668">
        <v>13.21</v>
      </c>
      <c r="N56" s="515" t="s">
        <v>159</v>
      </c>
      <c r="O56" s="665">
        <v>-2.2000000000000002</v>
      </c>
      <c r="P56" s="666" t="s">
        <v>89</v>
      </c>
      <c r="Q56" s="667">
        <v>29.6</v>
      </c>
      <c r="R56" s="667"/>
      <c r="S56" s="689"/>
      <c r="T56" s="667"/>
      <c r="U56" s="667"/>
      <c r="V56" s="689"/>
      <c r="W56" s="667"/>
      <c r="X56" s="667"/>
      <c r="Y56" s="689"/>
      <c r="Z56" s="667"/>
      <c r="AA56" s="667"/>
      <c r="AB56" s="689"/>
      <c r="AC56" s="669"/>
      <c r="AD56" s="667"/>
      <c r="AE56" s="689"/>
      <c r="AF56" s="667"/>
      <c r="AG56" s="667"/>
      <c r="AH56" s="689"/>
      <c r="AI56" s="667"/>
      <c r="AJ56" s="667"/>
      <c r="AK56" s="689"/>
      <c r="AL56" s="667"/>
      <c r="AM56" s="667"/>
      <c r="AN56" s="689"/>
      <c r="AO56" s="667"/>
      <c r="AP56" s="667"/>
      <c r="AQ56" s="689"/>
      <c r="AR56" s="667"/>
      <c r="AS56" s="667"/>
      <c r="AT56" s="689"/>
      <c r="AU56" s="667"/>
      <c r="AV56" s="667"/>
      <c r="AW56" s="689"/>
      <c r="AX56" s="667"/>
      <c r="AY56" s="667"/>
      <c r="AZ56" s="689"/>
      <c r="BA56" s="667"/>
      <c r="BB56" s="667"/>
      <c r="BC56" s="689"/>
      <c r="BD56" s="669"/>
      <c r="BE56" s="667"/>
      <c r="BF56" s="689"/>
      <c r="BG56" s="667"/>
      <c r="BH56" s="667"/>
      <c r="BI56" s="689"/>
      <c r="BJ56" s="667"/>
      <c r="BK56" s="667"/>
      <c r="BL56" s="689"/>
      <c r="BM56" s="667"/>
      <c r="BN56" s="667"/>
      <c r="BO56" s="689"/>
      <c r="BP56" s="667"/>
      <c r="BQ56" s="667"/>
      <c r="BR56" s="689"/>
      <c r="BS56" s="667"/>
      <c r="BT56" s="667"/>
      <c r="BU56" s="689"/>
      <c r="BV56" s="667"/>
      <c r="BW56" s="667"/>
      <c r="BX56" s="689"/>
      <c r="BY56" s="667"/>
      <c r="BZ56" s="667"/>
      <c r="CA56" s="689"/>
    </row>
    <row r="57" spans="1:79" ht="13.5" thickBot="1" x14ac:dyDescent="0.25">
      <c r="A57" s="690"/>
      <c r="B57" s="671" t="s">
        <v>90</v>
      </c>
      <c r="C57" s="672"/>
      <c r="D57" s="672"/>
      <c r="E57" s="672"/>
      <c r="F57" s="672"/>
      <c r="G57" s="673"/>
      <c r="H57" s="691">
        <v>16.61639390743133</v>
      </c>
      <c r="I57" s="692" t="s">
        <v>83</v>
      </c>
      <c r="J57" s="693">
        <v>-1.5876104787597678</v>
      </c>
      <c r="K57" s="691">
        <v>13.710758646934705</v>
      </c>
      <c r="L57" s="692" t="s">
        <v>83</v>
      </c>
      <c r="M57" s="693">
        <v>-0.87522242608337597</v>
      </c>
      <c r="N57" s="691">
        <v>12.214257927956899</v>
      </c>
      <c r="O57" s="692" t="s">
        <v>83</v>
      </c>
      <c r="P57" s="693">
        <v>0.49703615235097087</v>
      </c>
      <c r="Q57" s="691">
        <v>12.17040739535007</v>
      </c>
      <c r="R57" s="692" t="s">
        <v>83</v>
      </c>
      <c r="S57" s="693">
        <v>2.3691201968676241</v>
      </c>
      <c r="T57" s="691">
        <v>14.921191420511178</v>
      </c>
      <c r="U57" s="692" t="s">
        <v>83</v>
      </c>
      <c r="V57" s="693">
        <v>0.42925960006018882</v>
      </c>
      <c r="W57" s="691">
        <v>19.392154393979713</v>
      </c>
      <c r="X57" s="692" t="s">
        <v>83</v>
      </c>
      <c r="Y57" s="693">
        <v>0.982007083248436</v>
      </c>
      <c r="Z57" s="691">
        <v>21.067825117759568</v>
      </c>
      <c r="AA57" s="692" t="s">
        <v>83</v>
      </c>
      <c r="AB57" s="693">
        <v>1.614359843043752</v>
      </c>
      <c r="AC57" s="691">
        <v>22.455099101559664</v>
      </c>
      <c r="AD57" s="692" t="s">
        <v>83</v>
      </c>
      <c r="AE57" s="693">
        <v>2.8362069337792333</v>
      </c>
      <c r="AF57" s="691">
        <v>22.433202513259719</v>
      </c>
      <c r="AG57" s="692" t="s">
        <v>83</v>
      </c>
      <c r="AH57" s="693">
        <v>2.8795034146548368</v>
      </c>
      <c r="AI57" s="691">
        <v>22.939535471077779</v>
      </c>
      <c r="AJ57" s="692" t="s">
        <v>83</v>
      </c>
      <c r="AK57" s="693">
        <v>3.3192728223970489</v>
      </c>
      <c r="AL57" s="691">
        <v>23.093766580177775</v>
      </c>
      <c r="AM57" s="692" t="s">
        <v>83</v>
      </c>
      <c r="AN57" s="693">
        <v>3.170832334925703</v>
      </c>
      <c r="AO57" s="691">
        <v>22.588268104562371</v>
      </c>
      <c r="AP57" s="692" t="s">
        <v>83</v>
      </c>
      <c r="AQ57" s="693">
        <v>3.128687490058609</v>
      </c>
      <c r="AR57" s="691">
        <v>22.257944620707523</v>
      </c>
      <c r="AS57" s="692" t="s">
        <v>83</v>
      </c>
      <c r="AT57" s="693">
        <v>2.9169997837518364</v>
      </c>
      <c r="AU57" s="691">
        <v>22.367999782810358</v>
      </c>
      <c r="AV57" s="692" t="s">
        <v>83</v>
      </c>
      <c r="AW57" s="693">
        <v>3.0759010122236679</v>
      </c>
      <c r="AX57" s="691">
        <v>22.434055814969248</v>
      </c>
      <c r="AY57" s="692" t="s">
        <v>83</v>
      </c>
      <c r="AZ57" s="693">
        <v>2.7914320307285254</v>
      </c>
      <c r="BA57" s="691">
        <v>22.676282939388276</v>
      </c>
      <c r="BB57" s="692" t="s">
        <v>83</v>
      </c>
      <c r="BC57" s="693">
        <v>2.8230975948706054</v>
      </c>
      <c r="BD57" s="691">
        <v>22.30190520217268</v>
      </c>
      <c r="BE57" s="692" t="s">
        <v>83</v>
      </c>
      <c r="BF57" s="693">
        <v>2.6758723769038597</v>
      </c>
      <c r="BG57" s="691">
        <v>21.969435132966474</v>
      </c>
      <c r="BH57" s="692" t="s">
        <v>83</v>
      </c>
      <c r="BI57" s="693">
        <v>1.8903528114393973</v>
      </c>
      <c r="BJ57" s="691">
        <v>22.760628269668505</v>
      </c>
      <c r="BK57" s="692" t="s">
        <v>83</v>
      </c>
      <c r="BL57" s="693">
        <v>1.4364892408330767</v>
      </c>
      <c r="BM57" s="691">
        <v>22.539760513113869</v>
      </c>
      <c r="BN57" s="692" t="s">
        <v>83</v>
      </c>
      <c r="BO57" s="693">
        <v>1.3615570877829231</v>
      </c>
      <c r="BP57" s="691">
        <v>21.637610438098939</v>
      </c>
      <c r="BQ57" s="692" t="s">
        <v>83</v>
      </c>
      <c r="BR57" s="693">
        <v>-0.56397112282370809</v>
      </c>
      <c r="BS57" s="691">
        <v>20.822573301372852</v>
      </c>
      <c r="BT57" s="692" t="s">
        <v>83</v>
      </c>
      <c r="BU57" s="693">
        <v>-0.5283717880950769</v>
      </c>
      <c r="BV57" s="691">
        <v>19.434500266593435</v>
      </c>
      <c r="BW57" s="692" t="s">
        <v>83</v>
      </c>
      <c r="BX57" s="693">
        <v>-1.1698151113225745</v>
      </c>
      <c r="BY57" s="691">
        <v>17.960944027806619</v>
      </c>
      <c r="BZ57" s="692" t="s">
        <v>83</v>
      </c>
      <c r="CA57" s="693">
        <v>-1.4589372583994846</v>
      </c>
    </row>
    <row r="58" spans="1:79" x14ac:dyDescent="0.2">
      <c r="A58" s="416" t="s">
        <v>92</v>
      </c>
      <c r="B58" s="694"/>
      <c r="C58" s="695"/>
      <c r="D58" s="570"/>
      <c r="E58" s="426"/>
      <c r="F58" s="419"/>
      <c r="G58" s="435"/>
      <c r="H58" s="696"/>
      <c r="I58" s="697"/>
      <c r="J58" s="698"/>
      <c r="K58" s="699"/>
      <c r="L58" s="700"/>
      <c r="M58" s="698"/>
      <c r="N58" s="699"/>
      <c r="O58" s="700"/>
      <c r="P58" s="698"/>
      <c r="Q58" s="699"/>
      <c r="R58" s="700"/>
      <c r="S58" s="698"/>
      <c r="T58" s="699"/>
      <c r="U58" s="700"/>
      <c r="V58" s="698"/>
      <c r="W58" s="699"/>
      <c r="X58" s="700"/>
      <c r="Y58" s="698"/>
      <c r="Z58" s="699"/>
      <c r="AA58" s="700"/>
      <c r="AB58" s="698"/>
      <c r="AC58" s="696"/>
      <c r="AD58" s="700"/>
      <c r="AE58" s="698"/>
      <c r="AF58" s="699"/>
      <c r="AG58" s="700"/>
      <c r="AH58" s="698"/>
      <c r="AI58" s="699"/>
      <c r="AJ58" s="700"/>
      <c r="AK58" s="698"/>
      <c r="AL58" s="699"/>
      <c r="AM58" s="700"/>
      <c r="AN58" s="698"/>
      <c r="AO58" s="699"/>
      <c r="AP58" s="700"/>
      <c r="AQ58" s="698"/>
      <c r="AR58" s="699"/>
      <c r="AS58" s="700"/>
      <c r="AT58" s="698"/>
      <c r="AU58" s="699"/>
      <c r="AV58" s="700"/>
      <c r="AW58" s="698"/>
      <c r="AX58" s="699"/>
      <c r="AY58" s="700"/>
      <c r="AZ58" s="698"/>
      <c r="BA58" s="699"/>
      <c r="BB58" s="700"/>
      <c r="BC58" s="698"/>
      <c r="BD58" s="696"/>
      <c r="BE58" s="700"/>
      <c r="BF58" s="698"/>
      <c r="BG58" s="699"/>
      <c r="BH58" s="700"/>
      <c r="BI58" s="698"/>
      <c r="BJ58" s="699"/>
      <c r="BK58" s="700"/>
      <c r="BL58" s="698"/>
      <c r="BM58" s="699"/>
      <c r="BN58" s="700"/>
      <c r="BO58" s="698"/>
      <c r="BP58" s="699"/>
      <c r="BQ58" s="700"/>
      <c r="BR58" s="698"/>
      <c r="BS58" s="699"/>
      <c r="BT58" s="700"/>
      <c r="BU58" s="698"/>
      <c r="BV58" s="699"/>
      <c r="BW58" s="700"/>
      <c r="BX58" s="698"/>
      <c r="BY58" s="699"/>
      <c r="BZ58" s="700"/>
      <c r="CA58" s="698"/>
    </row>
    <row r="59" spans="1:79" ht="15.75" thickBot="1" x14ac:dyDescent="0.3">
      <c r="A59" s="701" t="s">
        <v>93</v>
      </c>
      <c r="B59" s="526"/>
      <c r="C59" s="702"/>
      <c r="D59" s="526"/>
      <c r="E59" s="420"/>
      <c r="F59" s="526" t="s">
        <v>94</v>
      </c>
      <c r="G59" s="494"/>
      <c r="H59" s="703">
        <v>33.219433931663652</v>
      </c>
      <c r="I59" s="704" t="s">
        <v>83</v>
      </c>
      <c r="J59" s="705">
        <v>-3.2517142173432116</v>
      </c>
      <c r="K59" s="703">
        <v>27.429862660407892</v>
      </c>
      <c r="L59" s="704" t="s">
        <v>83</v>
      </c>
      <c r="M59" s="705">
        <v>-1.7155462856800447</v>
      </c>
      <c r="N59" s="703">
        <v>24.436428486737519</v>
      </c>
      <c r="O59" s="704" t="s">
        <v>83</v>
      </c>
      <c r="P59" s="705">
        <v>1.0296435570649964</v>
      </c>
      <c r="Q59" s="703">
        <v>24.348557875997031</v>
      </c>
      <c r="R59" s="704" t="s">
        <v>83</v>
      </c>
      <c r="S59" s="705">
        <v>4.7739978688907687</v>
      </c>
      <c r="T59" s="703">
        <v>29.850940109800973</v>
      </c>
      <c r="U59" s="704" t="s">
        <v>83</v>
      </c>
      <c r="V59" s="705">
        <v>0.78330410456338406</v>
      </c>
      <c r="W59" s="703">
        <v>38.79116149694967</v>
      </c>
      <c r="X59" s="704" t="s">
        <v>83</v>
      </c>
      <c r="Y59" s="705">
        <v>1.8205748103331032</v>
      </c>
      <c r="Z59" s="703">
        <v>42.162181098333903</v>
      </c>
      <c r="AA59" s="704" t="s">
        <v>83</v>
      </c>
      <c r="AB59" s="705">
        <v>3.2167518165710991</v>
      </c>
      <c r="AC59" s="703">
        <v>44.936798753178039</v>
      </c>
      <c r="AD59" s="704" t="s">
        <v>83</v>
      </c>
      <c r="AE59" s="705">
        <v>5.615631133834019</v>
      </c>
      <c r="AF59" s="703">
        <v>44.892866316575855</v>
      </c>
      <c r="AG59" s="704" t="s">
        <v>83</v>
      </c>
      <c r="AH59" s="705">
        <v>5.7243057010085012</v>
      </c>
      <c r="AI59" s="703">
        <v>45.861641436186289</v>
      </c>
      <c r="AJ59" s="704" t="s">
        <v>83</v>
      </c>
      <c r="AK59" s="705">
        <v>6.5797699849431766</v>
      </c>
      <c r="AL59" s="703">
        <v>46.169996975071157</v>
      </c>
      <c r="AM59" s="704" t="s">
        <v>83</v>
      </c>
      <c r="AN59" s="705">
        <v>6.3269576509660634</v>
      </c>
      <c r="AO59" s="703">
        <v>45.179946465393385</v>
      </c>
      <c r="AP59" s="704" t="s">
        <v>83</v>
      </c>
      <c r="AQ59" s="705">
        <v>6.2213961799452671</v>
      </c>
      <c r="AR59" s="703">
        <v>44.519295106526741</v>
      </c>
      <c r="AS59" s="704" t="s">
        <v>83</v>
      </c>
      <c r="AT59" s="705">
        <v>5.7761110221556713</v>
      </c>
      <c r="AU59" s="703">
        <v>44.739515587989139</v>
      </c>
      <c r="AV59" s="704" t="s">
        <v>83</v>
      </c>
      <c r="AW59" s="705">
        <v>6.1159340618443414</v>
      </c>
      <c r="AX59" s="703">
        <v>44.849570032101674</v>
      </c>
      <c r="AY59" s="704" t="s">
        <v>83</v>
      </c>
      <c r="AZ59" s="705">
        <v>5.5681851044527013</v>
      </c>
      <c r="BA59" s="703">
        <v>45.3340176756532</v>
      </c>
      <c r="BB59" s="704" t="s">
        <v>83</v>
      </c>
      <c r="BC59" s="705">
        <v>5.6092919556654799</v>
      </c>
      <c r="BD59" s="703">
        <v>44.607301423842358</v>
      </c>
      <c r="BE59" s="704" t="s">
        <v>83</v>
      </c>
      <c r="BF59" s="705">
        <v>5.3379924748168364</v>
      </c>
      <c r="BG59" s="703">
        <v>43.922535169527364</v>
      </c>
      <c r="BH59" s="704" t="s">
        <v>83</v>
      </c>
      <c r="BI59" s="705">
        <v>3.7450548993503157</v>
      </c>
      <c r="BJ59" s="703">
        <v>45.528491859738601</v>
      </c>
      <c r="BK59" s="704" t="s">
        <v>83</v>
      </c>
      <c r="BL59" s="705">
        <v>2.8159046951929758</v>
      </c>
      <c r="BM59" s="703">
        <v>45.087422095501481</v>
      </c>
      <c r="BN59" s="704" t="s">
        <v>83</v>
      </c>
      <c r="BO59" s="705">
        <v>2.6442170102983598</v>
      </c>
      <c r="BP59" s="703">
        <v>43.260451512386503</v>
      </c>
      <c r="BQ59" s="704" t="s">
        <v>83</v>
      </c>
      <c r="BR59" s="705">
        <v>-0.89983250280046012</v>
      </c>
      <c r="BS59" s="703">
        <v>41.630676071918266</v>
      </c>
      <c r="BT59" s="704" t="s">
        <v>83</v>
      </c>
      <c r="BU59" s="705">
        <v>-0.95994208878148968</v>
      </c>
      <c r="BV59" s="703">
        <v>38.877504485704591</v>
      </c>
      <c r="BW59" s="704" t="s">
        <v>83</v>
      </c>
      <c r="BX59" s="705">
        <v>-2.4167759339338222</v>
      </c>
      <c r="BY59" s="703">
        <v>35.906857146695593</v>
      </c>
      <c r="BZ59" s="704" t="s">
        <v>83</v>
      </c>
      <c r="CA59" s="705">
        <v>-2.9953264433715137</v>
      </c>
    </row>
    <row r="60" spans="1:79" x14ac:dyDescent="0.2">
      <c r="A60" s="706"/>
      <c r="B60" s="706"/>
      <c r="C60" s="706"/>
      <c r="D60" s="706"/>
      <c r="E60" s="706" t="s">
        <v>95</v>
      </c>
      <c r="F60" s="706"/>
      <c r="G60" s="706"/>
      <c r="H60" s="706"/>
      <c r="I60" s="707">
        <v>-9.7885900886582736E-2</v>
      </c>
      <c r="J60" s="706"/>
      <c r="K60" s="706"/>
      <c r="L60" s="707">
        <v>-6.2543014047104745E-2</v>
      </c>
      <c r="M60" s="706"/>
      <c r="N60" s="706"/>
      <c r="O60" s="707">
        <v>4.2135599219166542E-2</v>
      </c>
      <c r="P60" s="706"/>
      <c r="Q60" s="706"/>
      <c r="R60" s="707">
        <v>0.19606901949609951</v>
      </c>
      <c r="S60" s="706"/>
      <c r="T60" s="706"/>
      <c r="U60" s="707">
        <v>2.6240517105396002E-2</v>
      </c>
      <c r="V60" s="706"/>
      <c r="W60" s="706"/>
      <c r="X60" s="707">
        <v>4.6932722302637508E-2</v>
      </c>
      <c r="Y60" s="706"/>
      <c r="Z60" s="706"/>
      <c r="AA60" s="707">
        <v>7.6294720357771378E-2</v>
      </c>
      <c r="AB60" s="706"/>
      <c r="AC60" s="706"/>
      <c r="AD60" s="707">
        <v>0.12496731608939696</v>
      </c>
      <c r="AE60" s="706"/>
      <c r="AF60" s="706"/>
      <c r="AG60" s="707">
        <v>0.12751036346491665</v>
      </c>
      <c r="AH60" s="706"/>
      <c r="AI60" s="706"/>
      <c r="AJ60" s="707">
        <v>0.14347000628179718</v>
      </c>
      <c r="AK60" s="706"/>
      <c r="AL60" s="706"/>
      <c r="AM60" s="707">
        <v>0.13703612877389218</v>
      </c>
      <c r="AN60" s="706"/>
      <c r="AO60" s="706"/>
      <c r="AP60" s="707">
        <v>0.13770260185480052</v>
      </c>
      <c r="AQ60" s="706"/>
      <c r="AR60" s="706"/>
      <c r="AS60" s="707">
        <v>0.12974399096693842</v>
      </c>
      <c r="AT60" s="706"/>
      <c r="AU60" s="706"/>
      <c r="AV60" s="707">
        <v>0.13670094504747471</v>
      </c>
      <c r="AW60" s="706"/>
      <c r="AX60" s="706"/>
      <c r="AY60" s="707">
        <v>0.12415247460493375</v>
      </c>
      <c r="AZ60" s="706"/>
      <c r="BA60" s="706"/>
      <c r="BB60" s="707">
        <v>0.12373251353537039</v>
      </c>
      <c r="BC60" s="706"/>
      <c r="BD60" s="706"/>
      <c r="BE60" s="707">
        <v>0.119666339465308</v>
      </c>
      <c r="BF60" s="706"/>
      <c r="BG60" s="706"/>
      <c r="BH60" s="707">
        <v>8.5264998591168858E-2</v>
      </c>
      <c r="BI60" s="706"/>
      <c r="BJ60" s="706"/>
      <c r="BK60" s="707">
        <v>6.1849285582927786E-2</v>
      </c>
      <c r="BL60" s="706"/>
      <c r="BM60" s="706"/>
      <c r="BN60" s="707">
        <v>5.8646444782261838E-2</v>
      </c>
      <c r="BO60" s="706"/>
      <c r="BP60" s="706"/>
      <c r="BQ60" s="707">
        <v>-2.0800349310797567E-2</v>
      </c>
      <c r="BR60" s="706"/>
      <c r="BS60" s="706"/>
      <c r="BT60" s="707">
        <v>-2.305852749360016E-2</v>
      </c>
      <c r="BU60" s="706"/>
      <c r="BV60" s="706"/>
      <c r="BW60" s="707">
        <v>-6.2163864834032238E-2</v>
      </c>
      <c r="BX60" s="706"/>
      <c r="BY60" s="706"/>
      <c r="BZ60" s="707">
        <v>-8.3419343306329025E-2</v>
      </c>
      <c r="CA60" s="706"/>
    </row>
    <row r="61" spans="1:79" ht="15" x14ac:dyDescent="0.25">
      <c r="B61" s="708" t="s">
        <v>201</v>
      </c>
      <c r="C61" s="708"/>
      <c r="D61" s="708"/>
      <c r="E61" s="708"/>
      <c r="F61" s="708"/>
      <c r="T61" s="375"/>
      <c r="U61" s="709"/>
    </row>
  </sheetData>
  <mergeCells count="6">
    <mergeCell ref="K3:L3"/>
    <mergeCell ref="BZ3:CA3"/>
    <mergeCell ref="E28:F28"/>
    <mergeCell ref="B52:G52"/>
    <mergeCell ref="B57:G57"/>
    <mergeCell ref="B61:F6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F98"/>
  <sheetViews>
    <sheetView showZeros="0" view="pageBreakPreview" zoomScale="70" zoomScaleNormal="100" zoomScaleSheetLayoutView="70" workbookViewId="0">
      <selection activeCell="H11" sqref="H11:J11"/>
    </sheetView>
  </sheetViews>
  <sheetFormatPr defaultRowHeight="12.75" x14ac:dyDescent="0.2"/>
  <cols>
    <col min="1" max="2" width="13.28515625" style="261" customWidth="1"/>
    <col min="3" max="3" width="14.42578125" style="261" customWidth="1"/>
    <col min="4" max="4" width="12.140625" style="261" customWidth="1"/>
    <col min="5" max="5" width="5.140625" style="261" customWidth="1"/>
    <col min="6" max="6" width="8.140625" style="261" customWidth="1"/>
    <col min="7" max="7" width="8.5703125" style="261" customWidth="1"/>
    <col min="8" max="8" width="10" style="261" customWidth="1"/>
    <col min="9" max="10" width="8.7109375" style="261" customWidth="1"/>
    <col min="11" max="11" width="10" style="261" customWidth="1"/>
    <col min="12" max="79" width="8.7109375" style="261" customWidth="1"/>
    <col min="80" max="256" width="9.140625" style="261"/>
    <col min="257" max="258" width="13.28515625" style="261" customWidth="1"/>
    <col min="259" max="259" width="14.42578125" style="261" customWidth="1"/>
    <col min="260" max="260" width="12.140625" style="261" customWidth="1"/>
    <col min="261" max="261" width="5.140625" style="261" customWidth="1"/>
    <col min="262" max="262" width="8.140625" style="261" customWidth="1"/>
    <col min="263" max="263" width="8.5703125" style="261" customWidth="1"/>
    <col min="264" max="264" width="10" style="261" customWidth="1"/>
    <col min="265" max="266" width="8.7109375" style="261" customWidth="1"/>
    <col min="267" max="267" width="10" style="261" customWidth="1"/>
    <col min="268" max="335" width="8.7109375" style="261" customWidth="1"/>
    <col min="336" max="512" width="9.140625" style="261"/>
    <col min="513" max="514" width="13.28515625" style="261" customWidth="1"/>
    <col min="515" max="515" width="14.42578125" style="261" customWidth="1"/>
    <col min="516" max="516" width="12.140625" style="261" customWidth="1"/>
    <col min="517" max="517" width="5.140625" style="261" customWidth="1"/>
    <col min="518" max="518" width="8.140625" style="261" customWidth="1"/>
    <col min="519" max="519" width="8.5703125" style="261" customWidth="1"/>
    <col min="520" max="520" width="10" style="261" customWidth="1"/>
    <col min="521" max="522" width="8.7109375" style="261" customWidth="1"/>
    <col min="523" max="523" width="10" style="261" customWidth="1"/>
    <col min="524" max="591" width="8.7109375" style="261" customWidth="1"/>
    <col min="592" max="768" width="9.140625" style="261"/>
    <col min="769" max="770" width="13.28515625" style="261" customWidth="1"/>
    <col min="771" max="771" width="14.42578125" style="261" customWidth="1"/>
    <col min="772" max="772" width="12.140625" style="261" customWidth="1"/>
    <col min="773" max="773" width="5.140625" style="261" customWidth="1"/>
    <col min="774" max="774" width="8.140625" style="261" customWidth="1"/>
    <col min="775" max="775" width="8.5703125" style="261" customWidth="1"/>
    <col min="776" max="776" width="10" style="261" customWidth="1"/>
    <col min="777" max="778" width="8.7109375" style="261" customWidth="1"/>
    <col min="779" max="779" width="10" style="261" customWidth="1"/>
    <col min="780" max="847" width="8.7109375" style="261" customWidth="1"/>
    <col min="848" max="1024" width="9.140625" style="261"/>
    <col min="1025" max="1026" width="13.28515625" style="261" customWidth="1"/>
    <col min="1027" max="1027" width="14.42578125" style="261" customWidth="1"/>
    <col min="1028" max="1028" width="12.140625" style="261" customWidth="1"/>
    <col min="1029" max="1029" width="5.140625" style="261" customWidth="1"/>
    <col min="1030" max="1030" width="8.140625" style="261" customWidth="1"/>
    <col min="1031" max="1031" width="8.5703125" style="261" customWidth="1"/>
    <col min="1032" max="1032" width="10" style="261" customWidth="1"/>
    <col min="1033" max="1034" width="8.7109375" style="261" customWidth="1"/>
    <col min="1035" max="1035" width="10" style="261" customWidth="1"/>
    <col min="1036" max="1103" width="8.7109375" style="261" customWidth="1"/>
    <col min="1104" max="1280" width="9.140625" style="261"/>
    <col min="1281" max="1282" width="13.28515625" style="261" customWidth="1"/>
    <col min="1283" max="1283" width="14.42578125" style="261" customWidth="1"/>
    <col min="1284" max="1284" width="12.140625" style="261" customWidth="1"/>
    <col min="1285" max="1285" width="5.140625" style="261" customWidth="1"/>
    <col min="1286" max="1286" width="8.140625" style="261" customWidth="1"/>
    <col min="1287" max="1287" width="8.5703125" style="261" customWidth="1"/>
    <col min="1288" max="1288" width="10" style="261" customWidth="1"/>
    <col min="1289" max="1290" width="8.7109375" style="261" customWidth="1"/>
    <col min="1291" max="1291" width="10" style="261" customWidth="1"/>
    <col min="1292" max="1359" width="8.7109375" style="261" customWidth="1"/>
    <col min="1360" max="1536" width="9.140625" style="261"/>
    <col min="1537" max="1538" width="13.28515625" style="261" customWidth="1"/>
    <col min="1539" max="1539" width="14.42578125" style="261" customWidth="1"/>
    <col min="1540" max="1540" width="12.140625" style="261" customWidth="1"/>
    <col min="1541" max="1541" width="5.140625" style="261" customWidth="1"/>
    <col min="1542" max="1542" width="8.140625" style="261" customWidth="1"/>
    <col min="1543" max="1543" width="8.5703125" style="261" customWidth="1"/>
    <col min="1544" max="1544" width="10" style="261" customWidth="1"/>
    <col min="1545" max="1546" width="8.7109375" style="261" customWidth="1"/>
    <col min="1547" max="1547" width="10" style="261" customWidth="1"/>
    <col min="1548" max="1615" width="8.7109375" style="261" customWidth="1"/>
    <col min="1616" max="1792" width="9.140625" style="261"/>
    <col min="1793" max="1794" width="13.28515625" style="261" customWidth="1"/>
    <col min="1795" max="1795" width="14.42578125" style="261" customWidth="1"/>
    <col min="1796" max="1796" width="12.140625" style="261" customWidth="1"/>
    <col min="1797" max="1797" width="5.140625" style="261" customWidth="1"/>
    <col min="1798" max="1798" width="8.140625" style="261" customWidth="1"/>
    <col min="1799" max="1799" width="8.5703125" style="261" customWidth="1"/>
    <col min="1800" max="1800" width="10" style="261" customWidth="1"/>
    <col min="1801" max="1802" width="8.7109375" style="261" customWidth="1"/>
    <col min="1803" max="1803" width="10" style="261" customWidth="1"/>
    <col min="1804" max="1871" width="8.7109375" style="261" customWidth="1"/>
    <col min="1872" max="2048" width="9.140625" style="261"/>
    <col min="2049" max="2050" width="13.28515625" style="261" customWidth="1"/>
    <col min="2051" max="2051" width="14.42578125" style="261" customWidth="1"/>
    <col min="2052" max="2052" width="12.140625" style="261" customWidth="1"/>
    <col min="2053" max="2053" width="5.140625" style="261" customWidth="1"/>
    <col min="2054" max="2054" width="8.140625" style="261" customWidth="1"/>
    <col min="2055" max="2055" width="8.5703125" style="261" customWidth="1"/>
    <col min="2056" max="2056" width="10" style="261" customWidth="1"/>
    <col min="2057" max="2058" width="8.7109375" style="261" customWidth="1"/>
    <col min="2059" max="2059" width="10" style="261" customWidth="1"/>
    <col min="2060" max="2127" width="8.7109375" style="261" customWidth="1"/>
    <col min="2128" max="2304" width="9.140625" style="261"/>
    <col min="2305" max="2306" width="13.28515625" style="261" customWidth="1"/>
    <col min="2307" max="2307" width="14.42578125" style="261" customWidth="1"/>
    <col min="2308" max="2308" width="12.140625" style="261" customWidth="1"/>
    <col min="2309" max="2309" width="5.140625" style="261" customWidth="1"/>
    <col min="2310" max="2310" width="8.140625" style="261" customWidth="1"/>
    <col min="2311" max="2311" width="8.5703125" style="261" customWidth="1"/>
    <col min="2312" max="2312" width="10" style="261" customWidth="1"/>
    <col min="2313" max="2314" width="8.7109375" style="261" customWidth="1"/>
    <col min="2315" max="2315" width="10" style="261" customWidth="1"/>
    <col min="2316" max="2383" width="8.7109375" style="261" customWidth="1"/>
    <col min="2384" max="2560" width="9.140625" style="261"/>
    <col min="2561" max="2562" width="13.28515625" style="261" customWidth="1"/>
    <col min="2563" max="2563" width="14.42578125" style="261" customWidth="1"/>
    <col min="2564" max="2564" width="12.140625" style="261" customWidth="1"/>
    <col min="2565" max="2565" width="5.140625" style="261" customWidth="1"/>
    <col min="2566" max="2566" width="8.140625" style="261" customWidth="1"/>
    <col min="2567" max="2567" width="8.5703125" style="261" customWidth="1"/>
    <col min="2568" max="2568" width="10" style="261" customWidth="1"/>
    <col min="2569" max="2570" width="8.7109375" style="261" customWidth="1"/>
    <col min="2571" max="2571" width="10" style="261" customWidth="1"/>
    <col min="2572" max="2639" width="8.7109375" style="261" customWidth="1"/>
    <col min="2640" max="2816" width="9.140625" style="261"/>
    <col min="2817" max="2818" width="13.28515625" style="261" customWidth="1"/>
    <col min="2819" max="2819" width="14.42578125" style="261" customWidth="1"/>
    <col min="2820" max="2820" width="12.140625" style="261" customWidth="1"/>
    <col min="2821" max="2821" width="5.140625" style="261" customWidth="1"/>
    <col min="2822" max="2822" width="8.140625" style="261" customWidth="1"/>
    <col min="2823" max="2823" width="8.5703125" style="261" customWidth="1"/>
    <col min="2824" max="2824" width="10" style="261" customWidth="1"/>
    <col min="2825" max="2826" width="8.7109375" style="261" customWidth="1"/>
    <col min="2827" max="2827" width="10" style="261" customWidth="1"/>
    <col min="2828" max="2895" width="8.7109375" style="261" customWidth="1"/>
    <col min="2896" max="3072" width="9.140625" style="261"/>
    <col min="3073" max="3074" width="13.28515625" style="261" customWidth="1"/>
    <col min="3075" max="3075" width="14.42578125" style="261" customWidth="1"/>
    <col min="3076" max="3076" width="12.140625" style="261" customWidth="1"/>
    <col min="3077" max="3077" width="5.140625" style="261" customWidth="1"/>
    <col min="3078" max="3078" width="8.140625" style="261" customWidth="1"/>
    <col min="3079" max="3079" width="8.5703125" style="261" customWidth="1"/>
    <col min="3080" max="3080" width="10" style="261" customWidth="1"/>
    <col min="3081" max="3082" width="8.7109375" style="261" customWidth="1"/>
    <col min="3083" max="3083" width="10" style="261" customWidth="1"/>
    <col min="3084" max="3151" width="8.7109375" style="261" customWidth="1"/>
    <col min="3152" max="3328" width="9.140625" style="261"/>
    <col min="3329" max="3330" width="13.28515625" style="261" customWidth="1"/>
    <col min="3331" max="3331" width="14.42578125" style="261" customWidth="1"/>
    <col min="3332" max="3332" width="12.140625" style="261" customWidth="1"/>
    <col min="3333" max="3333" width="5.140625" style="261" customWidth="1"/>
    <col min="3334" max="3334" width="8.140625" style="261" customWidth="1"/>
    <col min="3335" max="3335" width="8.5703125" style="261" customWidth="1"/>
    <col min="3336" max="3336" width="10" style="261" customWidth="1"/>
    <col min="3337" max="3338" width="8.7109375" style="261" customWidth="1"/>
    <col min="3339" max="3339" width="10" style="261" customWidth="1"/>
    <col min="3340" max="3407" width="8.7109375" style="261" customWidth="1"/>
    <col min="3408" max="3584" width="9.140625" style="261"/>
    <col min="3585" max="3586" width="13.28515625" style="261" customWidth="1"/>
    <col min="3587" max="3587" width="14.42578125" style="261" customWidth="1"/>
    <col min="3588" max="3588" width="12.140625" style="261" customWidth="1"/>
    <col min="3589" max="3589" width="5.140625" style="261" customWidth="1"/>
    <col min="3590" max="3590" width="8.140625" style="261" customWidth="1"/>
    <col min="3591" max="3591" width="8.5703125" style="261" customWidth="1"/>
    <col min="3592" max="3592" width="10" style="261" customWidth="1"/>
    <col min="3593" max="3594" width="8.7109375" style="261" customWidth="1"/>
    <col min="3595" max="3595" width="10" style="261" customWidth="1"/>
    <col min="3596" max="3663" width="8.7109375" style="261" customWidth="1"/>
    <col min="3664" max="3840" width="9.140625" style="261"/>
    <col min="3841" max="3842" width="13.28515625" style="261" customWidth="1"/>
    <col min="3843" max="3843" width="14.42578125" style="261" customWidth="1"/>
    <col min="3844" max="3844" width="12.140625" style="261" customWidth="1"/>
    <col min="3845" max="3845" width="5.140625" style="261" customWidth="1"/>
    <col min="3846" max="3846" width="8.140625" style="261" customWidth="1"/>
    <col min="3847" max="3847" width="8.5703125" style="261" customWidth="1"/>
    <col min="3848" max="3848" width="10" style="261" customWidth="1"/>
    <col min="3849" max="3850" width="8.7109375" style="261" customWidth="1"/>
    <col min="3851" max="3851" width="10" style="261" customWidth="1"/>
    <col min="3852" max="3919" width="8.7109375" style="261" customWidth="1"/>
    <col min="3920" max="4096" width="9.140625" style="261"/>
    <col min="4097" max="4098" width="13.28515625" style="261" customWidth="1"/>
    <col min="4099" max="4099" width="14.42578125" style="261" customWidth="1"/>
    <col min="4100" max="4100" width="12.140625" style="261" customWidth="1"/>
    <col min="4101" max="4101" width="5.140625" style="261" customWidth="1"/>
    <col min="4102" max="4102" width="8.140625" style="261" customWidth="1"/>
    <col min="4103" max="4103" width="8.5703125" style="261" customWidth="1"/>
    <col min="4104" max="4104" width="10" style="261" customWidth="1"/>
    <col min="4105" max="4106" width="8.7109375" style="261" customWidth="1"/>
    <col min="4107" max="4107" width="10" style="261" customWidth="1"/>
    <col min="4108" max="4175" width="8.7109375" style="261" customWidth="1"/>
    <col min="4176" max="4352" width="9.140625" style="261"/>
    <col min="4353" max="4354" width="13.28515625" style="261" customWidth="1"/>
    <col min="4355" max="4355" width="14.42578125" style="261" customWidth="1"/>
    <col min="4356" max="4356" width="12.140625" style="261" customWidth="1"/>
    <col min="4357" max="4357" width="5.140625" style="261" customWidth="1"/>
    <col min="4358" max="4358" width="8.140625" style="261" customWidth="1"/>
    <col min="4359" max="4359" width="8.5703125" style="261" customWidth="1"/>
    <col min="4360" max="4360" width="10" style="261" customWidth="1"/>
    <col min="4361" max="4362" width="8.7109375" style="261" customWidth="1"/>
    <col min="4363" max="4363" width="10" style="261" customWidth="1"/>
    <col min="4364" max="4431" width="8.7109375" style="261" customWidth="1"/>
    <col min="4432" max="4608" width="9.140625" style="261"/>
    <col min="4609" max="4610" width="13.28515625" style="261" customWidth="1"/>
    <col min="4611" max="4611" width="14.42578125" style="261" customWidth="1"/>
    <col min="4612" max="4612" width="12.140625" style="261" customWidth="1"/>
    <col min="4613" max="4613" width="5.140625" style="261" customWidth="1"/>
    <col min="4614" max="4614" width="8.140625" style="261" customWidth="1"/>
    <col min="4615" max="4615" width="8.5703125" style="261" customWidth="1"/>
    <col min="4616" max="4616" width="10" style="261" customWidth="1"/>
    <col min="4617" max="4618" width="8.7109375" style="261" customWidth="1"/>
    <col min="4619" max="4619" width="10" style="261" customWidth="1"/>
    <col min="4620" max="4687" width="8.7109375" style="261" customWidth="1"/>
    <col min="4688" max="4864" width="9.140625" style="261"/>
    <col min="4865" max="4866" width="13.28515625" style="261" customWidth="1"/>
    <col min="4867" max="4867" width="14.42578125" style="261" customWidth="1"/>
    <col min="4868" max="4868" width="12.140625" style="261" customWidth="1"/>
    <col min="4869" max="4869" width="5.140625" style="261" customWidth="1"/>
    <col min="4870" max="4870" width="8.140625" style="261" customWidth="1"/>
    <col min="4871" max="4871" width="8.5703125" style="261" customWidth="1"/>
    <col min="4872" max="4872" width="10" style="261" customWidth="1"/>
    <col min="4873" max="4874" width="8.7109375" style="261" customWidth="1"/>
    <col min="4875" max="4875" width="10" style="261" customWidth="1"/>
    <col min="4876" max="4943" width="8.7109375" style="261" customWidth="1"/>
    <col min="4944" max="5120" width="9.140625" style="261"/>
    <col min="5121" max="5122" width="13.28515625" style="261" customWidth="1"/>
    <col min="5123" max="5123" width="14.42578125" style="261" customWidth="1"/>
    <col min="5124" max="5124" width="12.140625" style="261" customWidth="1"/>
    <col min="5125" max="5125" width="5.140625" style="261" customWidth="1"/>
    <col min="5126" max="5126" width="8.140625" style="261" customWidth="1"/>
    <col min="5127" max="5127" width="8.5703125" style="261" customWidth="1"/>
    <col min="5128" max="5128" width="10" style="261" customWidth="1"/>
    <col min="5129" max="5130" width="8.7109375" style="261" customWidth="1"/>
    <col min="5131" max="5131" width="10" style="261" customWidth="1"/>
    <col min="5132" max="5199" width="8.7109375" style="261" customWidth="1"/>
    <col min="5200" max="5376" width="9.140625" style="261"/>
    <col min="5377" max="5378" width="13.28515625" style="261" customWidth="1"/>
    <col min="5379" max="5379" width="14.42578125" style="261" customWidth="1"/>
    <col min="5380" max="5380" width="12.140625" style="261" customWidth="1"/>
    <col min="5381" max="5381" width="5.140625" style="261" customWidth="1"/>
    <col min="5382" max="5382" width="8.140625" style="261" customWidth="1"/>
    <col min="5383" max="5383" width="8.5703125" style="261" customWidth="1"/>
    <col min="5384" max="5384" width="10" style="261" customWidth="1"/>
    <col min="5385" max="5386" width="8.7109375" style="261" customWidth="1"/>
    <col min="5387" max="5387" width="10" style="261" customWidth="1"/>
    <col min="5388" max="5455" width="8.7109375" style="261" customWidth="1"/>
    <col min="5456" max="5632" width="9.140625" style="261"/>
    <col min="5633" max="5634" width="13.28515625" style="261" customWidth="1"/>
    <col min="5635" max="5635" width="14.42578125" style="261" customWidth="1"/>
    <col min="5636" max="5636" width="12.140625" style="261" customWidth="1"/>
    <col min="5637" max="5637" width="5.140625" style="261" customWidth="1"/>
    <col min="5638" max="5638" width="8.140625" style="261" customWidth="1"/>
    <col min="5639" max="5639" width="8.5703125" style="261" customWidth="1"/>
    <col min="5640" max="5640" width="10" style="261" customWidth="1"/>
    <col min="5641" max="5642" width="8.7109375" style="261" customWidth="1"/>
    <col min="5643" max="5643" width="10" style="261" customWidth="1"/>
    <col min="5644" max="5711" width="8.7109375" style="261" customWidth="1"/>
    <col min="5712" max="5888" width="9.140625" style="261"/>
    <col min="5889" max="5890" width="13.28515625" style="261" customWidth="1"/>
    <col min="5891" max="5891" width="14.42578125" style="261" customWidth="1"/>
    <col min="5892" max="5892" width="12.140625" style="261" customWidth="1"/>
    <col min="5893" max="5893" width="5.140625" style="261" customWidth="1"/>
    <col min="5894" max="5894" width="8.140625" style="261" customWidth="1"/>
    <col min="5895" max="5895" width="8.5703125" style="261" customWidth="1"/>
    <col min="5896" max="5896" width="10" style="261" customWidth="1"/>
    <col min="5897" max="5898" width="8.7109375" style="261" customWidth="1"/>
    <col min="5899" max="5899" width="10" style="261" customWidth="1"/>
    <col min="5900" max="5967" width="8.7109375" style="261" customWidth="1"/>
    <col min="5968" max="6144" width="9.140625" style="261"/>
    <col min="6145" max="6146" width="13.28515625" style="261" customWidth="1"/>
    <col min="6147" max="6147" width="14.42578125" style="261" customWidth="1"/>
    <col min="6148" max="6148" width="12.140625" style="261" customWidth="1"/>
    <col min="6149" max="6149" width="5.140625" style="261" customWidth="1"/>
    <col min="6150" max="6150" width="8.140625" style="261" customWidth="1"/>
    <col min="6151" max="6151" width="8.5703125" style="261" customWidth="1"/>
    <col min="6152" max="6152" width="10" style="261" customWidth="1"/>
    <col min="6153" max="6154" width="8.7109375" style="261" customWidth="1"/>
    <col min="6155" max="6155" width="10" style="261" customWidth="1"/>
    <col min="6156" max="6223" width="8.7109375" style="261" customWidth="1"/>
    <col min="6224" max="6400" width="9.140625" style="261"/>
    <col min="6401" max="6402" width="13.28515625" style="261" customWidth="1"/>
    <col min="6403" max="6403" width="14.42578125" style="261" customWidth="1"/>
    <col min="6404" max="6404" width="12.140625" style="261" customWidth="1"/>
    <col min="6405" max="6405" width="5.140625" style="261" customWidth="1"/>
    <col min="6406" max="6406" width="8.140625" style="261" customWidth="1"/>
    <col min="6407" max="6407" width="8.5703125" style="261" customWidth="1"/>
    <col min="6408" max="6408" width="10" style="261" customWidth="1"/>
    <col min="6409" max="6410" width="8.7109375" style="261" customWidth="1"/>
    <col min="6411" max="6411" width="10" style="261" customWidth="1"/>
    <col min="6412" max="6479" width="8.7109375" style="261" customWidth="1"/>
    <col min="6480" max="6656" width="9.140625" style="261"/>
    <col min="6657" max="6658" width="13.28515625" style="261" customWidth="1"/>
    <col min="6659" max="6659" width="14.42578125" style="261" customWidth="1"/>
    <col min="6660" max="6660" width="12.140625" style="261" customWidth="1"/>
    <col min="6661" max="6661" width="5.140625" style="261" customWidth="1"/>
    <col min="6662" max="6662" width="8.140625" style="261" customWidth="1"/>
    <col min="6663" max="6663" width="8.5703125" style="261" customWidth="1"/>
    <col min="6664" max="6664" width="10" style="261" customWidth="1"/>
    <col min="6665" max="6666" width="8.7109375" style="261" customWidth="1"/>
    <col min="6667" max="6667" width="10" style="261" customWidth="1"/>
    <col min="6668" max="6735" width="8.7109375" style="261" customWidth="1"/>
    <col min="6736" max="6912" width="9.140625" style="261"/>
    <col min="6913" max="6914" width="13.28515625" style="261" customWidth="1"/>
    <col min="6915" max="6915" width="14.42578125" style="261" customWidth="1"/>
    <col min="6916" max="6916" width="12.140625" style="261" customWidth="1"/>
    <col min="6917" max="6917" width="5.140625" style="261" customWidth="1"/>
    <col min="6918" max="6918" width="8.140625" style="261" customWidth="1"/>
    <col min="6919" max="6919" width="8.5703125" style="261" customWidth="1"/>
    <col min="6920" max="6920" width="10" style="261" customWidth="1"/>
    <col min="6921" max="6922" width="8.7109375" style="261" customWidth="1"/>
    <col min="6923" max="6923" width="10" style="261" customWidth="1"/>
    <col min="6924" max="6991" width="8.7109375" style="261" customWidth="1"/>
    <col min="6992" max="7168" width="9.140625" style="261"/>
    <col min="7169" max="7170" width="13.28515625" style="261" customWidth="1"/>
    <col min="7171" max="7171" width="14.42578125" style="261" customWidth="1"/>
    <col min="7172" max="7172" width="12.140625" style="261" customWidth="1"/>
    <col min="7173" max="7173" width="5.140625" style="261" customWidth="1"/>
    <col min="7174" max="7174" width="8.140625" style="261" customWidth="1"/>
    <col min="7175" max="7175" width="8.5703125" style="261" customWidth="1"/>
    <col min="7176" max="7176" width="10" style="261" customWidth="1"/>
    <col min="7177" max="7178" width="8.7109375" style="261" customWidth="1"/>
    <col min="7179" max="7179" width="10" style="261" customWidth="1"/>
    <col min="7180" max="7247" width="8.7109375" style="261" customWidth="1"/>
    <col min="7248" max="7424" width="9.140625" style="261"/>
    <col min="7425" max="7426" width="13.28515625" style="261" customWidth="1"/>
    <col min="7427" max="7427" width="14.42578125" style="261" customWidth="1"/>
    <col min="7428" max="7428" width="12.140625" style="261" customWidth="1"/>
    <col min="7429" max="7429" width="5.140625" style="261" customWidth="1"/>
    <col min="7430" max="7430" width="8.140625" style="261" customWidth="1"/>
    <col min="7431" max="7431" width="8.5703125" style="261" customWidth="1"/>
    <col min="7432" max="7432" width="10" style="261" customWidth="1"/>
    <col min="7433" max="7434" width="8.7109375" style="261" customWidth="1"/>
    <col min="7435" max="7435" width="10" style="261" customWidth="1"/>
    <col min="7436" max="7503" width="8.7109375" style="261" customWidth="1"/>
    <col min="7504" max="7680" width="9.140625" style="261"/>
    <col min="7681" max="7682" width="13.28515625" style="261" customWidth="1"/>
    <col min="7683" max="7683" width="14.42578125" style="261" customWidth="1"/>
    <col min="7684" max="7684" width="12.140625" style="261" customWidth="1"/>
    <col min="7685" max="7685" width="5.140625" style="261" customWidth="1"/>
    <col min="7686" max="7686" width="8.140625" style="261" customWidth="1"/>
    <col min="7687" max="7687" width="8.5703125" style="261" customWidth="1"/>
    <col min="7688" max="7688" width="10" style="261" customWidth="1"/>
    <col min="7689" max="7690" width="8.7109375" style="261" customWidth="1"/>
    <col min="7691" max="7691" width="10" style="261" customWidth="1"/>
    <col min="7692" max="7759" width="8.7109375" style="261" customWidth="1"/>
    <col min="7760" max="7936" width="9.140625" style="261"/>
    <col min="7937" max="7938" width="13.28515625" style="261" customWidth="1"/>
    <col min="7939" max="7939" width="14.42578125" style="261" customWidth="1"/>
    <col min="7940" max="7940" width="12.140625" style="261" customWidth="1"/>
    <col min="7941" max="7941" width="5.140625" style="261" customWidth="1"/>
    <col min="7942" max="7942" width="8.140625" style="261" customWidth="1"/>
    <col min="7943" max="7943" width="8.5703125" style="261" customWidth="1"/>
    <col min="7944" max="7944" width="10" style="261" customWidth="1"/>
    <col min="7945" max="7946" width="8.7109375" style="261" customWidth="1"/>
    <col min="7947" max="7947" width="10" style="261" customWidth="1"/>
    <col min="7948" max="8015" width="8.7109375" style="261" customWidth="1"/>
    <col min="8016" max="8192" width="9.140625" style="261"/>
    <col min="8193" max="8194" width="13.28515625" style="261" customWidth="1"/>
    <col min="8195" max="8195" width="14.42578125" style="261" customWidth="1"/>
    <col min="8196" max="8196" width="12.140625" style="261" customWidth="1"/>
    <col min="8197" max="8197" width="5.140625" style="261" customWidth="1"/>
    <col min="8198" max="8198" width="8.140625" style="261" customWidth="1"/>
    <col min="8199" max="8199" width="8.5703125" style="261" customWidth="1"/>
    <col min="8200" max="8200" width="10" style="261" customWidth="1"/>
    <col min="8201" max="8202" width="8.7109375" style="261" customWidth="1"/>
    <col min="8203" max="8203" width="10" style="261" customWidth="1"/>
    <col min="8204" max="8271" width="8.7109375" style="261" customWidth="1"/>
    <col min="8272" max="8448" width="9.140625" style="261"/>
    <col min="8449" max="8450" width="13.28515625" style="261" customWidth="1"/>
    <col min="8451" max="8451" width="14.42578125" style="261" customWidth="1"/>
    <col min="8452" max="8452" width="12.140625" style="261" customWidth="1"/>
    <col min="8453" max="8453" width="5.140625" style="261" customWidth="1"/>
    <col min="8454" max="8454" width="8.140625" style="261" customWidth="1"/>
    <col min="8455" max="8455" width="8.5703125" style="261" customWidth="1"/>
    <col min="8456" max="8456" width="10" style="261" customWidth="1"/>
    <col min="8457" max="8458" width="8.7109375" style="261" customWidth="1"/>
    <col min="8459" max="8459" width="10" style="261" customWidth="1"/>
    <col min="8460" max="8527" width="8.7109375" style="261" customWidth="1"/>
    <col min="8528" max="8704" width="9.140625" style="261"/>
    <col min="8705" max="8706" width="13.28515625" style="261" customWidth="1"/>
    <col min="8707" max="8707" width="14.42578125" style="261" customWidth="1"/>
    <col min="8708" max="8708" width="12.140625" style="261" customWidth="1"/>
    <col min="8709" max="8709" width="5.140625" style="261" customWidth="1"/>
    <col min="8710" max="8710" width="8.140625" style="261" customWidth="1"/>
    <col min="8711" max="8711" width="8.5703125" style="261" customWidth="1"/>
    <col min="8712" max="8712" width="10" style="261" customWidth="1"/>
    <col min="8713" max="8714" width="8.7109375" style="261" customWidth="1"/>
    <col min="8715" max="8715" width="10" style="261" customWidth="1"/>
    <col min="8716" max="8783" width="8.7109375" style="261" customWidth="1"/>
    <col min="8784" max="8960" width="9.140625" style="261"/>
    <col min="8961" max="8962" width="13.28515625" style="261" customWidth="1"/>
    <col min="8963" max="8963" width="14.42578125" style="261" customWidth="1"/>
    <col min="8964" max="8964" width="12.140625" style="261" customWidth="1"/>
    <col min="8965" max="8965" width="5.140625" style="261" customWidth="1"/>
    <col min="8966" max="8966" width="8.140625" style="261" customWidth="1"/>
    <col min="8967" max="8967" width="8.5703125" style="261" customWidth="1"/>
    <col min="8968" max="8968" width="10" style="261" customWidth="1"/>
    <col min="8969" max="8970" width="8.7109375" style="261" customWidth="1"/>
    <col min="8971" max="8971" width="10" style="261" customWidth="1"/>
    <col min="8972" max="9039" width="8.7109375" style="261" customWidth="1"/>
    <col min="9040" max="9216" width="9.140625" style="261"/>
    <col min="9217" max="9218" width="13.28515625" style="261" customWidth="1"/>
    <col min="9219" max="9219" width="14.42578125" style="261" customWidth="1"/>
    <col min="9220" max="9220" width="12.140625" style="261" customWidth="1"/>
    <col min="9221" max="9221" width="5.140625" style="261" customWidth="1"/>
    <col min="9222" max="9222" width="8.140625" style="261" customWidth="1"/>
    <col min="9223" max="9223" width="8.5703125" style="261" customWidth="1"/>
    <col min="9224" max="9224" width="10" style="261" customWidth="1"/>
    <col min="9225" max="9226" width="8.7109375" style="261" customWidth="1"/>
    <col min="9227" max="9227" width="10" style="261" customWidth="1"/>
    <col min="9228" max="9295" width="8.7109375" style="261" customWidth="1"/>
    <col min="9296" max="9472" width="9.140625" style="261"/>
    <col min="9473" max="9474" width="13.28515625" style="261" customWidth="1"/>
    <col min="9475" max="9475" width="14.42578125" style="261" customWidth="1"/>
    <col min="9476" max="9476" width="12.140625" style="261" customWidth="1"/>
    <col min="9477" max="9477" width="5.140625" style="261" customWidth="1"/>
    <col min="9478" max="9478" width="8.140625" style="261" customWidth="1"/>
    <col min="9479" max="9479" width="8.5703125" style="261" customWidth="1"/>
    <col min="9480" max="9480" width="10" style="261" customWidth="1"/>
    <col min="9481" max="9482" width="8.7109375" style="261" customWidth="1"/>
    <col min="9483" max="9483" width="10" style="261" customWidth="1"/>
    <col min="9484" max="9551" width="8.7109375" style="261" customWidth="1"/>
    <col min="9552" max="9728" width="9.140625" style="261"/>
    <col min="9729" max="9730" width="13.28515625" style="261" customWidth="1"/>
    <col min="9731" max="9731" width="14.42578125" style="261" customWidth="1"/>
    <col min="9732" max="9732" width="12.140625" style="261" customWidth="1"/>
    <col min="9733" max="9733" width="5.140625" style="261" customWidth="1"/>
    <col min="9734" max="9734" width="8.140625" style="261" customWidth="1"/>
    <col min="9735" max="9735" width="8.5703125" style="261" customWidth="1"/>
    <col min="9736" max="9736" width="10" style="261" customWidth="1"/>
    <col min="9737" max="9738" width="8.7109375" style="261" customWidth="1"/>
    <col min="9739" max="9739" width="10" style="261" customWidth="1"/>
    <col min="9740" max="9807" width="8.7109375" style="261" customWidth="1"/>
    <col min="9808" max="9984" width="9.140625" style="261"/>
    <col min="9985" max="9986" width="13.28515625" style="261" customWidth="1"/>
    <col min="9987" max="9987" width="14.42578125" style="261" customWidth="1"/>
    <col min="9988" max="9988" width="12.140625" style="261" customWidth="1"/>
    <col min="9989" max="9989" width="5.140625" style="261" customWidth="1"/>
    <col min="9990" max="9990" width="8.140625" style="261" customWidth="1"/>
    <col min="9991" max="9991" width="8.5703125" style="261" customWidth="1"/>
    <col min="9992" max="9992" width="10" style="261" customWidth="1"/>
    <col min="9993" max="9994" width="8.7109375" style="261" customWidth="1"/>
    <col min="9995" max="9995" width="10" style="261" customWidth="1"/>
    <col min="9996" max="10063" width="8.7109375" style="261" customWidth="1"/>
    <col min="10064" max="10240" width="9.140625" style="261"/>
    <col min="10241" max="10242" width="13.28515625" style="261" customWidth="1"/>
    <col min="10243" max="10243" width="14.42578125" style="261" customWidth="1"/>
    <col min="10244" max="10244" width="12.140625" style="261" customWidth="1"/>
    <col min="10245" max="10245" width="5.140625" style="261" customWidth="1"/>
    <col min="10246" max="10246" width="8.140625" style="261" customWidth="1"/>
    <col min="10247" max="10247" width="8.5703125" style="261" customWidth="1"/>
    <col min="10248" max="10248" width="10" style="261" customWidth="1"/>
    <col min="10249" max="10250" width="8.7109375" style="261" customWidth="1"/>
    <col min="10251" max="10251" width="10" style="261" customWidth="1"/>
    <col min="10252" max="10319" width="8.7109375" style="261" customWidth="1"/>
    <col min="10320" max="10496" width="9.140625" style="261"/>
    <col min="10497" max="10498" width="13.28515625" style="261" customWidth="1"/>
    <col min="10499" max="10499" width="14.42578125" style="261" customWidth="1"/>
    <col min="10500" max="10500" width="12.140625" style="261" customWidth="1"/>
    <col min="10501" max="10501" width="5.140625" style="261" customWidth="1"/>
    <col min="10502" max="10502" width="8.140625" style="261" customWidth="1"/>
    <col min="10503" max="10503" width="8.5703125" style="261" customWidth="1"/>
    <col min="10504" max="10504" width="10" style="261" customWidth="1"/>
    <col min="10505" max="10506" width="8.7109375" style="261" customWidth="1"/>
    <col min="10507" max="10507" width="10" style="261" customWidth="1"/>
    <col min="10508" max="10575" width="8.7109375" style="261" customWidth="1"/>
    <col min="10576" max="10752" width="9.140625" style="261"/>
    <col min="10753" max="10754" width="13.28515625" style="261" customWidth="1"/>
    <col min="10755" max="10755" width="14.42578125" style="261" customWidth="1"/>
    <col min="10756" max="10756" width="12.140625" style="261" customWidth="1"/>
    <col min="10757" max="10757" width="5.140625" style="261" customWidth="1"/>
    <col min="10758" max="10758" width="8.140625" style="261" customWidth="1"/>
    <col min="10759" max="10759" width="8.5703125" style="261" customWidth="1"/>
    <col min="10760" max="10760" width="10" style="261" customWidth="1"/>
    <col min="10761" max="10762" width="8.7109375" style="261" customWidth="1"/>
    <col min="10763" max="10763" width="10" style="261" customWidth="1"/>
    <col min="10764" max="10831" width="8.7109375" style="261" customWidth="1"/>
    <col min="10832" max="11008" width="9.140625" style="261"/>
    <col min="11009" max="11010" width="13.28515625" style="261" customWidth="1"/>
    <col min="11011" max="11011" width="14.42578125" style="261" customWidth="1"/>
    <col min="11012" max="11012" width="12.140625" style="261" customWidth="1"/>
    <col min="11013" max="11013" width="5.140625" style="261" customWidth="1"/>
    <col min="11014" max="11014" width="8.140625" style="261" customWidth="1"/>
    <col min="11015" max="11015" width="8.5703125" style="261" customWidth="1"/>
    <col min="11016" max="11016" width="10" style="261" customWidth="1"/>
    <col min="11017" max="11018" width="8.7109375" style="261" customWidth="1"/>
    <col min="11019" max="11019" width="10" style="261" customWidth="1"/>
    <col min="11020" max="11087" width="8.7109375" style="261" customWidth="1"/>
    <col min="11088" max="11264" width="9.140625" style="261"/>
    <col min="11265" max="11266" width="13.28515625" style="261" customWidth="1"/>
    <col min="11267" max="11267" width="14.42578125" style="261" customWidth="1"/>
    <col min="11268" max="11268" width="12.140625" style="261" customWidth="1"/>
    <col min="11269" max="11269" width="5.140625" style="261" customWidth="1"/>
    <col min="11270" max="11270" width="8.140625" style="261" customWidth="1"/>
    <col min="11271" max="11271" width="8.5703125" style="261" customWidth="1"/>
    <col min="11272" max="11272" width="10" style="261" customWidth="1"/>
    <col min="11273" max="11274" width="8.7109375" style="261" customWidth="1"/>
    <col min="11275" max="11275" width="10" style="261" customWidth="1"/>
    <col min="11276" max="11343" width="8.7109375" style="261" customWidth="1"/>
    <col min="11344" max="11520" width="9.140625" style="261"/>
    <col min="11521" max="11522" width="13.28515625" style="261" customWidth="1"/>
    <col min="11523" max="11523" width="14.42578125" style="261" customWidth="1"/>
    <col min="11524" max="11524" width="12.140625" style="261" customWidth="1"/>
    <col min="11525" max="11525" width="5.140625" style="261" customWidth="1"/>
    <col min="11526" max="11526" width="8.140625" style="261" customWidth="1"/>
    <col min="11527" max="11527" width="8.5703125" style="261" customWidth="1"/>
    <col min="11528" max="11528" width="10" style="261" customWidth="1"/>
    <col min="11529" max="11530" width="8.7109375" style="261" customWidth="1"/>
    <col min="11531" max="11531" width="10" style="261" customWidth="1"/>
    <col min="11532" max="11599" width="8.7109375" style="261" customWidth="1"/>
    <col min="11600" max="11776" width="9.140625" style="261"/>
    <col min="11777" max="11778" width="13.28515625" style="261" customWidth="1"/>
    <col min="11779" max="11779" width="14.42578125" style="261" customWidth="1"/>
    <col min="11780" max="11780" width="12.140625" style="261" customWidth="1"/>
    <col min="11781" max="11781" width="5.140625" style="261" customWidth="1"/>
    <col min="11782" max="11782" width="8.140625" style="261" customWidth="1"/>
    <col min="11783" max="11783" width="8.5703125" style="261" customWidth="1"/>
    <col min="11784" max="11784" width="10" style="261" customWidth="1"/>
    <col min="11785" max="11786" width="8.7109375" style="261" customWidth="1"/>
    <col min="11787" max="11787" width="10" style="261" customWidth="1"/>
    <col min="11788" max="11855" width="8.7109375" style="261" customWidth="1"/>
    <col min="11856" max="12032" width="9.140625" style="261"/>
    <col min="12033" max="12034" width="13.28515625" style="261" customWidth="1"/>
    <col min="12035" max="12035" width="14.42578125" style="261" customWidth="1"/>
    <col min="12036" max="12036" width="12.140625" style="261" customWidth="1"/>
    <col min="12037" max="12037" width="5.140625" style="261" customWidth="1"/>
    <col min="12038" max="12038" width="8.140625" style="261" customWidth="1"/>
    <col min="12039" max="12039" width="8.5703125" style="261" customWidth="1"/>
    <col min="12040" max="12040" width="10" style="261" customWidth="1"/>
    <col min="12041" max="12042" width="8.7109375" style="261" customWidth="1"/>
    <col min="12043" max="12043" width="10" style="261" customWidth="1"/>
    <col min="12044" max="12111" width="8.7109375" style="261" customWidth="1"/>
    <col min="12112" max="12288" width="9.140625" style="261"/>
    <col min="12289" max="12290" width="13.28515625" style="261" customWidth="1"/>
    <col min="12291" max="12291" width="14.42578125" style="261" customWidth="1"/>
    <col min="12292" max="12292" width="12.140625" style="261" customWidth="1"/>
    <col min="12293" max="12293" width="5.140625" style="261" customWidth="1"/>
    <col min="12294" max="12294" width="8.140625" style="261" customWidth="1"/>
    <col min="12295" max="12295" width="8.5703125" style="261" customWidth="1"/>
    <col min="12296" max="12296" width="10" style="261" customWidth="1"/>
    <col min="12297" max="12298" width="8.7109375" style="261" customWidth="1"/>
    <col min="12299" max="12299" width="10" style="261" customWidth="1"/>
    <col min="12300" max="12367" width="8.7109375" style="261" customWidth="1"/>
    <col min="12368" max="12544" width="9.140625" style="261"/>
    <col min="12545" max="12546" width="13.28515625" style="261" customWidth="1"/>
    <col min="12547" max="12547" width="14.42578125" style="261" customWidth="1"/>
    <col min="12548" max="12548" width="12.140625" style="261" customWidth="1"/>
    <col min="12549" max="12549" width="5.140625" style="261" customWidth="1"/>
    <col min="12550" max="12550" width="8.140625" style="261" customWidth="1"/>
    <col min="12551" max="12551" width="8.5703125" style="261" customWidth="1"/>
    <col min="12552" max="12552" width="10" style="261" customWidth="1"/>
    <col min="12553" max="12554" width="8.7109375" style="261" customWidth="1"/>
    <col min="12555" max="12555" width="10" style="261" customWidth="1"/>
    <col min="12556" max="12623" width="8.7109375" style="261" customWidth="1"/>
    <col min="12624" max="12800" width="9.140625" style="261"/>
    <col min="12801" max="12802" width="13.28515625" style="261" customWidth="1"/>
    <col min="12803" max="12803" width="14.42578125" style="261" customWidth="1"/>
    <col min="12804" max="12804" width="12.140625" style="261" customWidth="1"/>
    <col min="12805" max="12805" width="5.140625" style="261" customWidth="1"/>
    <col min="12806" max="12806" width="8.140625" style="261" customWidth="1"/>
    <col min="12807" max="12807" width="8.5703125" style="261" customWidth="1"/>
    <col min="12808" max="12808" width="10" style="261" customWidth="1"/>
    <col min="12809" max="12810" width="8.7109375" style="261" customWidth="1"/>
    <col min="12811" max="12811" width="10" style="261" customWidth="1"/>
    <col min="12812" max="12879" width="8.7109375" style="261" customWidth="1"/>
    <col min="12880" max="13056" width="9.140625" style="261"/>
    <col min="13057" max="13058" width="13.28515625" style="261" customWidth="1"/>
    <col min="13059" max="13059" width="14.42578125" style="261" customWidth="1"/>
    <col min="13060" max="13060" width="12.140625" style="261" customWidth="1"/>
    <col min="13061" max="13061" width="5.140625" style="261" customWidth="1"/>
    <col min="13062" max="13062" width="8.140625" style="261" customWidth="1"/>
    <col min="13063" max="13063" width="8.5703125" style="261" customWidth="1"/>
    <col min="13064" max="13064" width="10" style="261" customWidth="1"/>
    <col min="13065" max="13066" width="8.7109375" style="261" customWidth="1"/>
    <col min="13067" max="13067" width="10" style="261" customWidth="1"/>
    <col min="13068" max="13135" width="8.7109375" style="261" customWidth="1"/>
    <col min="13136" max="13312" width="9.140625" style="261"/>
    <col min="13313" max="13314" width="13.28515625" style="261" customWidth="1"/>
    <col min="13315" max="13315" width="14.42578125" style="261" customWidth="1"/>
    <col min="13316" max="13316" width="12.140625" style="261" customWidth="1"/>
    <col min="13317" max="13317" width="5.140625" style="261" customWidth="1"/>
    <col min="13318" max="13318" width="8.140625" style="261" customWidth="1"/>
    <col min="13319" max="13319" width="8.5703125" style="261" customWidth="1"/>
    <col min="13320" max="13320" width="10" style="261" customWidth="1"/>
    <col min="13321" max="13322" width="8.7109375" style="261" customWidth="1"/>
    <col min="13323" max="13323" width="10" style="261" customWidth="1"/>
    <col min="13324" max="13391" width="8.7109375" style="261" customWidth="1"/>
    <col min="13392" max="13568" width="9.140625" style="261"/>
    <col min="13569" max="13570" width="13.28515625" style="261" customWidth="1"/>
    <col min="13571" max="13571" width="14.42578125" style="261" customWidth="1"/>
    <col min="13572" max="13572" width="12.140625" style="261" customWidth="1"/>
    <col min="13573" max="13573" width="5.140625" style="261" customWidth="1"/>
    <col min="13574" max="13574" width="8.140625" style="261" customWidth="1"/>
    <col min="13575" max="13575" width="8.5703125" style="261" customWidth="1"/>
    <col min="13576" max="13576" width="10" style="261" customWidth="1"/>
    <col min="13577" max="13578" width="8.7109375" style="261" customWidth="1"/>
    <col min="13579" max="13579" width="10" style="261" customWidth="1"/>
    <col min="13580" max="13647" width="8.7109375" style="261" customWidth="1"/>
    <col min="13648" max="13824" width="9.140625" style="261"/>
    <col min="13825" max="13826" width="13.28515625" style="261" customWidth="1"/>
    <col min="13827" max="13827" width="14.42578125" style="261" customWidth="1"/>
    <col min="13828" max="13828" width="12.140625" style="261" customWidth="1"/>
    <col min="13829" max="13829" width="5.140625" style="261" customWidth="1"/>
    <col min="13830" max="13830" width="8.140625" style="261" customWidth="1"/>
    <col min="13831" max="13831" width="8.5703125" style="261" customWidth="1"/>
    <col min="13832" max="13832" width="10" style="261" customWidth="1"/>
    <col min="13833" max="13834" width="8.7109375" style="261" customWidth="1"/>
    <col min="13835" max="13835" width="10" style="261" customWidth="1"/>
    <col min="13836" max="13903" width="8.7109375" style="261" customWidth="1"/>
    <col min="13904" max="14080" width="9.140625" style="261"/>
    <col min="14081" max="14082" width="13.28515625" style="261" customWidth="1"/>
    <col min="14083" max="14083" width="14.42578125" style="261" customWidth="1"/>
    <col min="14084" max="14084" width="12.140625" style="261" customWidth="1"/>
    <col min="14085" max="14085" width="5.140625" style="261" customWidth="1"/>
    <col min="14086" max="14086" width="8.140625" style="261" customWidth="1"/>
    <col min="14087" max="14087" width="8.5703125" style="261" customWidth="1"/>
    <col min="14088" max="14088" width="10" style="261" customWidth="1"/>
    <col min="14089" max="14090" width="8.7109375" style="261" customWidth="1"/>
    <col min="14091" max="14091" width="10" style="261" customWidth="1"/>
    <col min="14092" max="14159" width="8.7109375" style="261" customWidth="1"/>
    <col min="14160" max="14336" width="9.140625" style="261"/>
    <col min="14337" max="14338" width="13.28515625" style="261" customWidth="1"/>
    <col min="14339" max="14339" width="14.42578125" style="261" customWidth="1"/>
    <col min="14340" max="14340" width="12.140625" style="261" customWidth="1"/>
    <col min="14341" max="14341" width="5.140625" style="261" customWidth="1"/>
    <col min="14342" max="14342" width="8.140625" style="261" customWidth="1"/>
    <col min="14343" max="14343" width="8.5703125" style="261" customWidth="1"/>
    <col min="14344" max="14344" width="10" style="261" customWidth="1"/>
    <col min="14345" max="14346" width="8.7109375" style="261" customWidth="1"/>
    <col min="14347" max="14347" width="10" style="261" customWidth="1"/>
    <col min="14348" max="14415" width="8.7109375" style="261" customWidth="1"/>
    <col min="14416" max="14592" width="9.140625" style="261"/>
    <col min="14593" max="14594" width="13.28515625" style="261" customWidth="1"/>
    <col min="14595" max="14595" width="14.42578125" style="261" customWidth="1"/>
    <col min="14596" max="14596" width="12.140625" style="261" customWidth="1"/>
    <col min="14597" max="14597" width="5.140625" style="261" customWidth="1"/>
    <col min="14598" max="14598" width="8.140625" style="261" customWidth="1"/>
    <col min="14599" max="14599" width="8.5703125" style="261" customWidth="1"/>
    <col min="14600" max="14600" width="10" style="261" customWidth="1"/>
    <col min="14601" max="14602" width="8.7109375" style="261" customWidth="1"/>
    <col min="14603" max="14603" width="10" style="261" customWidth="1"/>
    <col min="14604" max="14671" width="8.7109375" style="261" customWidth="1"/>
    <col min="14672" max="14848" width="9.140625" style="261"/>
    <col min="14849" max="14850" width="13.28515625" style="261" customWidth="1"/>
    <col min="14851" max="14851" width="14.42578125" style="261" customWidth="1"/>
    <col min="14852" max="14852" width="12.140625" style="261" customWidth="1"/>
    <col min="14853" max="14853" width="5.140625" style="261" customWidth="1"/>
    <col min="14854" max="14854" width="8.140625" style="261" customWidth="1"/>
    <col min="14855" max="14855" width="8.5703125" style="261" customWidth="1"/>
    <col min="14856" max="14856" width="10" style="261" customWidth="1"/>
    <col min="14857" max="14858" width="8.7109375" style="261" customWidth="1"/>
    <col min="14859" max="14859" width="10" style="261" customWidth="1"/>
    <col min="14860" max="14927" width="8.7109375" style="261" customWidth="1"/>
    <col min="14928" max="15104" width="9.140625" style="261"/>
    <col min="15105" max="15106" width="13.28515625" style="261" customWidth="1"/>
    <col min="15107" max="15107" width="14.42578125" style="261" customWidth="1"/>
    <col min="15108" max="15108" width="12.140625" style="261" customWidth="1"/>
    <col min="15109" max="15109" width="5.140625" style="261" customWidth="1"/>
    <col min="15110" max="15110" width="8.140625" style="261" customWidth="1"/>
    <col min="15111" max="15111" width="8.5703125" style="261" customWidth="1"/>
    <col min="15112" max="15112" width="10" style="261" customWidth="1"/>
    <col min="15113" max="15114" width="8.7109375" style="261" customWidth="1"/>
    <col min="15115" max="15115" width="10" style="261" customWidth="1"/>
    <col min="15116" max="15183" width="8.7109375" style="261" customWidth="1"/>
    <col min="15184" max="15360" width="9.140625" style="261"/>
    <col min="15361" max="15362" width="13.28515625" style="261" customWidth="1"/>
    <col min="15363" max="15363" width="14.42578125" style="261" customWidth="1"/>
    <col min="15364" max="15364" width="12.140625" style="261" customWidth="1"/>
    <col min="15365" max="15365" width="5.140625" style="261" customWidth="1"/>
    <col min="15366" max="15366" width="8.140625" style="261" customWidth="1"/>
    <col min="15367" max="15367" width="8.5703125" style="261" customWidth="1"/>
    <col min="15368" max="15368" width="10" style="261" customWidth="1"/>
    <col min="15369" max="15370" width="8.7109375" style="261" customWidth="1"/>
    <col min="15371" max="15371" width="10" style="261" customWidth="1"/>
    <col min="15372" max="15439" width="8.7109375" style="261" customWidth="1"/>
    <col min="15440" max="15616" width="9.140625" style="261"/>
    <col min="15617" max="15618" width="13.28515625" style="261" customWidth="1"/>
    <col min="15619" max="15619" width="14.42578125" style="261" customWidth="1"/>
    <col min="15620" max="15620" width="12.140625" style="261" customWidth="1"/>
    <col min="15621" max="15621" width="5.140625" style="261" customWidth="1"/>
    <col min="15622" max="15622" width="8.140625" style="261" customWidth="1"/>
    <col min="15623" max="15623" width="8.5703125" style="261" customWidth="1"/>
    <col min="15624" max="15624" width="10" style="261" customWidth="1"/>
    <col min="15625" max="15626" width="8.7109375" style="261" customWidth="1"/>
    <col min="15627" max="15627" width="10" style="261" customWidth="1"/>
    <col min="15628" max="15695" width="8.7109375" style="261" customWidth="1"/>
    <col min="15696" max="15872" width="9.140625" style="261"/>
    <col min="15873" max="15874" width="13.28515625" style="261" customWidth="1"/>
    <col min="15875" max="15875" width="14.42578125" style="261" customWidth="1"/>
    <col min="15876" max="15876" width="12.140625" style="261" customWidth="1"/>
    <col min="15877" max="15877" width="5.140625" style="261" customWidth="1"/>
    <col min="15878" max="15878" width="8.140625" style="261" customWidth="1"/>
    <col min="15879" max="15879" width="8.5703125" style="261" customWidth="1"/>
    <col min="15880" max="15880" width="10" style="261" customWidth="1"/>
    <col min="15881" max="15882" width="8.7109375" style="261" customWidth="1"/>
    <col min="15883" max="15883" width="10" style="261" customWidth="1"/>
    <col min="15884" max="15951" width="8.7109375" style="261" customWidth="1"/>
    <col min="15952" max="16128" width="9.140625" style="261"/>
    <col min="16129" max="16130" width="13.28515625" style="261" customWidth="1"/>
    <col min="16131" max="16131" width="14.42578125" style="261" customWidth="1"/>
    <col min="16132" max="16132" width="12.140625" style="261" customWidth="1"/>
    <col min="16133" max="16133" width="5.140625" style="261" customWidth="1"/>
    <col min="16134" max="16134" width="8.140625" style="261" customWidth="1"/>
    <col min="16135" max="16135" width="8.5703125" style="261" customWidth="1"/>
    <col min="16136" max="16136" width="10" style="261" customWidth="1"/>
    <col min="16137" max="16138" width="8.7109375" style="261" customWidth="1"/>
    <col min="16139" max="16139" width="10" style="261" customWidth="1"/>
    <col min="16140" max="16207" width="8.7109375" style="261" customWidth="1"/>
    <col min="16208" max="16384" width="9.140625" style="261"/>
  </cols>
  <sheetData>
    <row r="1" spans="1:84" s="2" customFormat="1" ht="26.25" customHeight="1" x14ac:dyDescent="0.35">
      <c r="A1" s="1" t="s">
        <v>161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BV1" s="3"/>
      <c r="BW1" s="3"/>
      <c r="BX1" s="3"/>
      <c r="BY1" s="4"/>
      <c r="BZ1" s="3"/>
      <c r="CA1" s="3"/>
      <c r="CB1" s="3"/>
      <c r="CC1" s="3"/>
    </row>
    <row r="2" spans="1:84" s="13" customFormat="1" ht="27.75" x14ac:dyDescent="0.4">
      <c r="A2" s="2"/>
      <c r="B2" s="3"/>
      <c r="C2" s="3"/>
      <c r="D2" s="3"/>
      <c r="E2" s="3"/>
      <c r="F2" s="5"/>
      <c r="G2" s="3"/>
      <c r="H2" s="3"/>
      <c r="I2" s="2"/>
      <c r="J2" s="2"/>
      <c r="K2" s="6"/>
      <c r="L2" s="6"/>
      <c r="M2" s="6"/>
      <c r="N2" s="7"/>
      <c r="O2" s="3"/>
      <c r="P2" s="3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8" t="s">
        <v>1</v>
      </c>
      <c r="AN2" s="9">
        <v>42172</v>
      </c>
      <c r="AO2" s="9"/>
      <c r="AP2" s="9"/>
      <c r="AQ2" s="9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10"/>
      <c r="BW2" s="3"/>
      <c r="BX2" s="11"/>
      <c r="BY2" s="11"/>
      <c r="BZ2" s="11"/>
      <c r="CA2" s="11"/>
      <c r="CB2" s="12"/>
      <c r="CC2" s="12"/>
    </row>
    <row r="3" spans="1:84" s="13" customFormat="1" ht="18" thickBot="1" x14ac:dyDescent="0.35">
      <c r="A3" s="2"/>
      <c r="B3" s="3"/>
      <c r="C3" s="3"/>
      <c r="D3" s="3"/>
      <c r="E3" s="3"/>
      <c r="F3" s="5"/>
      <c r="G3" s="3"/>
      <c r="H3" s="3"/>
      <c r="I3" s="14"/>
      <c r="J3" s="2"/>
      <c r="K3" s="3"/>
      <c r="L3" s="14"/>
      <c r="M3" s="2"/>
      <c r="N3" s="3"/>
      <c r="O3" s="14"/>
      <c r="P3" s="2"/>
      <c r="Q3" s="3"/>
      <c r="R3" s="14"/>
      <c r="S3" s="2"/>
      <c r="T3" s="3"/>
      <c r="U3" s="14"/>
      <c r="V3" s="2"/>
      <c r="W3" s="3"/>
      <c r="X3" s="14"/>
      <c r="Y3" s="2"/>
      <c r="Z3" s="3"/>
      <c r="AA3" s="14"/>
      <c r="AB3" s="2"/>
      <c r="AC3" s="3"/>
      <c r="AD3" s="14"/>
      <c r="AE3" s="2"/>
      <c r="AF3" s="3"/>
      <c r="AG3" s="14"/>
      <c r="AH3" s="2"/>
      <c r="AI3" s="3"/>
      <c r="AJ3" s="14"/>
      <c r="AK3" s="2"/>
      <c r="AL3" s="3"/>
      <c r="AM3" s="14"/>
      <c r="AN3" s="2"/>
      <c r="AO3" s="3"/>
      <c r="AP3" s="14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3"/>
      <c r="BY3" s="3"/>
      <c r="BZ3" s="15"/>
      <c r="CA3" s="15"/>
      <c r="CB3" s="12"/>
      <c r="CC3" s="12"/>
    </row>
    <row r="4" spans="1:84" s="13" customFormat="1" ht="16.5" customHeight="1" thickBot="1" x14ac:dyDescent="0.3">
      <c r="A4" s="16" t="s">
        <v>2</v>
      </c>
      <c r="B4" s="17"/>
      <c r="C4" s="17"/>
      <c r="D4" s="17"/>
      <c r="E4" s="17"/>
      <c r="F4" s="17"/>
      <c r="G4" s="18"/>
      <c r="H4" s="19" t="s">
        <v>3</v>
      </c>
      <c r="I4" s="20"/>
      <c r="J4" s="21"/>
      <c r="K4" s="19" t="s">
        <v>4</v>
      </c>
      <c r="L4" s="20"/>
      <c r="M4" s="21"/>
      <c r="N4" s="19" t="s">
        <v>5</v>
      </c>
      <c r="O4" s="20"/>
      <c r="P4" s="21"/>
      <c r="Q4" s="19" t="s">
        <v>6</v>
      </c>
      <c r="R4" s="20"/>
      <c r="S4" s="21"/>
      <c r="T4" s="19" t="s">
        <v>7</v>
      </c>
      <c r="U4" s="20"/>
      <c r="V4" s="21"/>
      <c r="W4" s="19" t="s">
        <v>8</v>
      </c>
      <c r="X4" s="20"/>
      <c r="Y4" s="21"/>
      <c r="Z4" s="19" t="s">
        <v>9</v>
      </c>
      <c r="AA4" s="20"/>
      <c r="AB4" s="21"/>
      <c r="AC4" s="19" t="s">
        <v>10</v>
      </c>
      <c r="AD4" s="20"/>
      <c r="AE4" s="21"/>
      <c r="AF4" s="19" t="s">
        <v>11</v>
      </c>
      <c r="AG4" s="20"/>
      <c r="AH4" s="21"/>
      <c r="AI4" s="19" t="s">
        <v>12</v>
      </c>
      <c r="AJ4" s="20"/>
      <c r="AK4" s="21"/>
      <c r="AL4" s="19" t="s">
        <v>13</v>
      </c>
      <c r="AM4" s="20"/>
      <c r="AN4" s="21"/>
      <c r="AO4" s="19" t="s">
        <v>14</v>
      </c>
      <c r="AP4" s="20"/>
      <c r="AQ4" s="21"/>
      <c r="BX4" s="12"/>
      <c r="BY4" s="12"/>
      <c r="BZ4" s="12"/>
      <c r="CA4" s="12"/>
      <c r="CB4" s="12"/>
      <c r="CC4" s="12"/>
    </row>
    <row r="5" spans="1:84" s="13" customFormat="1" ht="16.5" customHeight="1" x14ac:dyDescent="0.25">
      <c r="A5" s="22" t="s">
        <v>15</v>
      </c>
      <c r="B5" s="23"/>
      <c r="C5" s="24" t="s">
        <v>16</v>
      </c>
      <c r="D5" s="25"/>
      <c r="E5" s="26"/>
      <c r="F5" s="26"/>
      <c r="G5" s="27"/>
      <c r="H5" s="28" t="s">
        <v>17</v>
      </c>
      <c r="I5" s="29" t="s">
        <v>18</v>
      </c>
      <c r="J5" s="30" t="s">
        <v>19</v>
      </c>
      <c r="K5" s="28" t="s">
        <v>17</v>
      </c>
      <c r="L5" s="29" t="s">
        <v>18</v>
      </c>
      <c r="M5" s="30" t="s">
        <v>19</v>
      </c>
      <c r="N5" s="28" t="s">
        <v>17</v>
      </c>
      <c r="O5" s="29" t="s">
        <v>18</v>
      </c>
      <c r="P5" s="30" t="s">
        <v>19</v>
      </c>
      <c r="Q5" s="28" t="s">
        <v>17</v>
      </c>
      <c r="R5" s="29" t="s">
        <v>18</v>
      </c>
      <c r="S5" s="30" t="s">
        <v>19</v>
      </c>
      <c r="T5" s="28" t="s">
        <v>17</v>
      </c>
      <c r="U5" s="29" t="s">
        <v>18</v>
      </c>
      <c r="V5" s="30" t="s">
        <v>19</v>
      </c>
      <c r="W5" s="28" t="s">
        <v>17</v>
      </c>
      <c r="X5" s="29" t="s">
        <v>18</v>
      </c>
      <c r="Y5" s="30" t="s">
        <v>19</v>
      </c>
      <c r="Z5" s="28" t="s">
        <v>17</v>
      </c>
      <c r="AA5" s="29" t="s">
        <v>18</v>
      </c>
      <c r="AB5" s="30" t="s">
        <v>19</v>
      </c>
      <c r="AC5" s="28" t="s">
        <v>17</v>
      </c>
      <c r="AD5" s="29" t="s">
        <v>18</v>
      </c>
      <c r="AE5" s="30" t="s">
        <v>19</v>
      </c>
      <c r="AF5" s="28" t="s">
        <v>17</v>
      </c>
      <c r="AG5" s="29" t="s">
        <v>18</v>
      </c>
      <c r="AH5" s="30" t="s">
        <v>19</v>
      </c>
      <c r="AI5" s="28" t="s">
        <v>17</v>
      </c>
      <c r="AJ5" s="29" t="s">
        <v>18</v>
      </c>
      <c r="AK5" s="30" t="s">
        <v>19</v>
      </c>
      <c r="AL5" s="28" t="s">
        <v>17</v>
      </c>
      <c r="AM5" s="29" t="s">
        <v>18</v>
      </c>
      <c r="AN5" s="30" t="s">
        <v>19</v>
      </c>
      <c r="AO5" s="28" t="s">
        <v>17</v>
      </c>
      <c r="AP5" s="29" t="s">
        <v>18</v>
      </c>
      <c r="AQ5" s="30" t="s">
        <v>19</v>
      </c>
    </row>
    <row r="6" spans="1:84" s="13" customFormat="1" ht="16.5" customHeight="1" thickBot="1" x14ac:dyDescent="0.3">
      <c r="A6" s="31"/>
      <c r="B6" s="32"/>
      <c r="C6" s="33"/>
      <c r="D6" s="34"/>
      <c r="E6" s="35"/>
      <c r="F6" s="35"/>
      <c r="G6" s="36"/>
      <c r="H6" s="37" t="s">
        <v>20</v>
      </c>
      <c r="I6" s="38" t="s">
        <v>21</v>
      </c>
      <c r="J6" s="39" t="s">
        <v>22</v>
      </c>
      <c r="K6" s="40" t="s">
        <v>20</v>
      </c>
      <c r="L6" s="41" t="s">
        <v>21</v>
      </c>
      <c r="M6" s="42" t="s">
        <v>22</v>
      </c>
      <c r="N6" s="40" t="s">
        <v>20</v>
      </c>
      <c r="O6" s="41" t="s">
        <v>21</v>
      </c>
      <c r="P6" s="42" t="s">
        <v>22</v>
      </c>
      <c r="Q6" s="40" t="s">
        <v>20</v>
      </c>
      <c r="R6" s="41" t="s">
        <v>21</v>
      </c>
      <c r="S6" s="42" t="s">
        <v>22</v>
      </c>
      <c r="T6" s="40" t="s">
        <v>20</v>
      </c>
      <c r="U6" s="41" t="s">
        <v>21</v>
      </c>
      <c r="V6" s="42" t="s">
        <v>22</v>
      </c>
      <c r="W6" s="40" t="s">
        <v>20</v>
      </c>
      <c r="X6" s="41" t="s">
        <v>21</v>
      </c>
      <c r="Y6" s="42" t="s">
        <v>22</v>
      </c>
      <c r="Z6" s="40" t="s">
        <v>20</v>
      </c>
      <c r="AA6" s="41" t="s">
        <v>21</v>
      </c>
      <c r="AB6" s="42" t="s">
        <v>22</v>
      </c>
      <c r="AC6" s="40" t="s">
        <v>20</v>
      </c>
      <c r="AD6" s="41" t="s">
        <v>21</v>
      </c>
      <c r="AE6" s="42" t="s">
        <v>22</v>
      </c>
      <c r="AF6" s="40" t="s">
        <v>20</v>
      </c>
      <c r="AG6" s="41" t="s">
        <v>21</v>
      </c>
      <c r="AH6" s="42" t="s">
        <v>22</v>
      </c>
      <c r="AI6" s="40" t="s">
        <v>20</v>
      </c>
      <c r="AJ6" s="41" t="s">
        <v>21</v>
      </c>
      <c r="AK6" s="42" t="s">
        <v>22</v>
      </c>
      <c r="AL6" s="40" t="s">
        <v>20</v>
      </c>
      <c r="AM6" s="41" t="s">
        <v>21</v>
      </c>
      <c r="AN6" s="42" t="s">
        <v>22</v>
      </c>
      <c r="AO6" s="40" t="s">
        <v>20</v>
      </c>
      <c r="AP6" s="41" t="s">
        <v>21</v>
      </c>
      <c r="AQ6" s="42" t="s">
        <v>22</v>
      </c>
    </row>
    <row r="7" spans="1:84" s="2" customFormat="1" ht="16.5" customHeight="1" x14ac:dyDescent="0.25">
      <c r="A7" s="43" t="s">
        <v>23</v>
      </c>
      <c r="B7" s="44"/>
      <c r="C7" s="45">
        <v>10</v>
      </c>
      <c r="D7" s="46" t="s">
        <v>24</v>
      </c>
      <c r="E7" s="47"/>
      <c r="F7" s="48" t="s">
        <v>143</v>
      </c>
      <c r="G7" s="49"/>
      <c r="H7" s="50">
        <f>SQRT(I7^2+J7^2)*1000/(1.73*H10)</f>
        <v>2.6962668553643443</v>
      </c>
      <c r="I7" s="51">
        <v>0.15259999999999999</v>
      </c>
      <c r="J7" s="52">
        <v>8.2599999999999993E-2</v>
      </c>
      <c r="K7" s="50">
        <f>SQRT(L7^2+M7^2)*1000/(1.73*K10)</f>
        <v>2.7468670227771059</v>
      </c>
      <c r="L7" s="51">
        <v>0.154</v>
      </c>
      <c r="M7" s="52">
        <v>8.6800000000000002E-2</v>
      </c>
      <c r="N7" s="50">
        <f>SQRT(O7^2+P7^2)*1000/(1.73*N10)</f>
        <v>2.7468670227771059</v>
      </c>
      <c r="O7" s="51">
        <v>0.154</v>
      </c>
      <c r="P7" s="52">
        <v>8.6800000000000002E-2</v>
      </c>
      <c r="Q7" s="50">
        <f>SQRT(R7^2+S7^2)*1000/(1.73*Q10)</f>
        <v>2.8487683816150011</v>
      </c>
      <c r="R7" s="51">
        <v>0.15959999999999999</v>
      </c>
      <c r="S7" s="52">
        <v>8.8199999999999987E-2</v>
      </c>
      <c r="T7" s="50">
        <f>SQRT(U7^2+V7^2)*1000/(1.73*T10)</f>
        <v>2.9343807234804298</v>
      </c>
      <c r="U7" s="51">
        <v>0.16800000000000001</v>
      </c>
      <c r="V7" s="52">
        <v>8.4000000000000005E-2</v>
      </c>
      <c r="W7" s="50">
        <f>SQRT(X7^2+Y7^2)*1000/(1.73*W10)</f>
        <v>3.0934954838770827</v>
      </c>
      <c r="X7" s="51">
        <v>0.18060000000000001</v>
      </c>
      <c r="Y7" s="52">
        <v>8.1200000000000008E-2</v>
      </c>
      <c r="Z7" s="50">
        <f>SQRT(AA7^2+AB7^2)*1000/(1.73*Z10)</f>
        <v>3.1159905675320765</v>
      </c>
      <c r="AA7" s="51">
        <v>0.18340000000000001</v>
      </c>
      <c r="AB7" s="52">
        <v>7.8400000000000011E-2</v>
      </c>
      <c r="AC7" s="50">
        <f>SQRT(AD7^2+AE7^2)*1000/(1.73*AC10)</f>
        <v>3.3488528496912968</v>
      </c>
      <c r="AD7" s="51">
        <v>0.19600000000000001</v>
      </c>
      <c r="AE7" s="52">
        <v>8.6800000000000002E-2</v>
      </c>
      <c r="AF7" s="50">
        <f>SQRT(AG7^2+AH7^2)*1000/(1.73*AF10)</f>
        <v>3.5028006954580464</v>
      </c>
      <c r="AG7" s="51">
        <v>0.20300000000000001</v>
      </c>
      <c r="AH7" s="52">
        <v>9.5200000000000007E-2</v>
      </c>
      <c r="AI7" s="50">
        <f>SQRT(AJ7^2+AK7^2)*1000/(1.73*AI10)</f>
        <v>3.6419961399903897</v>
      </c>
      <c r="AJ7" s="51">
        <v>0.21280000000000002</v>
      </c>
      <c r="AK7" s="52">
        <v>9.5200000000000007E-2</v>
      </c>
      <c r="AL7" s="50">
        <f>SQRT(AM7^2+AN7^2)*1000/(1.73*AL10)</f>
        <v>3.9318390132755998</v>
      </c>
      <c r="AM7" s="51">
        <v>0.2324</v>
      </c>
      <c r="AN7" s="52">
        <v>9.6599999999999991E-2</v>
      </c>
      <c r="AO7" s="50">
        <f>SQRT(AP7^2+AQ7^2)*1000/(1.73*AO10)</f>
        <v>3.6106664169996199</v>
      </c>
      <c r="AP7" s="51">
        <v>0.2142</v>
      </c>
      <c r="AQ7" s="52">
        <v>8.6800000000000002E-2</v>
      </c>
      <c r="CB7" s="53"/>
      <c r="CC7" s="53"/>
      <c r="CE7" s="53"/>
      <c r="CF7" s="53"/>
    </row>
    <row r="8" spans="1:84" s="2" customFormat="1" ht="16.5" customHeight="1" thickBot="1" x14ac:dyDescent="0.3">
      <c r="A8" s="54"/>
      <c r="B8" s="55"/>
      <c r="C8" s="56"/>
      <c r="D8" s="57"/>
      <c r="E8" s="58"/>
      <c r="F8" s="59" t="s">
        <v>26</v>
      </c>
      <c r="G8" s="60"/>
      <c r="H8" s="61">
        <f>SQRT(I8^2+J8^2)*1000/(1.73*H11)</f>
        <v>9.0279408337574001</v>
      </c>
      <c r="I8" s="62">
        <f>I31+I29</f>
        <v>0.14413600000000001</v>
      </c>
      <c r="J8" s="63">
        <f>J31+J29</f>
        <v>7.8219999999999998E-2</v>
      </c>
      <c r="K8" s="61">
        <f>SQRT(L8^2+M8^2)*1000/(1.73*K11)</f>
        <v>9.2294366800889325</v>
      </c>
      <c r="L8" s="62">
        <f>L31+L29</f>
        <v>0.14590400000000001</v>
      </c>
      <c r="M8" s="63">
        <f>M31+M29</f>
        <v>8.2580000000000001E-2</v>
      </c>
      <c r="N8" s="61">
        <f>SQRT(O8^2+P8^2)*1000/(1.73*N11)</f>
        <v>9.2244160416102812</v>
      </c>
      <c r="O8" s="62">
        <f>O31+O29</f>
        <v>0.146236</v>
      </c>
      <c r="P8" s="63">
        <f>P31+P29</f>
        <v>8.1803999999999988E-2</v>
      </c>
      <c r="Q8" s="61">
        <f>SQRT(R8^2+S8^2)*1000/(1.73*Q11)</f>
        <v>9.6270270605101125</v>
      </c>
      <c r="R8" s="62">
        <f>R31+R29</f>
        <v>0.15160399999999999</v>
      </c>
      <c r="S8" s="63">
        <f>S31+S29</f>
        <v>8.3772000000000013E-2</v>
      </c>
      <c r="T8" s="61">
        <f>SQRT(U8^2+V8^2)*1000/(1.73*T11)</f>
        <v>9.9469741550574557</v>
      </c>
      <c r="U8" s="62">
        <f>U31+U29</f>
        <v>0.160112</v>
      </c>
      <c r="V8" s="63">
        <f>V31+V29</f>
        <v>7.9955999999999985E-2</v>
      </c>
      <c r="W8" s="61">
        <f>SQRT(X8^2+Y8^2)*1000/(1.73*W11)</f>
        <v>10.477743499004895</v>
      </c>
      <c r="X8" s="62">
        <f>X31+X29</f>
        <v>0.172404</v>
      </c>
      <c r="Y8" s="63">
        <f>Y31+Y29</f>
        <v>7.6256000000000004E-2</v>
      </c>
      <c r="Z8" s="61">
        <f>SQRT(AA8^2+AB8^2)*1000/(1.73*Z11)</f>
        <v>10.551874768142673</v>
      </c>
      <c r="AA8" s="62">
        <f>AA31+AA29</f>
        <v>0.17460399999999998</v>
      </c>
      <c r="AB8" s="63">
        <f>AB31+AB29</f>
        <v>7.4539999999999995E-2</v>
      </c>
      <c r="AC8" s="61">
        <f>SQRT(AD8^2+AE8^2)*1000/(1.73*AC11)</f>
        <v>11.434716822607236</v>
      </c>
      <c r="AD8" s="62">
        <f>AD31+AD29</f>
        <v>0.188364</v>
      </c>
      <c r="AE8" s="63">
        <f>AE31+AE29</f>
        <v>8.2736000000000004E-2</v>
      </c>
      <c r="AF8" s="61">
        <f>SQRT(AG8^2+AH8^2)*1000/(1.73*AF11)</f>
        <v>11.921043248019041</v>
      </c>
      <c r="AG8" s="62">
        <f>AG31+AG29</f>
        <v>0.19450000000000001</v>
      </c>
      <c r="AH8" s="63">
        <f>AH31+AH29</f>
        <v>9.0403999999999998E-2</v>
      </c>
      <c r="AI8" s="61">
        <f>SQRT(AJ8^2+AK8^2)*1000/(1.73*AI11)</f>
        <v>12.369376859268959</v>
      </c>
      <c r="AJ8" s="62">
        <f>AJ31+AJ29</f>
        <v>0.2031</v>
      </c>
      <c r="AK8" s="63">
        <f>AK31+AK29</f>
        <v>9.0987999999999999E-2</v>
      </c>
      <c r="AL8" s="61">
        <f>SQRT(AM8^2+AN8^2)*1000/(1.73*AL11)</f>
        <v>13.489858785038292</v>
      </c>
      <c r="AM8" s="62">
        <f>AM31+AM29</f>
        <v>0.22403200000000001</v>
      </c>
      <c r="AN8" s="63">
        <f>AN31+AN29</f>
        <v>9.3368000000000007E-2</v>
      </c>
      <c r="AO8" s="61">
        <f>SQRT(AP8^2+AQ8^2)*1000/(1.73*AO11)</f>
        <v>12.356883224759208</v>
      </c>
      <c r="AP8" s="62">
        <f>AP31+AP29</f>
        <v>0.20570000000000002</v>
      </c>
      <c r="AQ8" s="63">
        <f>AQ31+AQ29</f>
        <v>8.4356000000000014E-2</v>
      </c>
      <c r="CB8" s="53"/>
      <c r="CC8" s="53"/>
      <c r="CE8" s="53"/>
      <c r="CF8" s="53"/>
    </row>
    <row r="9" spans="1:84" s="73" customFormat="1" ht="16.5" customHeight="1" thickBot="1" x14ac:dyDescent="0.3">
      <c r="A9" s="54"/>
      <c r="B9" s="55"/>
      <c r="C9" s="56"/>
      <c r="D9" s="64" t="s">
        <v>27</v>
      </c>
      <c r="E9" s="65"/>
      <c r="F9" s="65"/>
      <c r="G9" s="66"/>
      <c r="H9" s="67">
        <v>8</v>
      </c>
      <c r="I9" s="68"/>
      <c r="J9" s="69"/>
      <c r="K9" s="70">
        <v>8</v>
      </c>
      <c r="L9" s="71"/>
      <c r="M9" s="72"/>
      <c r="N9" s="70">
        <v>8</v>
      </c>
      <c r="O9" s="71"/>
      <c r="P9" s="72"/>
      <c r="Q9" s="70">
        <v>8</v>
      </c>
      <c r="R9" s="71"/>
      <c r="S9" s="72"/>
      <c r="T9" s="70">
        <v>8</v>
      </c>
      <c r="U9" s="71"/>
      <c r="V9" s="72"/>
      <c r="W9" s="70">
        <v>8</v>
      </c>
      <c r="X9" s="71"/>
      <c r="Y9" s="72"/>
      <c r="Z9" s="70">
        <v>8</v>
      </c>
      <c r="AA9" s="71"/>
      <c r="AB9" s="72"/>
      <c r="AC9" s="70">
        <v>8</v>
      </c>
      <c r="AD9" s="71"/>
      <c r="AE9" s="72"/>
      <c r="AF9" s="70">
        <v>8</v>
      </c>
      <c r="AG9" s="71"/>
      <c r="AH9" s="72"/>
      <c r="AI9" s="70">
        <v>8</v>
      </c>
      <c r="AJ9" s="71"/>
      <c r="AK9" s="72"/>
      <c r="AL9" s="70">
        <v>8</v>
      </c>
      <c r="AM9" s="71"/>
      <c r="AN9" s="72"/>
      <c r="AO9" s="70">
        <v>8</v>
      </c>
      <c r="AP9" s="71"/>
      <c r="AQ9" s="72"/>
    </row>
    <row r="10" spans="1:84" s="2" customFormat="1" ht="16.5" customHeight="1" x14ac:dyDescent="0.25">
      <c r="A10" s="54"/>
      <c r="B10" s="55"/>
      <c r="C10" s="56"/>
      <c r="D10" s="74" t="s">
        <v>28</v>
      </c>
      <c r="E10" s="44"/>
      <c r="F10" s="48" t="s">
        <v>143</v>
      </c>
      <c r="G10" s="49"/>
      <c r="H10" s="76">
        <v>37.200000000000003</v>
      </c>
      <c r="I10" s="77"/>
      <c r="J10" s="78"/>
      <c r="K10" s="76">
        <v>37.200000000000003</v>
      </c>
      <c r="L10" s="77"/>
      <c r="M10" s="78"/>
      <c r="N10" s="76">
        <v>37.200000000000003</v>
      </c>
      <c r="O10" s="77"/>
      <c r="P10" s="78"/>
      <c r="Q10" s="76">
        <v>37</v>
      </c>
      <c r="R10" s="77"/>
      <c r="S10" s="78"/>
      <c r="T10" s="76">
        <v>37</v>
      </c>
      <c r="U10" s="77"/>
      <c r="V10" s="78"/>
      <c r="W10" s="76">
        <v>37</v>
      </c>
      <c r="X10" s="77"/>
      <c r="Y10" s="78"/>
      <c r="Z10" s="76">
        <v>37</v>
      </c>
      <c r="AA10" s="77"/>
      <c r="AB10" s="78"/>
      <c r="AC10" s="76">
        <v>37</v>
      </c>
      <c r="AD10" s="77"/>
      <c r="AE10" s="78"/>
      <c r="AF10" s="76">
        <v>37</v>
      </c>
      <c r="AG10" s="77"/>
      <c r="AH10" s="78"/>
      <c r="AI10" s="76">
        <v>37</v>
      </c>
      <c r="AJ10" s="77"/>
      <c r="AK10" s="78"/>
      <c r="AL10" s="76">
        <v>37</v>
      </c>
      <c r="AM10" s="77"/>
      <c r="AN10" s="78"/>
      <c r="AO10" s="76">
        <v>37</v>
      </c>
      <c r="AP10" s="77"/>
      <c r="AQ10" s="78"/>
    </row>
    <row r="11" spans="1:84" s="2" customFormat="1" ht="16.5" customHeight="1" thickBot="1" x14ac:dyDescent="0.3">
      <c r="A11" s="54"/>
      <c r="B11" s="55"/>
      <c r="C11" s="56"/>
      <c r="D11" s="79"/>
      <c r="E11" s="80"/>
      <c r="F11" s="59" t="s">
        <v>26</v>
      </c>
      <c r="G11" s="60"/>
      <c r="H11" s="82">
        <v>10.5</v>
      </c>
      <c r="I11" s="83"/>
      <c r="J11" s="84"/>
      <c r="K11" s="82">
        <v>10.5</v>
      </c>
      <c r="L11" s="83"/>
      <c r="M11" s="84"/>
      <c r="N11" s="82">
        <v>10.5</v>
      </c>
      <c r="O11" s="83"/>
      <c r="P11" s="84"/>
      <c r="Q11" s="82">
        <v>10.4</v>
      </c>
      <c r="R11" s="83"/>
      <c r="S11" s="84"/>
      <c r="T11" s="82">
        <v>10.4</v>
      </c>
      <c r="U11" s="83"/>
      <c r="V11" s="84"/>
      <c r="W11" s="82">
        <v>10.4</v>
      </c>
      <c r="X11" s="83"/>
      <c r="Y11" s="84"/>
      <c r="Z11" s="82">
        <v>10.4</v>
      </c>
      <c r="AA11" s="83"/>
      <c r="AB11" s="84"/>
      <c r="AC11" s="82">
        <v>10.4</v>
      </c>
      <c r="AD11" s="83"/>
      <c r="AE11" s="84"/>
      <c r="AF11" s="82">
        <v>10.4</v>
      </c>
      <c r="AG11" s="83"/>
      <c r="AH11" s="84"/>
      <c r="AI11" s="82">
        <v>10.4</v>
      </c>
      <c r="AJ11" s="83"/>
      <c r="AK11" s="84"/>
      <c r="AL11" s="82">
        <v>10.4</v>
      </c>
      <c r="AM11" s="83"/>
      <c r="AN11" s="84"/>
      <c r="AO11" s="82">
        <v>10.4</v>
      </c>
      <c r="AP11" s="83"/>
      <c r="AQ11" s="84"/>
    </row>
    <row r="12" spans="1:84" s="73" customFormat="1" ht="16.5" customHeight="1" thickBot="1" x14ac:dyDescent="0.3">
      <c r="A12" s="79"/>
      <c r="B12" s="80"/>
      <c r="C12" s="85"/>
      <c r="D12" s="64" t="s">
        <v>29</v>
      </c>
      <c r="E12" s="65"/>
      <c r="F12" s="65"/>
      <c r="G12" s="66"/>
      <c r="H12" s="67" t="s">
        <v>30</v>
      </c>
      <c r="I12" s="68"/>
      <c r="J12" s="69"/>
      <c r="K12" s="67" t="s">
        <v>30</v>
      </c>
      <c r="L12" s="68"/>
      <c r="M12" s="69"/>
      <c r="N12" s="67" t="s">
        <v>30</v>
      </c>
      <c r="O12" s="68"/>
      <c r="P12" s="69"/>
      <c r="Q12" s="67" t="s">
        <v>30</v>
      </c>
      <c r="R12" s="68"/>
      <c r="S12" s="69"/>
      <c r="T12" s="67" t="s">
        <v>30</v>
      </c>
      <c r="U12" s="68"/>
      <c r="V12" s="69"/>
      <c r="W12" s="67" t="s">
        <v>30</v>
      </c>
      <c r="X12" s="68"/>
      <c r="Y12" s="69"/>
      <c r="Z12" s="67" t="s">
        <v>30</v>
      </c>
      <c r="AA12" s="68"/>
      <c r="AB12" s="69"/>
      <c r="AC12" s="67" t="s">
        <v>30</v>
      </c>
      <c r="AD12" s="68"/>
      <c r="AE12" s="69"/>
      <c r="AF12" s="67" t="s">
        <v>30</v>
      </c>
      <c r="AG12" s="68"/>
      <c r="AH12" s="69"/>
      <c r="AI12" s="67" t="s">
        <v>30</v>
      </c>
      <c r="AJ12" s="68"/>
      <c r="AK12" s="69"/>
      <c r="AL12" s="67" t="s">
        <v>30</v>
      </c>
      <c r="AM12" s="68"/>
      <c r="AN12" s="69"/>
      <c r="AO12" s="67" t="s">
        <v>30</v>
      </c>
      <c r="AP12" s="68"/>
      <c r="AQ12" s="69"/>
    </row>
    <row r="13" spans="1:84" s="2" customFormat="1" ht="16.5" customHeight="1" x14ac:dyDescent="0.25">
      <c r="A13" s="43" t="s">
        <v>31</v>
      </c>
      <c r="B13" s="44"/>
      <c r="C13" s="45">
        <v>10</v>
      </c>
      <c r="D13" s="46" t="s">
        <v>24</v>
      </c>
      <c r="E13" s="47"/>
      <c r="F13" s="48" t="s">
        <v>143</v>
      </c>
      <c r="G13" s="49"/>
      <c r="H13" s="50">
        <f>SQRT(I13^2+J13^2)*1000/(1.73*H16)</f>
        <v>0.57432190612908562</v>
      </c>
      <c r="I13" s="270">
        <v>3.3600000000000005E-2</v>
      </c>
      <c r="J13" s="271">
        <v>1.54E-2</v>
      </c>
      <c r="K13" s="50">
        <f>SQRT(L13^2+M13^2)*1000/(1.73*K16)</f>
        <v>0.59416683439762341</v>
      </c>
      <c r="L13" s="270">
        <v>3.5000000000000003E-2</v>
      </c>
      <c r="M13" s="271">
        <v>1.54E-2</v>
      </c>
      <c r="N13" s="50">
        <f>SQRT(O13^2+P13^2)*1000/(1.73*N16)</f>
        <v>0.61414108704364301</v>
      </c>
      <c r="O13" s="270">
        <v>3.6400000000000002E-2</v>
      </c>
      <c r="P13" s="271">
        <v>1.54E-2</v>
      </c>
      <c r="Q13" s="50">
        <f>SQRT(R13^2+S13^2)*1000/(1.73*Q16)</f>
        <v>0.61746076859523025</v>
      </c>
      <c r="R13" s="270">
        <v>3.6400000000000002E-2</v>
      </c>
      <c r="S13" s="271">
        <v>1.54E-2</v>
      </c>
      <c r="T13" s="50">
        <f>SQRT(U13^2+V13^2)*1000/(1.73*T16)</f>
        <v>0.63766072900979687</v>
      </c>
      <c r="U13" s="270">
        <v>3.78E-2</v>
      </c>
      <c r="V13" s="271">
        <v>1.54E-2</v>
      </c>
      <c r="W13" s="50">
        <f>SQRT(X13^2+Y13^2)*1000/(1.73*W16)</f>
        <v>0.67837173525946415</v>
      </c>
      <c r="X13" s="270">
        <v>4.0600000000000004E-2</v>
      </c>
      <c r="Y13" s="271">
        <v>1.54E-2</v>
      </c>
      <c r="Z13" s="50">
        <f>SQRT(AA13^2+AB13^2)*1000/(1.73*Z16)</f>
        <v>0.72704509276777141</v>
      </c>
      <c r="AA13" s="270">
        <v>4.3400000000000001E-2</v>
      </c>
      <c r="AB13" s="271">
        <v>1.6800000000000002E-2</v>
      </c>
      <c r="AC13" s="50">
        <f>SQRT(AD13^2+AE13^2)*1000/(1.73*AC16)</f>
        <v>0.70669246023949128</v>
      </c>
      <c r="AD13" s="270">
        <v>4.2000000000000003E-2</v>
      </c>
      <c r="AE13" s="271">
        <v>1.6800000000000002E-2</v>
      </c>
      <c r="AF13" s="50">
        <f>SQRT(AG13^2+AH13^2)*1000/(1.73*AF16)</f>
        <v>0.76394153648499208</v>
      </c>
      <c r="AG13" s="270">
        <v>4.48E-2</v>
      </c>
      <c r="AH13" s="271">
        <v>1.9600000000000003E-2</v>
      </c>
      <c r="AI13" s="50">
        <f>SQRT(AJ13^2+AK13^2)*1000/(1.73*AI16)</f>
        <v>0.74748353341318807</v>
      </c>
      <c r="AJ13" s="270">
        <v>4.48E-2</v>
      </c>
      <c r="AK13" s="271">
        <v>1.6800000000000002E-2</v>
      </c>
      <c r="AL13" s="50">
        <f>SQRT(AM13^2+AN13^2)*1000/(1.73*AL16)</f>
        <v>0.74008730017072588</v>
      </c>
      <c r="AM13" s="270">
        <v>4.48E-2</v>
      </c>
      <c r="AN13" s="271">
        <v>1.54E-2</v>
      </c>
      <c r="AO13" s="50">
        <f>SQRT(AP13^2+AQ13^2)*1000/(1.73*AO16)</f>
        <v>0.72704509276777141</v>
      </c>
      <c r="AP13" s="270">
        <v>4.3400000000000001E-2</v>
      </c>
      <c r="AQ13" s="271">
        <v>1.6800000000000002E-2</v>
      </c>
      <c r="CB13" s="53"/>
      <c r="CC13" s="53"/>
    </row>
    <row r="14" spans="1:84" s="2" customFormat="1" ht="16.5" customHeight="1" thickBot="1" x14ac:dyDescent="0.3">
      <c r="A14" s="54"/>
      <c r="B14" s="55"/>
      <c r="C14" s="56"/>
      <c r="D14" s="57"/>
      <c r="E14" s="58"/>
      <c r="F14" s="59" t="s">
        <v>26</v>
      </c>
      <c r="G14" s="60"/>
      <c r="H14" s="61">
        <f>SQRT(I14^2+J14^2)*1000/(1.73*H17)</f>
        <v>1.4989567185856669</v>
      </c>
      <c r="I14" s="62">
        <f>I32+I30</f>
        <v>2.6031999999999996E-2</v>
      </c>
      <c r="J14" s="63">
        <f>J32+J30</f>
        <v>7.0480000000000004E-3</v>
      </c>
      <c r="K14" s="61">
        <f>SQRT(L14^2+M14^2)*1000/(1.73*K17)</f>
        <v>1.5568321329826822</v>
      </c>
      <c r="L14" s="62">
        <f>L32+L30</f>
        <v>2.6616000000000001E-2</v>
      </c>
      <c r="M14" s="63">
        <f>M32+M30</f>
        <v>8.7279999999999996E-3</v>
      </c>
      <c r="N14" s="61">
        <f>SQRT(O14^2+P14^2)*1000/(1.73*N17)</f>
        <v>1.6218336776582432</v>
      </c>
      <c r="O14" s="62">
        <f>O32+O30</f>
        <v>2.7824000000000002E-2</v>
      </c>
      <c r="P14" s="63">
        <f>P32+P30</f>
        <v>8.7920000000000012E-3</v>
      </c>
      <c r="Q14" s="61">
        <f>SQRT(R14^2+S14^2)*1000/(1.73*Q17)</f>
        <v>1.6512167813859913</v>
      </c>
      <c r="R14" s="62">
        <f>R32+R30</f>
        <v>2.8368000000000004E-2</v>
      </c>
      <c r="S14" s="63">
        <f>S32+S30</f>
        <v>8.8240000000000002E-3</v>
      </c>
      <c r="T14" s="61">
        <f>SQRT(U14^2+V14^2)*1000/(1.73*T17)</f>
        <v>1.6756837448247288</v>
      </c>
      <c r="U14" s="62">
        <f>U32+U30</f>
        <v>2.9592E-2</v>
      </c>
      <c r="V14" s="63">
        <f>V32+V30</f>
        <v>5.7679999999999997E-3</v>
      </c>
      <c r="W14" s="61">
        <f>SQRT(X14^2+Y14^2)*1000/(1.73*W17)</f>
        <v>1.8804745024205418</v>
      </c>
      <c r="X14" s="62">
        <f>X32+X30</f>
        <v>3.2399999999999998E-2</v>
      </c>
      <c r="Y14" s="63">
        <f>Y32+Y30</f>
        <v>9.7440000000000009E-3</v>
      </c>
      <c r="Z14" s="61">
        <f>SQRT(AA14^2+AB14^2)*1000/(1.73*Z17)</f>
        <v>2.0590264469248667</v>
      </c>
      <c r="AA14" s="62">
        <f>AA32+AA30</f>
        <v>3.5400000000000001E-2</v>
      </c>
      <c r="AB14" s="63">
        <f>AB32+AB30</f>
        <v>1.0919999999999999E-2</v>
      </c>
      <c r="AC14" s="61">
        <f>SQRT(AD14^2+AE14^2)*1000/(1.73*AC17)</f>
        <v>1.9350208027963789</v>
      </c>
      <c r="AD14" s="62">
        <f>AD32+AD30</f>
        <v>3.2407999999999999E-2</v>
      </c>
      <c r="AE14" s="63">
        <f>AE32+AE30</f>
        <v>1.272E-2</v>
      </c>
      <c r="AF14" s="61">
        <f>SQRT(AG14^2+AH14^2)*1000/(1.73*AF17)</f>
        <v>2.2071303323073521</v>
      </c>
      <c r="AG14" s="62">
        <f>AG32+AG30</f>
        <v>3.7200000000000004E-2</v>
      </c>
      <c r="AH14" s="63">
        <f>AH32+AH30</f>
        <v>1.3896E-2</v>
      </c>
      <c r="AI14" s="61">
        <f>SQRT(AJ14^2+AK14^2)*1000/(1.73*AI17)</f>
        <v>2.0686894455782228</v>
      </c>
      <c r="AJ14" s="62">
        <f>AJ32+AJ30</f>
        <v>3.5400000000000008E-2</v>
      </c>
      <c r="AK14" s="63">
        <f>AK32+AK30</f>
        <v>1.1495999999999999E-2</v>
      </c>
      <c r="AL14" s="61">
        <f>SQRT(AM14^2+AN14^2)*1000/(1.73*AL17)</f>
        <v>2.1570860517544816</v>
      </c>
      <c r="AM14" s="62">
        <f>AM32+AM30</f>
        <v>3.7240000000000002E-2</v>
      </c>
      <c r="AN14" s="63">
        <f>AN32+AN30</f>
        <v>1.0927999999999998E-2</v>
      </c>
      <c r="AO14" s="61">
        <f>SQRT(AP14^2+AQ14^2)*1000/(1.73*AO17)</f>
        <v>2.0699252863486404</v>
      </c>
      <c r="AP14" s="62">
        <f>AP32+AP30</f>
        <v>3.4799999999999998E-2</v>
      </c>
      <c r="AQ14" s="63">
        <f>AQ32+AQ30</f>
        <v>1.3264E-2</v>
      </c>
      <c r="CB14" s="53"/>
      <c r="CC14" s="53"/>
    </row>
    <row r="15" spans="1:84" s="73" customFormat="1" ht="16.5" customHeight="1" thickBot="1" x14ac:dyDescent="0.3">
      <c r="A15" s="54"/>
      <c r="B15" s="55"/>
      <c r="C15" s="56"/>
      <c r="D15" s="64" t="s">
        <v>27</v>
      </c>
      <c r="E15" s="65"/>
      <c r="F15" s="65"/>
      <c r="G15" s="66"/>
      <c r="H15" s="88">
        <v>8</v>
      </c>
      <c r="I15" s="89"/>
      <c r="J15" s="90"/>
      <c r="K15" s="70">
        <v>8</v>
      </c>
      <c r="L15" s="71"/>
      <c r="M15" s="72"/>
      <c r="N15" s="70">
        <v>8</v>
      </c>
      <c r="O15" s="71"/>
      <c r="P15" s="72"/>
      <c r="Q15" s="70">
        <v>8</v>
      </c>
      <c r="R15" s="71"/>
      <c r="S15" s="72"/>
      <c r="T15" s="70">
        <v>8</v>
      </c>
      <c r="U15" s="71"/>
      <c r="V15" s="72"/>
      <c r="W15" s="70">
        <v>8</v>
      </c>
      <c r="X15" s="71"/>
      <c r="Y15" s="72"/>
      <c r="Z15" s="70">
        <v>8</v>
      </c>
      <c r="AA15" s="71"/>
      <c r="AB15" s="72"/>
      <c r="AC15" s="70">
        <v>8</v>
      </c>
      <c r="AD15" s="71"/>
      <c r="AE15" s="72"/>
      <c r="AF15" s="70">
        <v>8</v>
      </c>
      <c r="AG15" s="71"/>
      <c r="AH15" s="72"/>
      <c r="AI15" s="70">
        <v>8</v>
      </c>
      <c r="AJ15" s="71"/>
      <c r="AK15" s="72"/>
      <c r="AL15" s="70">
        <v>8</v>
      </c>
      <c r="AM15" s="71"/>
      <c r="AN15" s="72"/>
      <c r="AO15" s="70">
        <v>8</v>
      </c>
      <c r="AP15" s="71"/>
      <c r="AQ15" s="72"/>
    </row>
    <row r="16" spans="1:84" s="2" customFormat="1" ht="16.5" customHeight="1" x14ac:dyDescent="0.25">
      <c r="A16" s="54"/>
      <c r="B16" s="55"/>
      <c r="C16" s="56"/>
      <c r="D16" s="74" t="s">
        <v>28</v>
      </c>
      <c r="E16" s="44"/>
      <c r="F16" s="48" t="s">
        <v>143</v>
      </c>
      <c r="G16" s="49"/>
      <c r="H16" s="76">
        <v>37.200000000000003</v>
      </c>
      <c r="I16" s="77"/>
      <c r="J16" s="78"/>
      <c r="K16" s="76">
        <v>37.200000000000003</v>
      </c>
      <c r="L16" s="77"/>
      <c r="M16" s="78"/>
      <c r="N16" s="76">
        <v>37.200000000000003</v>
      </c>
      <c r="O16" s="77"/>
      <c r="P16" s="78"/>
      <c r="Q16" s="76">
        <v>37</v>
      </c>
      <c r="R16" s="77"/>
      <c r="S16" s="78"/>
      <c r="T16" s="76">
        <v>37</v>
      </c>
      <c r="U16" s="77"/>
      <c r="V16" s="78"/>
      <c r="W16" s="76">
        <v>37</v>
      </c>
      <c r="X16" s="77"/>
      <c r="Y16" s="78"/>
      <c r="Z16" s="76">
        <v>37</v>
      </c>
      <c r="AA16" s="77"/>
      <c r="AB16" s="78"/>
      <c r="AC16" s="76">
        <v>37</v>
      </c>
      <c r="AD16" s="77"/>
      <c r="AE16" s="78"/>
      <c r="AF16" s="76">
        <v>37</v>
      </c>
      <c r="AG16" s="77"/>
      <c r="AH16" s="78"/>
      <c r="AI16" s="76">
        <v>37</v>
      </c>
      <c r="AJ16" s="77"/>
      <c r="AK16" s="78"/>
      <c r="AL16" s="76">
        <v>37</v>
      </c>
      <c r="AM16" s="77"/>
      <c r="AN16" s="78"/>
      <c r="AO16" s="76">
        <v>37</v>
      </c>
      <c r="AP16" s="77"/>
      <c r="AQ16" s="78"/>
    </row>
    <row r="17" spans="1:43" s="2" customFormat="1" ht="16.5" customHeight="1" thickBot="1" x14ac:dyDescent="0.3">
      <c r="A17" s="54"/>
      <c r="B17" s="55"/>
      <c r="C17" s="56"/>
      <c r="D17" s="79"/>
      <c r="E17" s="80"/>
      <c r="F17" s="59" t="s">
        <v>26</v>
      </c>
      <c r="G17" s="60"/>
      <c r="H17" s="82">
        <v>10.4</v>
      </c>
      <c r="I17" s="83"/>
      <c r="J17" s="84"/>
      <c r="K17" s="82">
        <v>10.4</v>
      </c>
      <c r="L17" s="83"/>
      <c r="M17" s="84"/>
      <c r="N17" s="82">
        <v>10.4</v>
      </c>
      <c r="O17" s="83"/>
      <c r="P17" s="84"/>
      <c r="Q17" s="82">
        <v>10.4</v>
      </c>
      <c r="R17" s="83"/>
      <c r="S17" s="84"/>
      <c r="T17" s="82">
        <v>10.4</v>
      </c>
      <c r="U17" s="83"/>
      <c r="V17" s="84"/>
      <c r="W17" s="82">
        <v>10.4</v>
      </c>
      <c r="X17" s="83"/>
      <c r="Y17" s="84"/>
      <c r="Z17" s="82">
        <v>10.4</v>
      </c>
      <c r="AA17" s="83"/>
      <c r="AB17" s="84"/>
      <c r="AC17" s="82">
        <v>10.4</v>
      </c>
      <c r="AD17" s="83"/>
      <c r="AE17" s="84"/>
      <c r="AF17" s="82">
        <v>10.4</v>
      </c>
      <c r="AG17" s="83"/>
      <c r="AH17" s="84"/>
      <c r="AI17" s="82">
        <v>10.4</v>
      </c>
      <c r="AJ17" s="83"/>
      <c r="AK17" s="84"/>
      <c r="AL17" s="82">
        <v>10.4</v>
      </c>
      <c r="AM17" s="83"/>
      <c r="AN17" s="84"/>
      <c r="AO17" s="82">
        <v>10.4</v>
      </c>
      <c r="AP17" s="83"/>
      <c r="AQ17" s="84"/>
    </row>
    <row r="18" spans="1:43" s="73" customFormat="1" ht="16.5" customHeight="1" thickBot="1" x14ac:dyDescent="0.3">
      <c r="A18" s="54"/>
      <c r="B18" s="55"/>
      <c r="C18" s="56"/>
      <c r="D18" s="64" t="s">
        <v>29</v>
      </c>
      <c r="E18" s="65"/>
      <c r="F18" s="65"/>
      <c r="G18" s="66"/>
      <c r="H18" s="67" t="s">
        <v>30</v>
      </c>
      <c r="I18" s="68"/>
      <c r="J18" s="69"/>
      <c r="K18" s="67" t="s">
        <v>30</v>
      </c>
      <c r="L18" s="68"/>
      <c r="M18" s="69"/>
      <c r="N18" s="67" t="s">
        <v>30</v>
      </c>
      <c r="O18" s="68"/>
      <c r="P18" s="69"/>
      <c r="Q18" s="67" t="s">
        <v>30</v>
      </c>
      <c r="R18" s="68"/>
      <c r="S18" s="69"/>
      <c r="T18" s="67" t="s">
        <v>30</v>
      </c>
      <c r="U18" s="68"/>
      <c r="V18" s="69"/>
      <c r="W18" s="67" t="s">
        <v>30</v>
      </c>
      <c r="X18" s="68"/>
      <c r="Y18" s="69"/>
      <c r="Z18" s="67" t="s">
        <v>30</v>
      </c>
      <c r="AA18" s="68"/>
      <c r="AB18" s="69"/>
      <c r="AC18" s="67" t="s">
        <v>30</v>
      </c>
      <c r="AD18" s="68"/>
      <c r="AE18" s="69"/>
      <c r="AF18" s="67" t="s">
        <v>30</v>
      </c>
      <c r="AG18" s="68"/>
      <c r="AH18" s="69"/>
      <c r="AI18" s="67" t="s">
        <v>30</v>
      </c>
      <c r="AJ18" s="68"/>
      <c r="AK18" s="69"/>
      <c r="AL18" s="67" t="s">
        <v>30</v>
      </c>
      <c r="AM18" s="68"/>
      <c r="AN18" s="69"/>
      <c r="AO18" s="67" t="s">
        <v>30</v>
      </c>
      <c r="AP18" s="68"/>
      <c r="AQ18" s="69"/>
    </row>
    <row r="19" spans="1:43" s="2" customFormat="1" ht="16.5" customHeight="1" x14ac:dyDescent="0.25">
      <c r="A19" s="74" t="s">
        <v>32</v>
      </c>
      <c r="B19" s="91"/>
      <c r="C19" s="44"/>
      <c r="D19" s="92"/>
      <c r="E19" s="93"/>
      <c r="F19" s="48" t="s">
        <v>143</v>
      </c>
      <c r="G19" s="49"/>
      <c r="H19" s="50">
        <f>H7+H13</f>
        <v>3.2705887614934301</v>
      </c>
      <c r="I19" s="94">
        <f>I7+I13</f>
        <v>0.18619999999999998</v>
      </c>
      <c r="J19" s="95">
        <f>J7+J13</f>
        <v>9.799999999999999E-2</v>
      </c>
      <c r="K19" s="50">
        <f>K7+K13</f>
        <v>3.3410338571747293</v>
      </c>
      <c r="L19" s="94">
        <f t="shared" ref="L19:AQ20" si="0">L7+L13</f>
        <v>0.189</v>
      </c>
      <c r="M19" s="95">
        <f t="shared" si="0"/>
        <v>0.1022</v>
      </c>
      <c r="N19" s="50">
        <f t="shared" si="0"/>
        <v>3.3610081098207489</v>
      </c>
      <c r="O19" s="94">
        <f t="shared" si="0"/>
        <v>0.19040000000000001</v>
      </c>
      <c r="P19" s="95">
        <f t="shared" si="0"/>
        <v>0.1022</v>
      </c>
      <c r="Q19" s="50">
        <f t="shared" si="0"/>
        <v>3.4662291502102311</v>
      </c>
      <c r="R19" s="94">
        <f t="shared" si="0"/>
        <v>0.19600000000000001</v>
      </c>
      <c r="S19" s="95">
        <f t="shared" si="0"/>
        <v>0.10359999999999998</v>
      </c>
      <c r="T19" s="50">
        <f t="shared" si="0"/>
        <v>3.5720414524902266</v>
      </c>
      <c r="U19" s="94">
        <f t="shared" si="0"/>
        <v>0.20580000000000001</v>
      </c>
      <c r="V19" s="95">
        <f t="shared" si="0"/>
        <v>9.9400000000000002E-2</v>
      </c>
      <c r="W19" s="50">
        <f t="shared" si="0"/>
        <v>3.771867219136547</v>
      </c>
      <c r="X19" s="94">
        <f t="shared" si="0"/>
        <v>0.22120000000000001</v>
      </c>
      <c r="Y19" s="95">
        <f t="shared" si="0"/>
        <v>9.6600000000000005E-2</v>
      </c>
      <c r="Z19" s="50">
        <f t="shared" si="0"/>
        <v>3.8430356602998481</v>
      </c>
      <c r="AA19" s="94">
        <f t="shared" si="0"/>
        <v>0.2268</v>
      </c>
      <c r="AB19" s="95">
        <f t="shared" si="0"/>
        <v>9.5200000000000007E-2</v>
      </c>
      <c r="AC19" s="50">
        <f t="shared" si="0"/>
        <v>4.0555453099307881</v>
      </c>
      <c r="AD19" s="94">
        <f t="shared" si="0"/>
        <v>0.23800000000000002</v>
      </c>
      <c r="AE19" s="95">
        <f t="shared" si="0"/>
        <v>0.1036</v>
      </c>
      <c r="AF19" s="50">
        <f t="shared" si="0"/>
        <v>4.2667422319430388</v>
      </c>
      <c r="AG19" s="94">
        <f t="shared" si="0"/>
        <v>0.24780000000000002</v>
      </c>
      <c r="AH19" s="95">
        <f t="shared" si="0"/>
        <v>0.11480000000000001</v>
      </c>
      <c r="AI19" s="50">
        <f t="shared" si="0"/>
        <v>4.3894796734035779</v>
      </c>
      <c r="AJ19" s="94">
        <f t="shared" si="0"/>
        <v>0.2576</v>
      </c>
      <c r="AK19" s="95">
        <f t="shared" si="0"/>
        <v>0.11200000000000002</v>
      </c>
      <c r="AL19" s="50">
        <f t="shared" si="0"/>
        <v>4.6719263134463258</v>
      </c>
      <c r="AM19" s="94">
        <f t="shared" si="0"/>
        <v>0.2772</v>
      </c>
      <c r="AN19" s="95">
        <f t="shared" si="0"/>
        <v>0.11199999999999999</v>
      </c>
      <c r="AO19" s="50">
        <f t="shared" si="0"/>
        <v>4.3377115097673915</v>
      </c>
      <c r="AP19" s="94">
        <f t="shared" si="0"/>
        <v>0.2576</v>
      </c>
      <c r="AQ19" s="95">
        <f t="shared" si="0"/>
        <v>0.1036</v>
      </c>
    </row>
    <row r="20" spans="1:43" s="2" customFormat="1" ht="16.5" customHeight="1" thickBot="1" x14ac:dyDescent="0.3">
      <c r="A20" s="79"/>
      <c r="B20" s="96"/>
      <c r="C20" s="80"/>
      <c r="D20" s="97"/>
      <c r="E20" s="98"/>
      <c r="F20" s="59" t="s">
        <v>26</v>
      </c>
      <c r="G20" s="60"/>
      <c r="H20" s="61">
        <f t="shared" ref="H20" si="1">H8+H14</f>
        <v>10.526897552343067</v>
      </c>
      <c r="I20" s="99">
        <f>I8+I14</f>
        <v>0.17016800000000001</v>
      </c>
      <c r="J20" s="100">
        <f>J8+J14</f>
        <v>8.5267999999999997E-2</v>
      </c>
      <c r="K20" s="61">
        <f>K8+K14</f>
        <v>10.786268813071615</v>
      </c>
      <c r="L20" s="99">
        <f t="shared" si="0"/>
        <v>0.17252000000000001</v>
      </c>
      <c r="M20" s="100">
        <f t="shared" si="0"/>
        <v>9.1308E-2</v>
      </c>
      <c r="N20" s="61">
        <f t="shared" si="0"/>
        <v>10.846249719268524</v>
      </c>
      <c r="O20" s="99">
        <f t="shared" si="0"/>
        <v>0.17405999999999999</v>
      </c>
      <c r="P20" s="100">
        <f t="shared" si="0"/>
        <v>9.0595999999999982E-2</v>
      </c>
      <c r="Q20" s="61">
        <f t="shared" si="0"/>
        <v>11.278243841896103</v>
      </c>
      <c r="R20" s="99">
        <f t="shared" si="0"/>
        <v>0.17997199999999999</v>
      </c>
      <c r="S20" s="100">
        <f t="shared" si="0"/>
        <v>9.2596000000000012E-2</v>
      </c>
      <c r="T20" s="61">
        <f t="shared" si="0"/>
        <v>11.622657899882185</v>
      </c>
      <c r="U20" s="99">
        <f t="shared" si="0"/>
        <v>0.18970400000000001</v>
      </c>
      <c r="V20" s="100">
        <f t="shared" si="0"/>
        <v>8.5723999999999981E-2</v>
      </c>
      <c r="W20" s="61">
        <f t="shared" si="0"/>
        <v>12.358218001425437</v>
      </c>
      <c r="X20" s="99">
        <f t="shared" si="0"/>
        <v>0.20480399999999999</v>
      </c>
      <c r="Y20" s="100">
        <f t="shared" si="0"/>
        <v>8.6000000000000007E-2</v>
      </c>
      <c r="Z20" s="61">
        <f t="shared" si="0"/>
        <v>12.610901215067539</v>
      </c>
      <c r="AA20" s="99">
        <f t="shared" si="0"/>
        <v>0.21000399999999997</v>
      </c>
      <c r="AB20" s="100">
        <f t="shared" si="0"/>
        <v>8.5459999999999994E-2</v>
      </c>
      <c r="AC20" s="61">
        <f t="shared" si="0"/>
        <v>13.369737625403614</v>
      </c>
      <c r="AD20" s="99">
        <f t="shared" si="0"/>
        <v>0.220772</v>
      </c>
      <c r="AE20" s="100">
        <f t="shared" si="0"/>
        <v>9.5455999999999999E-2</v>
      </c>
      <c r="AF20" s="61">
        <f t="shared" si="0"/>
        <v>14.128173580326393</v>
      </c>
      <c r="AG20" s="99">
        <f t="shared" si="0"/>
        <v>0.23170000000000002</v>
      </c>
      <c r="AH20" s="100">
        <f t="shared" si="0"/>
        <v>0.1043</v>
      </c>
      <c r="AI20" s="61">
        <f t="shared" si="0"/>
        <v>14.438066304847181</v>
      </c>
      <c r="AJ20" s="99">
        <f t="shared" si="0"/>
        <v>0.23850000000000002</v>
      </c>
      <c r="AK20" s="100">
        <f t="shared" si="0"/>
        <v>0.10248399999999999</v>
      </c>
      <c r="AL20" s="61">
        <f t="shared" si="0"/>
        <v>15.646944836792773</v>
      </c>
      <c r="AM20" s="99">
        <f t="shared" si="0"/>
        <v>0.261272</v>
      </c>
      <c r="AN20" s="100">
        <f t="shared" si="0"/>
        <v>0.104296</v>
      </c>
      <c r="AO20" s="61">
        <f t="shared" si="0"/>
        <v>14.426808511107849</v>
      </c>
      <c r="AP20" s="99">
        <f t="shared" si="0"/>
        <v>0.24050000000000002</v>
      </c>
      <c r="AQ20" s="100">
        <f t="shared" si="0"/>
        <v>9.7620000000000012E-2</v>
      </c>
    </row>
    <row r="21" spans="1:43" s="2" customFormat="1" ht="16.5" customHeight="1" x14ac:dyDescent="0.25">
      <c r="A21" s="101" t="s">
        <v>144</v>
      </c>
      <c r="B21" s="102">
        <f>(I19+L19+O19+R19+U19+X19+AA19+AD19+AG19+AJ19+AM19+AP19+AP66+AM66+AJ66+AG66+AD66+AA66+X66+U66+R66+O66+L66+I66)/SQRT((I19+L19+O19+R19+U19+X19+AA19+AD19+AG19+AJ19+AM19+AP19+AP66+AM66+AJ66+AG66+AD66+AA66+X66+U66+R66+O66+L66+I66)^2+(J19+M19+P19+S19+V19+Y19+AB19+AH19+AE19+AK19+AN19+AQ19+AQ66+AN66+AK66+AH66+AE66+AB66+Y66+V66+S66+P66+M66+J66)^2)</f>
        <v>0.91478002073353093</v>
      </c>
      <c r="C21" s="103"/>
      <c r="D21" s="7" t="s">
        <v>145</v>
      </c>
      <c r="E21" s="104">
        <f>(J19+M19+P19+S19+V19+Y19+AB19+AH19+AE19+AK19+AN19+AQ19+AQ66+AN66+AK66+AH66+AE66+AB66+Y66+V66+S66+P66+M66+J66)/(I19+L19+O19+R19+U19+X19+AA19+AD19+AG19+AJ19+AM19+AP19+AP66+AM66+AJ66+AG66+AD66+AA66+X66+U66+R66+O66+L66+I66)</f>
        <v>0.44158415841584153</v>
      </c>
      <c r="F21" s="104"/>
      <c r="G21" s="105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105"/>
    </row>
    <row r="22" spans="1:43" s="2" customFormat="1" ht="16.5" customHeight="1" thickBot="1" x14ac:dyDescent="0.3">
      <c r="A22" s="106" t="s">
        <v>35</v>
      </c>
      <c r="B22" s="107">
        <f>(I20+L20+O20+R20+U20+X20+AA20+AD20+AG20+AJ20+AM20+AP20+AP67+AM67+AJ67+AG67+AD67+AA67+X67+U67+R67+O67+L67+I67)/SQRT((I20+L20+O20+R20+U20+X20+AA20+AD20+AG20+AJ20+AM20+AP20+AP67+AM67+AJ67+AG67+AD67+AA67+X67+U67+R67+O67+L67+I67)^2+(J20+M20+P20+S20+V20+Y20+AB20+AH20+AE20+AK20+AN20+AQ20+AQ67+AN67+AK67+AH67+AE67+AB67+Y67+V67+S67+P67+M67+J67)^2)</f>
        <v>0.91714246061679483</v>
      </c>
      <c r="C22" s="108"/>
      <c r="D22" s="109" t="s">
        <v>36</v>
      </c>
      <c r="E22" s="110">
        <f>(J20+M20+P20+S20+V20+Y20+AB20+AH20+AE20+AK20+AN20+AQ20+AQ67+AN67+AK67+AH67+AE67+AB67+Y67+V67+S67+P67+M67+J67)/(I20+L20+O20+R20+U20+X20+AA20+AD20+AG20+AJ20+AM20+AP20+AP67+AM67+AJ67+AG67+AD67+AA67+X67+U67+R67+O67+L67+I67)</f>
        <v>0.4345666645320842</v>
      </c>
      <c r="F22" s="110"/>
      <c r="G22" s="111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1"/>
    </row>
    <row r="23" spans="1:43" s="2" customFormat="1" ht="16.5" customHeight="1" thickBot="1" x14ac:dyDescent="0.3">
      <c r="A23" s="113"/>
      <c r="B23" s="114"/>
      <c r="C23" s="114"/>
      <c r="D23" s="115"/>
      <c r="E23" s="116"/>
      <c r="F23" s="115"/>
      <c r="G23" s="116"/>
      <c r="H23" s="117"/>
      <c r="I23" s="115"/>
      <c r="J23" s="115"/>
      <c r="K23" s="117"/>
      <c r="L23" s="115"/>
      <c r="M23" s="115"/>
      <c r="N23" s="117"/>
      <c r="O23" s="115"/>
      <c r="P23" s="115"/>
      <c r="Q23" s="117"/>
      <c r="R23" s="115"/>
      <c r="S23" s="115"/>
      <c r="T23" s="117"/>
      <c r="U23" s="115"/>
      <c r="V23" s="115"/>
      <c r="W23" s="117"/>
      <c r="X23" s="115"/>
      <c r="Y23" s="115"/>
      <c r="Z23" s="117"/>
      <c r="AA23" s="115"/>
      <c r="AB23" s="115"/>
      <c r="AC23" s="117"/>
      <c r="AD23" s="115"/>
      <c r="AE23" s="115"/>
      <c r="AF23" s="117"/>
      <c r="AG23" s="115"/>
      <c r="AH23" s="115"/>
      <c r="AI23" s="117"/>
      <c r="AJ23" s="115"/>
      <c r="AK23" s="115"/>
      <c r="AL23" s="117"/>
      <c r="AM23" s="115"/>
      <c r="AN23" s="115"/>
      <c r="AO23" s="117"/>
      <c r="AP23" s="115"/>
      <c r="AQ23" s="115"/>
    </row>
    <row r="24" spans="1:43" s="2" customFormat="1" ht="16.5" customHeight="1" x14ac:dyDescent="0.25">
      <c r="A24" s="118" t="s">
        <v>37</v>
      </c>
      <c r="B24" s="119"/>
      <c r="C24" s="119"/>
      <c r="D24" s="76" t="s">
        <v>38</v>
      </c>
      <c r="E24" s="77"/>
      <c r="F24" s="77" t="s">
        <v>39</v>
      </c>
      <c r="G24" s="78"/>
      <c r="H24" s="120" t="s">
        <v>3</v>
      </c>
      <c r="I24" s="121"/>
      <c r="J24" s="122"/>
      <c r="K24" s="120" t="s">
        <v>4</v>
      </c>
      <c r="L24" s="121"/>
      <c r="M24" s="122"/>
      <c r="N24" s="120" t="s">
        <v>5</v>
      </c>
      <c r="O24" s="121"/>
      <c r="P24" s="122"/>
      <c r="Q24" s="120" t="s">
        <v>6</v>
      </c>
      <c r="R24" s="121"/>
      <c r="S24" s="122"/>
      <c r="T24" s="120" t="s">
        <v>7</v>
      </c>
      <c r="U24" s="121"/>
      <c r="V24" s="122"/>
      <c r="W24" s="120" t="s">
        <v>8</v>
      </c>
      <c r="X24" s="121"/>
      <c r="Y24" s="122"/>
      <c r="Z24" s="120" t="s">
        <v>9</v>
      </c>
      <c r="AA24" s="121"/>
      <c r="AB24" s="122"/>
      <c r="AC24" s="120" t="s">
        <v>10</v>
      </c>
      <c r="AD24" s="121"/>
      <c r="AE24" s="122"/>
      <c r="AF24" s="120" t="s">
        <v>11</v>
      </c>
      <c r="AG24" s="121"/>
      <c r="AH24" s="122"/>
      <c r="AI24" s="120" t="s">
        <v>12</v>
      </c>
      <c r="AJ24" s="121"/>
      <c r="AK24" s="122"/>
      <c r="AL24" s="120" t="s">
        <v>13</v>
      </c>
      <c r="AM24" s="121"/>
      <c r="AN24" s="122"/>
      <c r="AO24" s="120" t="s">
        <v>14</v>
      </c>
      <c r="AP24" s="121"/>
      <c r="AQ24" s="122"/>
    </row>
    <row r="25" spans="1:43" s="2" customFormat="1" ht="16.5" customHeight="1" thickBot="1" x14ac:dyDescent="0.3">
      <c r="A25" s="123" t="s">
        <v>40</v>
      </c>
      <c r="B25" s="124"/>
      <c r="C25" s="124"/>
      <c r="D25" s="125" t="s">
        <v>41</v>
      </c>
      <c r="E25" s="126" t="s">
        <v>42</v>
      </c>
      <c r="F25" s="127" t="s">
        <v>41</v>
      </c>
      <c r="G25" s="128" t="s">
        <v>42</v>
      </c>
      <c r="H25" s="129"/>
      <c r="I25" s="130"/>
      <c r="J25" s="131"/>
      <c r="K25" s="132"/>
      <c r="L25" s="133"/>
      <c r="M25" s="134"/>
      <c r="N25" s="132"/>
      <c r="O25" s="133"/>
      <c r="P25" s="134"/>
      <c r="Q25" s="132"/>
      <c r="R25" s="133"/>
      <c r="S25" s="134"/>
      <c r="T25" s="132"/>
      <c r="U25" s="133"/>
      <c r="V25" s="134"/>
      <c r="W25" s="132"/>
      <c r="X25" s="133"/>
      <c r="Y25" s="134"/>
      <c r="Z25" s="132"/>
      <c r="AA25" s="133"/>
      <c r="AB25" s="134"/>
      <c r="AC25" s="132"/>
      <c r="AD25" s="133"/>
      <c r="AE25" s="134"/>
      <c r="AF25" s="132"/>
      <c r="AG25" s="133"/>
      <c r="AH25" s="134"/>
      <c r="AI25" s="132"/>
      <c r="AJ25" s="133"/>
      <c r="AK25" s="134"/>
      <c r="AL25" s="132"/>
      <c r="AM25" s="133"/>
      <c r="AN25" s="134"/>
      <c r="AO25" s="132"/>
      <c r="AP25" s="133"/>
      <c r="AQ25" s="134"/>
    </row>
    <row r="26" spans="1:43" s="2" customFormat="1" ht="16.5" customHeight="1" x14ac:dyDescent="0.25">
      <c r="A26" s="135" t="s">
        <v>162</v>
      </c>
      <c r="B26" s="136" t="s">
        <v>151</v>
      </c>
      <c r="C26" s="137"/>
      <c r="D26" s="138"/>
      <c r="E26" s="139"/>
      <c r="F26" s="140"/>
      <c r="G26" s="141"/>
      <c r="H26" s="142">
        <f>SQRT(I26^2+J26^2)*1000/(1.73*H11)</f>
        <v>6.7126828952363136</v>
      </c>
      <c r="I26" s="143">
        <v>0.10440000000000001</v>
      </c>
      <c r="J26" s="144">
        <v>6.3E-2</v>
      </c>
      <c r="K26" s="142">
        <f>SQRT(L26^2+M26^2)*1000/(1.73*K11)</f>
        <v>6.8729747911482928</v>
      </c>
      <c r="L26" s="143">
        <v>0.1056</v>
      </c>
      <c r="M26" s="144">
        <v>6.6599999999999993E-2</v>
      </c>
      <c r="N26" s="142">
        <f>SQRT(O26^2+P26^2)*1000/(1.73*N11)</f>
        <v>7.0413981537572496</v>
      </c>
      <c r="O26" s="143">
        <v>0.10920000000000001</v>
      </c>
      <c r="P26" s="144">
        <v>6.6599999999999993E-2</v>
      </c>
      <c r="Q26" s="142">
        <f>SQRT(R26^2+S26^2)*1000/(1.73*Q11)</f>
        <v>7.3605806599487629</v>
      </c>
      <c r="R26" s="143">
        <v>0.1134</v>
      </c>
      <c r="S26" s="144">
        <v>6.8400000000000002E-2</v>
      </c>
      <c r="T26" s="142">
        <f>SQRT(U26^2+V26^2)*1000/(1.73*T11)</f>
        <v>7.3138213204072828</v>
      </c>
      <c r="U26" s="143">
        <v>0.1152</v>
      </c>
      <c r="V26" s="144">
        <v>6.359999999999999E-2</v>
      </c>
      <c r="W26" s="142">
        <f>SQRT(X26^2+Y26^2)*1000/(1.73*W11)</f>
        <v>7.4420201173813165</v>
      </c>
      <c r="X26" s="143">
        <v>0.12</v>
      </c>
      <c r="Y26" s="144">
        <v>5.9400000000000008E-2</v>
      </c>
      <c r="Z26" s="142">
        <f>SQRT(AA26^2+AB26^2)*1000/(1.73*Z11)</f>
        <v>7.6093006593267116</v>
      </c>
      <c r="AA26" s="143">
        <v>0.12419999999999999</v>
      </c>
      <c r="AB26" s="144">
        <v>5.7599999999999998E-2</v>
      </c>
      <c r="AC26" s="142">
        <f>SQRT(AD26^2+AE26^2)*1000/(1.73*AC11)</f>
        <v>8.1150526496692557</v>
      </c>
      <c r="AD26" s="143">
        <v>0.13200000000000001</v>
      </c>
      <c r="AE26" s="144">
        <v>6.2400000000000004E-2</v>
      </c>
      <c r="AF26" s="142">
        <f>SQRT(AG26^2+AH26^2)*1000/(1.73*AF11)</f>
        <v>8.4434077002182502</v>
      </c>
      <c r="AG26" s="143">
        <v>0.13739999999999999</v>
      </c>
      <c r="AH26" s="144">
        <v>6.4799999999999996E-2</v>
      </c>
      <c r="AI26" s="142">
        <f>SQRT(AJ26^2+AK26^2)*1000/(1.73*AI11)</f>
        <v>8.843865247057721</v>
      </c>
      <c r="AJ26" s="143">
        <v>0.14219999999999999</v>
      </c>
      <c r="AK26" s="144">
        <v>7.1400000000000005E-2</v>
      </c>
      <c r="AL26" s="142">
        <f>SQRT(AM26^2+AN26^2)*1000/(1.73*AL11)</f>
        <v>9.8942912943813379</v>
      </c>
      <c r="AM26" s="143">
        <v>0.16200000000000001</v>
      </c>
      <c r="AN26" s="144">
        <v>7.3800000000000004E-2</v>
      </c>
      <c r="AO26" s="142">
        <f>SQRT(AP26^2+AQ26^2)*1000/(1.73*AO11)</f>
        <v>9.2000421238658721</v>
      </c>
      <c r="AP26" s="143">
        <v>0.15180000000000002</v>
      </c>
      <c r="AQ26" s="144">
        <v>6.6000000000000003E-2</v>
      </c>
    </row>
    <row r="27" spans="1:43" s="2" customFormat="1" ht="16.5" customHeight="1" x14ac:dyDescent="0.25">
      <c r="A27" s="145" t="s">
        <v>119</v>
      </c>
      <c r="B27" s="146" t="s">
        <v>152</v>
      </c>
      <c r="C27" s="147"/>
      <c r="D27" s="148"/>
      <c r="E27" s="149"/>
      <c r="F27" s="150"/>
      <c r="G27" s="151"/>
      <c r="H27" s="152">
        <f>SQRT(I27^2+J27^2)*1000/(1.73*H17)</f>
        <v>1.4722369978642136</v>
      </c>
      <c r="I27" s="153">
        <v>2.5799999999999997E-2</v>
      </c>
      <c r="J27" s="154">
        <v>6.0000000000000001E-3</v>
      </c>
      <c r="K27" s="152">
        <f>SQRT(L27^2+M27^2)*1000/(1.73*K17)</f>
        <v>1.530022642990813</v>
      </c>
      <c r="L27" s="153">
        <v>2.64E-2</v>
      </c>
      <c r="M27" s="154">
        <v>7.8000000000000005E-3</v>
      </c>
      <c r="N27" s="152">
        <f>SQRT(O27^2+P27^2)*1000/(1.73*N17)</f>
        <v>1.5940976081881442</v>
      </c>
      <c r="O27" s="153">
        <v>2.7600000000000003E-2</v>
      </c>
      <c r="P27" s="154">
        <v>7.8000000000000005E-3</v>
      </c>
      <c r="Q27" s="152">
        <f>SQRT(R27^2+S27^2)*1000/(1.73*Q17)</f>
        <v>1.626214140538454</v>
      </c>
      <c r="R27" s="153">
        <v>2.8200000000000003E-2</v>
      </c>
      <c r="S27" s="154">
        <v>7.8000000000000005E-3</v>
      </c>
      <c r="T27" s="152">
        <f>SQRT(U27^2+V27^2)*1000/(1.73*T17)</f>
        <v>1.6556947426375821</v>
      </c>
      <c r="U27" s="153">
        <v>2.9399999999999999E-2</v>
      </c>
      <c r="V27" s="154">
        <v>4.7999999999999996E-3</v>
      </c>
      <c r="W27" s="152">
        <f>SQRT(X27^2+Y27^2)*1000/(1.73*W17)</f>
        <v>1.8603369072007139</v>
      </c>
      <c r="X27" s="153">
        <v>3.2399999999999998E-2</v>
      </c>
      <c r="Y27" s="154">
        <v>8.4000000000000012E-3</v>
      </c>
      <c r="Z27" s="152">
        <f>SQRT(AA27^2+AB27^2)*1000/(1.73*Z17)</f>
        <v>2.0386062759774908</v>
      </c>
      <c r="AA27" s="153">
        <v>3.5400000000000001E-2</v>
      </c>
      <c r="AB27" s="154">
        <v>9.5999999999999992E-3</v>
      </c>
      <c r="AC27" s="152">
        <f>SQRT(AD27^2+AE27^2)*1000/(1.73*AC17)</f>
        <v>1.9090180233030294</v>
      </c>
      <c r="AD27" s="153">
        <v>3.2399999999999998E-2</v>
      </c>
      <c r="AE27" s="154">
        <v>1.14E-2</v>
      </c>
      <c r="AF27" s="152">
        <f>SQRT(AG27^2+AH27^2)*1000/(1.73*AF17)</f>
        <v>2.1829672542089562</v>
      </c>
      <c r="AG27" s="153">
        <v>3.7200000000000004E-2</v>
      </c>
      <c r="AH27" s="154">
        <v>1.26E-2</v>
      </c>
      <c r="AI27" s="152">
        <f>SQRT(AJ27^2+AK27^2)*1000/(1.73*AI17)</f>
        <v>2.047587563318197</v>
      </c>
      <c r="AJ27" s="153">
        <v>3.5400000000000008E-2</v>
      </c>
      <c r="AK27" s="154">
        <v>1.0199999999999999E-2</v>
      </c>
      <c r="AL27" s="152">
        <f>SQRT(AM27^2+AN27^2)*1000/(1.73*AL17)</f>
        <v>2.1353237786014394</v>
      </c>
      <c r="AM27" s="153">
        <v>3.7200000000000004E-2</v>
      </c>
      <c r="AN27" s="154">
        <v>9.5999999999999992E-3</v>
      </c>
      <c r="AO27" s="152">
        <f>SQRT(AP27^2+AQ27^2)*1000/(1.73*AO17)</f>
        <v>2.0459575344834993</v>
      </c>
      <c r="AP27" s="153">
        <v>3.4799999999999998E-2</v>
      </c>
      <c r="AQ27" s="154">
        <v>1.2E-2</v>
      </c>
    </row>
    <row r="28" spans="1:43" s="2" customFormat="1" ht="16.5" customHeight="1" x14ac:dyDescent="0.25">
      <c r="A28" s="145" t="s">
        <v>47</v>
      </c>
      <c r="B28" s="146" t="s">
        <v>163</v>
      </c>
      <c r="C28" s="147"/>
      <c r="D28" s="148"/>
      <c r="E28" s="149"/>
      <c r="F28" s="150"/>
      <c r="G28" s="151"/>
      <c r="H28" s="166">
        <f>SQRT(I28^2+J28^2)*1000/(1.73*H11)</f>
        <v>2.3112275871104599</v>
      </c>
      <c r="I28" s="167">
        <v>3.9399999999999998E-2</v>
      </c>
      <c r="J28" s="168">
        <v>1.4500000000000001E-2</v>
      </c>
      <c r="K28" s="166">
        <f>SQRT(L28^2+M28^2)*1000/(1.73*K11)</f>
        <v>2.3576260380059106</v>
      </c>
      <c r="L28" s="167">
        <v>0.04</v>
      </c>
      <c r="M28" s="168">
        <v>1.5300000000000001E-2</v>
      </c>
      <c r="N28" s="166">
        <f>SQRT(O28^2+P28^2)*1000/(1.73*N11)</f>
        <v>2.1723431475091934</v>
      </c>
      <c r="O28" s="167">
        <v>3.6700000000000003E-2</v>
      </c>
      <c r="P28" s="168">
        <v>1.4500000000000001E-2</v>
      </c>
      <c r="Q28" s="166">
        <f>SQRT(R28^2+S28^2)*1000/(1.73*Q11)</f>
        <v>2.2593904651153669</v>
      </c>
      <c r="R28" s="167">
        <v>3.7899999999999996E-2</v>
      </c>
      <c r="S28" s="168">
        <v>1.47E-2</v>
      </c>
      <c r="T28" s="166">
        <f>SQRT(U28^2+V28^2)*1000/(1.73*T11)</f>
        <v>2.6279824738570805</v>
      </c>
      <c r="U28" s="167">
        <v>4.4600000000000001E-2</v>
      </c>
      <c r="V28" s="168">
        <v>1.5699999999999999E-2</v>
      </c>
      <c r="W28" s="166">
        <f>SQRT(X28^2+Y28^2)*1000/(1.73*W11)</f>
        <v>3.0324875978057979</v>
      </c>
      <c r="X28" s="167">
        <v>5.21E-2</v>
      </c>
      <c r="Y28" s="168">
        <v>1.6199999999999999E-2</v>
      </c>
      <c r="Z28" s="166">
        <f>SQRT(AA28^2+AB28^2)*1000/(1.73*Z11)</f>
        <v>2.928241021080987</v>
      </c>
      <c r="AA28" s="167">
        <v>5.0099999999999999E-2</v>
      </c>
      <c r="AB28" s="168">
        <v>1.6299999999999999E-2</v>
      </c>
      <c r="AC28" s="166">
        <f>SQRT(AD28^2+AE28^2)*1000/(1.73*AC11)</f>
        <v>3.306128465876891</v>
      </c>
      <c r="AD28" s="167">
        <v>5.6299999999999996E-2</v>
      </c>
      <c r="AE28" s="168">
        <v>1.9199999999999998E-2</v>
      </c>
      <c r="AF28" s="166">
        <f>SQRT(AG28^2+AH28^2)*1000/(1.73*AF11)</f>
        <v>3.4404224530564447</v>
      </c>
      <c r="AG28" s="167">
        <v>5.7099999999999998E-2</v>
      </c>
      <c r="AH28" s="168">
        <v>2.3899999999999998E-2</v>
      </c>
      <c r="AI28" s="166">
        <f>SQRT(AJ28^2+AK28^2)*1000/(1.73*AI11)</f>
        <v>3.5280200782889923</v>
      </c>
      <c r="AJ28" s="167">
        <v>6.0900000000000003E-2</v>
      </c>
      <c r="AK28" s="168">
        <v>1.7899999999999999E-2</v>
      </c>
      <c r="AL28" s="166">
        <f>SQRT(AM28^2+AN28^2)*1000/(1.73*AL11)</f>
        <v>3.5851808293277929</v>
      </c>
      <c r="AM28" s="167">
        <v>6.2E-2</v>
      </c>
      <c r="AN28" s="168">
        <v>1.7799999999999996E-2</v>
      </c>
      <c r="AO28" s="166">
        <f>SQRT(AP28^2+AQ28^2)*1000/(1.73*AO11)</f>
        <v>3.136273344442666</v>
      </c>
      <c r="AP28" s="167">
        <v>5.3899999999999997E-2</v>
      </c>
      <c r="AQ28" s="168">
        <v>1.6700000000000003E-2</v>
      </c>
    </row>
    <row r="29" spans="1:43" s="2" customFormat="1" ht="16.5" customHeight="1" x14ac:dyDescent="0.25">
      <c r="A29" s="161"/>
      <c r="B29" s="146" t="s">
        <v>75</v>
      </c>
      <c r="C29" s="147"/>
      <c r="D29" s="162"/>
      <c r="E29" s="163"/>
      <c r="F29" s="164"/>
      <c r="G29" s="165"/>
      <c r="H29" s="166">
        <f>SQRT(I29^2+J29^2)*1000/(1.73*0.4)</f>
        <v>1.1481811808494922</v>
      </c>
      <c r="I29" s="167">
        <v>3.3599999999999998E-4</v>
      </c>
      <c r="J29" s="168">
        <v>7.1999999999999994E-4</v>
      </c>
      <c r="K29" s="166">
        <f>SQRT(L29^2+M29^2)*1000/(1.73*0.4)</f>
        <v>1.0763868762084945</v>
      </c>
      <c r="L29" s="167">
        <v>3.0400000000000002E-4</v>
      </c>
      <c r="M29" s="168">
        <v>6.7999999999999994E-4</v>
      </c>
      <c r="N29" s="166">
        <f>SQRT(O29^2+P29^2)*1000/(1.73*0.4)</f>
        <v>1.1272713750981647</v>
      </c>
      <c r="O29" s="167">
        <v>3.3599999999999998E-4</v>
      </c>
      <c r="P29" s="168">
        <v>7.0399999999999998E-4</v>
      </c>
      <c r="Q29" s="166">
        <f>SQRT(R29^2+S29^2)*1000/(1.73*0.4)</f>
        <v>1.0658432898604495</v>
      </c>
      <c r="R29" s="167">
        <v>3.0400000000000002E-4</v>
      </c>
      <c r="S29" s="168">
        <v>6.7200000000000007E-4</v>
      </c>
      <c r="T29" s="166">
        <f>SQRT(U29^2+V29^2)*1000/(1.73*0.4)</f>
        <v>1.0497339000834114</v>
      </c>
      <c r="U29" s="167">
        <v>3.1199999999999999E-4</v>
      </c>
      <c r="V29" s="168">
        <v>6.5600000000000001E-4</v>
      </c>
      <c r="W29" s="166">
        <f>SQRT(X29^2+Y29^2)*1000/(1.73*0.4)</f>
        <v>1.044820673081619</v>
      </c>
      <c r="X29" s="167">
        <v>3.0400000000000002E-4</v>
      </c>
      <c r="Y29" s="168">
        <v>6.5600000000000001E-4</v>
      </c>
      <c r="Z29" s="166">
        <f>SQRT(AA29^2+AB29^2)*1000/(1.73*0.4)</f>
        <v>1.0238885468432151</v>
      </c>
      <c r="AA29" s="167">
        <v>3.0400000000000002E-4</v>
      </c>
      <c r="AB29" s="168">
        <v>6.4000000000000005E-4</v>
      </c>
      <c r="AC29" s="166">
        <f>SQRT(AD29^2+AE29^2)*1000/(1.73*0.4)</f>
        <v>1.6442216598900368</v>
      </c>
      <c r="AD29" s="167">
        <v>6.3999999999999997E-5</v>
      </c>
      <c r="AE29" s="168">
        <v>1.1360000000000001E-3</v>
      </c>
      <c r="AF29" s="166">
        <f>SQRT(AG29^2+AH29^2)*1000/(1.73*0.4)</f>
        <v>2.4624277456647397</v>
      </c>
      <c r="AG29" s="379">
        <v>0</v>
      </c>
      <c r="AH29" s="168">
        <v>1.704E-3</v>
      </c>
      <c r="AI29" s="166">
        <f>SQRT(AJ29^2+AK29^2)*1000/(1.73*0.4)</f>
        <v>2.4393063583815024</v>
      </c>
      <c r="AJ29" s="379">
        <v>0</v>
      </c>
      <c r="AK29" s="168">
        <v>1.688E-3</v>
      </c>
      <c r="AL29" s="166">
        <f>SQRT(AM29^2+AN29^2)*1000/(1.73*0.4)</f>
        <v>2.5553317471775716</v>
      </c>
      <c r="AM29" s="167">
        <v>3.1999999999999999E-5</v>
      </c>
      <c r="AN29" s="168">
        <v>1.768E-3</v>
      </c>
      <c r="AO29" s="166">
        <f>SQRT(AP29^2+AQ29^2)*1000/(1.73*0.4)</f>
        <v>2.3930635838150285</v>
      </c>
      <c r="AP29" s="379">
        <v>0</v>
      </c>
      <c r="AQ29" s="168">
        <v>1.6559999999999999E-3</v>
      </c>
    </row>
    <row r="30" spans="1:43" s="2" customFormat="1" ht="16.5" customHeight="1" thickBot="1" x14ac:dyDescent="0.3">
      <c r="A30" s="169"/>
      <c r="B30" s="170" t="s">
        <v>76</v>
      </c>
      <c r="C30" s="171"/>
      <c r="D30" s="172"/>
      <c r="E30" s="163"/>
      <c r="F30" s="173"/>
      <c r="G30" s="174"/>
      <c r="H30" s="166">
        <f>SQRT(I30^2+J30^2)*1000/(1.73*0.4)</f>
        <v>1.5511159769119138</v>
      </c>
      <c r="I30" s="167">
        <v>2.3199999999999997E-4</v>
      </c>
      <c r="J30" s="175">
        <v>1.0480000000000001E-3</v>
      </c>
      <c r="K30" s="166">
        <f>SQRT(L30^2+M30^2)*1000/(1.73*0.4)</f>
        <v>1.3768878340620043</v>
      </c>
      <c r="L30" s="167">
        <v>2.1599999999999999E-4</v>
      </c>
      <c r="M30" s="175">
        <v>9.279999999999999E-4</v>
      </c>
      <c r="N30" s="166">
        <f>SQRT(O30^2+P30^2)*1000/(1.73*0.4)</f>
        <v>1.4696183659718569</v>
      </c>
      <c r="O30" s="167">
        <v>2.24E-4</v>
      </c>
      <c r="P30" s="175">
        <v>9.9200000000000004E-4</v>
      </c>
      <c r="Q30" s="166">
        <f>SQRT(R30^2+S30^2)*1000/(1.73*0.4)</f>
        <v>1.499551649835011</v>
      </c>
      <c r="R30" s="167">
        <v>1.6800000000000002E-4</v>
      </c>
      <c r="S30" s="175">
        <v>1.024E-3</v>
      </c>
      <c r="T30" s="166">
        <f>SQRT(U30^2+V30^2)*1000/(1.73*0.4)</f>
        <v>1.4260948543005572</v>
      </c>
      <c r="U30" s="167">
        <v>1.92E-4</v>
      </c>
      <c r="V30" s="175">
        <v>9.68E-4</v>
      </c>
      <c r="W30" s="166">
        <f>SQRT(X30^2+Y30^2)*1000/(1.73*0.4)</f>
        <v>1.9421965317919074</v>
      </c>
      <c r="X30" s="379">
        <v>0</v>
      </c>
      <c r="Y30" s="175">
        <v>1.3440000000000001E-3</v>
      </c>
      <c r="Z30" s="166">
        <f>SQRT(AA30^2+AB30^2)*1000/(1.73*0.4)</f>
        <v>1.9075144508670518</v>
      </c>
      <c r="AA30" s="379">
        <v>0</v>
      </c>
      <c r="AB30" s="175">
        <v>1.32E-3</v>
      </c>
      <c r="AC30" s="166">
        <f>SQRT(AD30^2+AE30^2)*1000/(1.73*0.4)</f>
        <v>1.9075494829503392</v>
      </c>
      <c r="AD30" s="167">
        <v>7.9999999999999996E-6</v>
      </c>
      <c r="AE30" s="175">
        <v>1.32E-3</v>
      </c>
      <c r="AF30" s="166">
        <f>SQRT(AG30^2+AH30^2)*1000/(1.73*0.4)</f>
        <v>1.8728323699421965</v>
      </c>
      <c r="AG30" s="379">
        <v>0</v>
      </c>
      <c r="AH30" s="175">
        <v>1.2960000000000001E-3</v>
      </c>
      <c r="AI30" s="166">
        <f>SQRT(AJ30^2+AK30^2)*1000/(1.73*0.4)</f>
        <v>1.8728323699421965</v>
      </c>
      <c r="AJ30" s="379">
        <v>0</v>
      </c>
      <c r="AK30" s="175">
        <v>1.2960000000000001E-3</v>
      </c>
      <c r="AL30" s="166">
        <f>SQRT(AM30^2+AN30^2)*1000/(1.73*0.4)</f>
        <v>1.9199454813113463</v>
      </c>
      <c r="AM30" s="167">
        <v>4.0000000000000003E-5</v>
      </c>
      <c r="AN30" s="175">
        <v>1.328E-3</v>
      </c>
      <c r="AO30" s="166">
        <f>SQRT(AP30^2+AQ30^2)*1000/(1.73*0.4)</f>
        <v>1.8265895953757223</v>
      </c>
      <c r="AP30" s="379">
        <v>0</v>
      </c>
      <c r="AQ30" s="175">
        <v>1.2639999999999999E-3</v>
      </c>
    </row>
    <row r="31" spans="1:43" s="2" customFormat="1" ht="16.5" customHeight="1" x14ac:dyDescent="0.25">
      <c r="A31" s="176" t="s">
        <v>77</v>
      </c>
      <c r="B31" s="177"/>
      <c r="C31" s="177"/>
      <c r="D31" s="177"/>
      <c r="E31" s="177"/>
      <c r="F31" s="177"/>
      <c r="G31" s="178"/>
      <c r="H31" s="142">
        <f>H26+H28</f>
        <v>9.0239104823467731</v>
      </c>
      <c r="I31" s="143">
        <f>I26+I28</f>
        <v>0.14380000000000001</v>
      </c>
      <c r="J31" s="144">
        <f>J26+J28</f>
        <v>7.7499999999999999E-2</v>
      </c>
      <c r="K31" s="142">
        <f t="shared" ref="K31:AQ31" si="2">K26+K28</f>
        <v>9.2306008291542039</v>
      </c>
      <c r="L31" s="143">
        <f t="shared" si="2"/>
        <v>0.14560000000000001</v>
      </c>
      <c r="M31" s="144">
        <f t="shared" si="2"/>
        <v>8.1900000000000001E-2</v>
      </c>
      <c r="N31" s="142">
        <f t="shared" si="2"/>
        <v>9.2137413012664435</v>
      </c>
      <c r="O31" s="143">
        <f t="shared" si="2"/>
        <v>0.1459</v>
      </c>
      <c r="P31" s="144">
        <f t="shared" si="2"/>
        <v>8.1099999999999992E-2</v>
      </c>
      <c r="Q31" s="142">
        <f t="shared" si="2"/>
        <v>9.6199711250641293</v>
      </c>
      <c r="R31" s="143">
        <f t="shared" si="2"/>
        <v>0.15129999999999999</v>
      </c>
      <c r="S31" s="144">
        <f t="shared" si="2"/>
        <v>8.3100000000000007E-2</v>
      </c>
      <c r="T31" s="142">
        <f t="shared" si="2"/>
        <v>9.9418037942643629</v>
      </c>
      <c r="U31" s="143">
        <f t="shared" si="2"/>
        <v>0.1598</v>
      </c>
      <c r="V31" s="144">
        <f t="shared" si="2"/>
        <v>7.9299999999999982E-2</v>
      </c>
      <c r="W31" s="142">
        <f t="shared" si="2"/>
        <v>10.474507715187114</v>
      </c>
      <c r="X31" s="143">
        <f t="shared" si="2"/>
        <v>0.1721</v>
      </c>
      <c r="Y31" s="144">
        <f t="shared" si="2"/>
        <v>7.5600000000000001E-2</v>
      </c>
      <c r="Z31" s="142">
        <f t="shared" si="2"/>
        <v>10.537541680407699</v>
      </c>
      <c r="AA31" s="143">
        <f t="shared" si="2"/>
        <v>0.17429999999999998</v>
      </c>
      <c r="AB31" s="144">
        <f t="shared" si="2"/>
        <v>7.3899999999999993E-2</v>
      </c>
      <c r="AC31" s="142">
        <f t="shared" si="2"/>
        <v>11.421181115546148</v>
      </c>
      <c r="AD31" s="143">
        <f t="shared" si="2"/>
        <v>0.1883</v>
      </c>
      <c r="AE31" s="144">
        <f t="shared" si="2"/>
        <v>8.1600000000000006E-2</v>
      </c>
      <c r="AF31" s="142">
        <f t="shared" si="2"/>
        <v>11.883830153274694</v>
      </c>
      <c r="AG31" s="143">
        <f t="shared" si="2"/>
        <v>0.19450000000000001</v>
      </c>
      <c r="AH31" s="144">
        <f t="shared" si="2"/>
        <v>8.8700000000000001E-2</v>
      </c>
      <c r="AI31" s="142">
        <f t="shared" si="2"/>
        <v>12.371885325346714</v>
      </c>
      <c r="AJ31" s="143">
        <f t="shared" si="2"/>
        <v>0.2031</v>
      </c>
      <c r="AK31" s="144">
        <f t="shared" si="2"/>
        <v>8.9300000000000004E-2</v>
      </c>
      <c r="AL31" s="142">
        <f t="shared" si="2"/>
        <v>13.479472123709131</v>
      </c>
      <c r="AM31" s="143">
        <f t="shared" si="2"/>
        <v>0.224</v>
      </c>
      <c r="AN31" s="144">
        <f t="shared" si="2"/>
        <v>9.1600000000000001E-2</v>
      </c>
      <c r="AO31" s="142">
        <f t="shared" si="2"/>
        <v>12.336315468308538</v>
      </c>
      <c r="AP31" s="143">
        <f t="shared" si="2"/>
        <v>0.20570000000000002</v>
      </c>
      <c r="AQ31" s="144">
        <f t="shared" si="2"/>
        <v>8.270000000000001E-2</v>
      </c>
    </row>
    <row r="32" spans="1:43" s="2" customFormat="1" ht="16.5" customHeight="1" thickBot="1" x14ac:dyDescent="0.3">
      <c r="A32" s="179" t="s">
        <v>78</v>
      </c>
      <c r="B32" s="180"/>
      <c r="C32" s="180"/>
      <c r="D32" s="180"/>
      <c r="E32" s="180"/>
      <c r="F32" s="180"/>
      <c r="G32" s="181"/>
      <c r="H32" s="182">
        <f>H27</f>
        <v>1.4722369978642136</v>
      </c>
      <c r="I32" s="183">
        <f>I27</f>
        <v>2.5799999999999997E-2</v>
      </c>
      <c r="J32" s="184">
        <f>J27</f>
        <v>6.0000000000000001E-3</v>
      </c>
      <c r="K32" s="182">
        <f t="shared" ref="K32:AQ32" si="3">K27</f>
        <v>1.530022642990813</v>
      </c>
      <c r="L32" s="183">
        <f t="shared" si="3"/>
        <v>2.64E-2</v>
      </c>
      <c r="M32" s="184">
        <f t="shared" si="3"/>
        <v>7.8000000000000005E-3</v>
      </c>
      <c r="N32" s="182">
        <f t="shared" si="3"/>
        <v>1.5940976081881442</v>
      </c>
      <c r="O32" s="183">
        <f t="shared" si="3"/>
        <v>2.7600000000000003E-2</v>
      </c>
      <c r="P32" s="184">
        <f t="shared" si="3"/>
        <v>7.8000000000000005E-3</v>
      </c>
      <c r="Q32" s="182">
        <f t="shared" si="3"/>
        <v>1.626214140538454</v>
      </c>
      <c r="R32" s="183">
        <f t="shared" si="3"/>
        <v>2.8200000000000003E-2</v>
      </c>
      <c r="S32" s="184">
        <f t="shared" si="3"/>
        <v>7.8000000000000005E-3</v>
      </c>
      <c r="T32" s="182">
        <f t="shared" si="3"/>
        <v>1.6556947426375821</v>
      </c>
      <c r="U32" s="183">
        <f t="shared" si="3"/>
        <v>2.9399999999999999E-2</v>
      </c>
      <c r="V32" s="184">
        <f t="shared" si="3"/>
        <v>4.7999999999999996E-3</v>
      </c>
      <c r="W32" s="182">
        <f t="shared" si="3"/>
        <v>1.8603369072007139</v>
      </c>
      <c r="X32" s="183">
        <f t="shared" si="3"/>
        <v>3.2399999999999998E-2</v>
      </c>
      <c r="Y32" s="184">
        <f t="shared" si="3"/>
        <v>8.4000000000000012E-3</v>
      </c>
      <c r="Z32" s="182">
        <f t="shared" si="3"/>
        <v>2.0386062759774908</v>
      </c>
      <c r="AA32" s="183">
        <f t="shared" si="3"/>
        <v>3.5400000000000001E-2</v>
      </c>
      <c r="AB32" s="184">
        <f t="shared" si="3"/>
        <v>9.5999999999999992E-3</v>
      </c>
      <c r="AC32" s="182">
        <f t="shared" si="3"/>
        <v>1.9090180233030294</v>
      </c>
      <c r="AD32" s="183">
        <f t="shared" si="3"/>
        <v>3.2399999999999998E-2</v>
      </c>
      <c r="AE32" s="184">
        <f t="shared" si="3"/>
        <v>1.14E-2</v>
      </c>
      <c r="AF32" s="182">
        <f t="shared" si="3"/>
        <v>2.1829672542089562</v>
      </c>
      <c r="AG32" s="183">
        <f t="shared" si="3"/>
        <v>3.7200000000000004E-2</v>
      </c>
      <c r="AH32" s="184">
        <f t="shared" si="3"/>
        <v>1.26E-2</v>
      </c>
      <c r="AI32" s="182">
        <f t="shared" si="3"/>
        <v>2.047587563318197</v>
      </c>
      <c r="AJ32" s="183">
        <f t="shared" si="3"/>
        <v>3.5400000000000008E-2</v>
      </c>
      <c r="AK32" s="184">
        <f t="shared" si="3"/>
        <v>1.0199999999999999E-2</v>
      </c>
      <c r="AL32" s="182">
        <f t="shared" si="3"/>
        <v>2.1353237786014394</v>
      </c>
      <c r="AM32" s="183">
        <f t="shared" si="3"/>
        <v>3.7200000000000004E-2</v>
      </c>
      <c r="AN32" s="184">
        <f t="shared" si="3"/>
        <v>9.5999999999999992E-3</v>
      </c>
      <c r="AO32" s="182">
        <f t="shared" si="3"/>
        <v>2.0459575344834993</v>
      </c>
      <c r="AP32" s="183">
        <f t="shared" si="3"/>
        <v>3.4799999999999998E-2</v>
      </c>
      <c r="AQ32" s="184">
        <f t="shared" si="3"/>
        <v>1.2E-2</v>
      </c>
    </row>
    <row r="33" spans="1:81" s="2" customFormat="1" ht="16.5" customHeight="1" thickBot="1" x14ac:dyDescent="0.3">
      <c r="A33" s="185" t="s">
        <v>79</v>
      </c>
      <c r="B33" s="186"/>
      <c r="C33" s="186"/>
      <c r="D33" s="186"/>
      <c r="E33" s="186"/>
      <c r="F33" s="186"/>
      <c r="G33" s="186"/>
      <c r="H33" s="187">
        <f>H31+H32</f>
        <v>10.496147480210986</v>
      </c>
      <c r="I33" s="188">
        <f t="shared" ref="I33:AQ33" si="4">I31+I32</f>
        <v>0.1696</v>
      </c>
      <c r="J33" s="189">
        <f t="shared" si="4"/>
        <v>8.3500000000000005E-2</v>
      </c>
      <c r="K33" s="187">
        <f t="shared" si="4"/>
        <v>10.760623472145017</v>
      </c>
      <c r="L33" s="188">
        <f t="shared" si="4"/>
        <v>0.17200000000000001</v>
      </c>
      <c r="M33" s="189">
        <f t="shared" si="4"/>
        <v>8.9700000000000002E-2</v>
      </c>
      <c r="N33" s="187">
        <f t="shared" si="4"/>
        <v>10.807838909454588</v>
      </c>
      <c r="O33" s="188">
        <f t="shared" si="4"/>
        <v>0.17350000000000002</v>
      </c>
      <c r="P33" s="189">
        <f t="shared" si="4"/>
        <v>8.8899999999999993E-2</v>
      </c>
      <c r="Q33" s="187">
        <f t="shared" si="4"/>
        <v>11.246185265602584</v>
      </c>
      <c r="R33" s="188">
        <f t="shared" si="4"/>
        <v>0.17949999999999999</v>
      </c>
      <c r="S33" s="189">
        <f t="shared" si="4"/>
        <v>9.0900000000000009E-2</v>
      </c>
      <c r="T33" s="187">
        <f t="shared" si="4"/>
        <v>11.597498536901945</v>
      </c>
      <c r="U33" s="188">
        <f t="shared" si="4"/>
        <v>0.18920000000000001</v>
      </c>
      <c r="V33" s="189">
        <f t="shared" si="4"/>
        <v>8.409999999999998E-2</v>
      </c>
      <c r="W33" s="187">
        <f t="shared" si="4"/>
        <v>12.334844622387827</v>
      </c>
      <c r="X33" s="188">
        <f t="shared" si="4"/>
        <v>0.20450000000000002</v>
      </c>
      <c r="Y33" s="189">
        <f t="shared" si="4"/>
        <v>8.4000000000000005E-2</v>
      </c>
      <c r="Z33" s="187">
        <f t="shared" si="4"/>
        <v>12.57614795638519</v>
      </c>
      <c r="AA33" s="188">
        <f t="shared" si="4"/>
        <v>0.2097</v>
      </c>
      <c r="AB33" s="189">
        <f t="shared" si="4"/>
        <v>8.3499999999999991E-2</v>
      </c>
      <c r="AC33" s="187">
        <f t="shared" si="4"/>
        <v>13.330199138849178</v>
      </c>
      <c r="AD33" s="188">
        <f t="shared" si="4"/>
        <v>0.22070000000000001</v>
      </c>
      <c r="AE33" s="189">
        <f t="shared" si="4"/>
        <v>9.2999999999999999E-2</v>
      </c>
      <c r="AF33" s="187">
        <f t="shared" si="4"/>
        <v>14.06679740748365</v>
      </c>
      <c r="AG33" s="188">
        <f t="shared" si="4"/>
        <v>0.23170000000000002</v>
      </c>
      <c r="AH33" s="189">
        <f t="shared" si="4"/>
        <v>0.1013</v>
      </c>
      <c r="AI33" s="187">
        <f t="shared" si="4"/>
        <v>14.419472888664911</v>
      </c>
      <c r="AJ33" s="188">
        <f t="shared" si="4"/>
        <v>0.23850000000000002</v>
      </c>
      <c r="AK33" s="189">
        <f t="shared" si="4"/>
        <v>9.9500000000000005E-2</v>
      </c>
      <c r="AL33" s="187">
        <f t="shared" si="4"/>
        <v>15.61479590231057</v>
      </c>
      <c r="AM33" s="188">
        <f t="shared" si="4"/>
        <v>0.26119999999999999</v>
      </c>
      <c r="AN33" s="189">
        <f t="shared" si="4"/>
        <v>0.1012</v>
      </c>
      <c r="AO33" s="187">
        <f t="shared" si="4"/>
        <v>14.382273002792036</v>
      </c>
      <c r="AP33" s="188">
        <f t="shared" si="4"/>
        <v>0.24050000000000002</v>
      </c>
      <c r="AQ33" s="189">
        <f t="shared" si="4"/>
        <v>9.4700000000000006E-2</v>
      </c>
      <c r="CB33" s="53"/>
      <c r="CC33" s="53"/>
    </row>
    <row r="34" spans="1:81" s="2" customFormat="1" ht="16.5" customHeight="1" x14ac:dyDescent="0.25">
      <c r="A34" s="190"/>
      <c r="B34" s="3"/>
      <c r="C34" s="113"/>
      <c r="D34" s="115"/>
      <c r="E34" s="116"/>
      <c r="F34" s="115"/>
      <c r="G34" s="116"/>
      <c r="H34" s="117"/>
      <c r="I34" s="115"/>
      <c r="K34" s="117"/>
      <c r="L34" s="115"/>
      <c r="M34" s="115"/>
      <c r="N34" s="117"/>
      <c r="O34" s="115"/>
      <c r="P34" s="115"/>
      <c r="Q34" s="117"/>
      <c r="R34" s="115"/>
      <c r="S34" s="115"/>
      <c r="T34" s="117"/>
      <c r="U34" s="115"/>
      <c r="V34" s="115"/>
      <c r="W34" s="117"/>
      <c r="X34" s="115"/>
      <c r="Y34" s="115"/>
      <c r="Z34" s="117"/>
      <c r="AA34" s="115"/>
      <c r="AB34" s="115"/>
      <c r="AC34" s="117"/>
      <c r="AD34" s="115"/>
      <c r="AE34" s="115"/>
      <c r="AF34" s="117"/>
      <c r="AG34" s="115"/>
      <c r="AH34" s="115"/>
      <c r="AI34" s="117"/>
      <c r="AJ34" s="115"/>
      <c r="AK34" s="115"/>
      <c r="AL34" s="117"/>
      <c r="AM34" s="115"/>
      <c r="AN34" s="115"/>
      <c r="AO34" s="117"/>
      <c r="AP34" s="115"/>
      <c r="AQ34" s="115"/>
    </row>
    <row r="35" spans="1:81" s="2" customFormat="1" ht="16.5" customHeight="1" thickBot="1" x14ac:dyDescent="0.3">
      <c r="A35" s="191" t="s">
        <v>80</v>
      </c>
      <c r="B35" s="3"/>
      <c r="C35" s="3"/>
      <c r="D35" s="3"/>
      <c r="E35" s="3"/>
      <c r="F35" s="3"/>
      <c r="G35" s="3"/>
      <c r="H35" s="192"/>
      <c r="I35" s="193"/>
      <c r="J35" s="115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4"/>
      <c r="Y35" s="194"/>
      <c r="Z35" s="194"/>
      <c r="AA35" s="194"/>
      <c r="AB35" s="194"/>
      <c r="AC35" s="194"/>
      <c r="AD35" s="194"/>
      <c r="AE35" s="194"/>
      <c r="AF35" s="194"/>
      <c r="AG35" s="194"/>
      <c r="AH35" s="194"/>
      <c r="AI35" s="194"/>
      <c r="AJ35" s="194"/>
      <c r="AK35" s="194"/>
      <c r="AL35" s="194"/>
      <c r="AM35" s="194"/>
      <c r="AN35" s="194"/>
      <c r="AO35" s="194"/>
      <c r="AP35" s="194"/>
      <c r="AQ35" s="194"/>
    </row>
    <row r="36" spans="1:81" s="2" customFormat="1" ht="16.5" customHeight="1" x14ac:dyDescent="0.25">
      <c r="A36" s="45" t="s">
        <v>23</v>
      </c>
      <c r="B36" s="195" t="s">
        <v>81</v>
      </c>
      <c r="C36" s="196"/>
      <c r="D36" s="196" t="s">
        <v>82</v>
      </c>
      <c r="E36" s="196"/>
      <c r="F36" s="196"/>
      <c r="G36" s="197"/>
      <c r="H36" s="198">
        <f>$C$38/1000</f>
        <v>1.2500000000000001E-2</v>
      </c>
      <c r="I36" s="199" t="s">
        <v>83</v>
      </c>
      <c r="J36" s="200">
        <f>$G$38/1000</f>
        <v>5.8999999999999997E-2</v>
      </c>
      <c r="K36" s="198">
        <f>$C$38/1000</f>
        <v>1.2500000000000001E-2</v>
      </c>
      <c r="L36" s="199" t="s">
        <v>83</v>
      </c>
      <c r="M36" s="200">
        <f>$G$38/1000</f>
        <v>5.8999999999999997E-2</v>
      </c>
      <c r="N36" s="198">
        <f>$C$38/1000</f>
        <v>1.2500000000000001E-2</v>
      </c>
      <c r="O36" s="199" t="s">
        <v>83</v>
      </c>
      <c r="P36" s="200">
        <f>$G$38/1000</f>
        <v>5.8999999999999997E-2</v>
      </c>
      <c r="Q36" s="198">
        <f>$C$38/1000</f>
        <v>1.2500000000000001E-2</v>
      </c>
      <c r="R36" s="199" t="s">
        <v>83</v>
      </c>
      <c r="S36" s="200">
        <f>$G$38/1000</f>
        <v>5.8999999999999997E-2</v>
      </c>
      <c r="T36" s="198">
        <f>$C$38/1000</f>
        <v>1.2500000000000001E-2</v>
      </c>
      <c r="U36" s="199" t="s">
        <v>83</v>
      </c>
      <c r="V36" s="200">
        <f>$G$38/1000</f>
        <v>5.8999999999999997E-2</v>
      </c>
      <c r="W36" s="198">
        <f>$C$38/1000</f>
        <v>1.2500000000000001E-2</v>
      </c>
      <c r="X36" s="199" t="s">
        <v>83</v>
      </c>
      <c r="Y36" s="200">
        <f>$G$38/1000</f>
        <v>5.8999999999999997E-2</v>
      </c>
      <c r="Z36" s="198">
        <f>$C$38/1000</f>
        <v>1.2500000000000001E-2</v>
      </c>
      <c r="AA36" s="199" t="s">
        <v>83</v>
      </c>
      <c r="AB36" s="200">
        <f>$G$38/1000</f>
        <v>5.8999999999999997E-2</v>
      </c>
      <c r="AC36" s="198">
        <f>$C$38/1000</f>
        <v>1.2500000000000001E-2</v>
      </c>
      <c r="AD36" s="199" t="s">
        <v>83</v>
      </c>
      <c r="AE36" s="200">
        <f>$G$38/1000</f>
        <v>5.8999999999999997E-2</v>
      </c>
      <c r="AF36" s="198">
        <f>$C$38/1000</f>
        <v>1.2500000000000001E-2</v>
      </c>
      <c r="AG36" s="199" t="s">
        <v>83</v>
      </c>
      <c r="AH36" s="200">
        <f>$G$38/1000</f>
        <v>5.8999999999999997E-2</v>
      </c>
      <c r="AI36" s="198">
        <f>$C$38/1000</f>
        <v>1.2500000000000001E-2</v>
      </c>
      <c r="AJ36" s="199" t="s">
        <v>83</v>
      </c>
      <c r="AK36" s="200">
        <f>$G$38/1000</f>
        <v>5.8999999999999997E-2</v>
      </c>
      <c r="AL36" s="198">
        <f>$C$38/1000</f>
        <v>1.2500000000000001E-2</v>
      </c>
      <c r="AM36" s="199" t="s">
        <v>83</v>
      </c>
      <c r="AN36" s="200">
        <f>$G$38/1000</f>
        <v>5.8999999999999997E-2</v>
      </c>
      <c r="AO36" s="198">
        <f>$C$38/1000</f>
        <v>1.2500000000000001E-2</v>
      </c>
      <c r="AP36" s="199" t="s">
        <v>83</v>
      </c>
      <c r="AQ36" s="200">
        <f>$G$38/1000</f>
        <v>5.8999999999999997E-2</v>
      </c>
    </row>
    <row r="37" spans="1:81" s="2" customFormat="1" ht="16.5" customHeight="1" thickBot="1" x14ac:dyDescent="0.3">
      <c r="A37" s="56"/>
      <c r="B37" s="201" t="s">
        <v>84</v>
      </c>
      <c r="C37" s="202"/>
      <c r="D37" s="202" t="s">
        <v>85</v>
      </c>
      <c r="E37" s="202"/>
      <c r="F37" s="202"/>
      <c r="G37" s="203"/>
      <c r="H37" s="204">
        <f>((I8^2+J8^2)*$G$39/1000)/$C$7*$C$7</f>
        <v>1.6136132937600003E-3</v>
      </c>
      <c r="I37" s="205" t="s">
        <v>83</v>
      </c>
      <c r="J37" s="206">
        <f>((I8^2+J8^2)*$J$39)/(100*$C$7)</f>
        <v>2.1514843916800003E-4</v>
      </c>
      <c r="K37" s="204">
        <f>((L8^2+M8^2)*$G$39/1000)/$C$7*$C$7</f>
        <v>1.6864460169600001E-3</v>
      </c>
      <c r="L37" s="205" t="s">
        <v>83</v>
      </c>
      <c r="M37" s="206">
        <f>((L8^2+M8^2)*$J$39)/(100*$C$7)</f>
        <v>2.2485946892800002E-4</v>
      </c>
      <c r="N37" s="204">
        <f>((O8^2+P8^2)*$G$39/1000)/$C$7*$C$7</f>
        <v>1.6846117267200001E-3</v>
      </c>
      <c r="O37" s="205" t="s">
        <v>83</v>
      </c>
      <c r="P37" s="206">
        <f>((O8^2+P8^2)*$J$39)/(100*$C$7)</f>
        <v>2.24614896896E-4</v>
      </c>
      <c r="Q37" s="204">
        <f>((R8^2+S8^2)*$G$39/1000)/$C$7*$C$7</f>
        <v>1.8000912480000001E-3</v>
      </c>
      <c r="R37" s="205" t="s">
        <v>83</v>
      </c>
      <c r="S37" s="206">
        <f>((R8^2+S8^2)*$J$39)/(100*$C$7)</f>
        <v>2.4001216640000001E-4</v>
      </c>
      <c r="T37" s="204">
        <f>((U8^2+V8^2)*$G$39/1000)/$C$7*$C$7</f>
        <v>1.9217288688E-3</v>
      </c>
      <c r="U37" s="205" t="s">
        <v>83</v>
      </c>
      <c r="V37" s="206">
        <f>((U8^2+V8^2)*$J$39)/(100*$C$7)</f>
        <v>2.5623051584000003E-4</v>
      </c>
      <c r="W37" s="204">
        <f>((X8^2+Y8^2)*$G$39/1000)/$C$7*$C$7</f>
        <v>2.13228700512E-3</v>
      </c>
      <c r="X37" s="205" t="s">
        <v>83</v>
      </c>
      <c r="Y37" s="206">
        <f>((X8^2+Y8^2)*$J$39)/(100*$C$7)</f>
        <v>2.8430493401599999E-4</v>
      </c>
      <c r="Z37" s="204">
        <f>((AA8^2+AB8^2)*$G$39/1000)/$C$7*$C$7</f>
        <v>2.1625661049599998E-3</v>
      </c>
      <c r="AA37" s="205" t="s">
        <v>83</v>
      </c>
      <c r="AB37" s="206">
        <f>((AA8^2+AB8^2)*$J$39)/(100*$C$7)</f>
        <v>2.8834214732799998E-4</v>
      </c>
      <c r="AC37" s="204">
        <f>((AD8^2+AE8^2)*$G$39/1000)/$C$7*$C$7</f>
        <v>2.5395745315200001E-3</v>
      </c>
      <c r="AD37" s="205" t="s">
        <v>83</v>
      </c>
      <c r="AE37" s="206">
        <f>((AD8^2+AE8^2)*$J$39)/(100*$C$7)</f>
        <v>3.3860993753599998E-4</v>
      </c>
      <c r="AF37" s="204">
        <f>((AG8^2+AH8^2)*$G$39/1000)/$C$7*$C$7</f>
        <v>2.7601879929599997E-3</v>
      </c>
      <c r="AG37" s="205" t="s">
        <v>83</v>
      </c>
      <c r="AH37" s="206">
        <f>((AG8^2+AH8^2)*$J$39)/(100*$C$7)</f>
        <v>3.6802506572800004E-4</v>
      </c>
      <c r="AI37" s="204">
        <f>((AJ8^2+AK8^2)*$G$39/1000)/$C$7*$C$7</f>
        <v>2.9717055686399999E-3</v>
      </c>
      <c r="AJ37" s="205" t="s">
        <v>83</v>
      </c>
      <c r="AK37" s="206">
        <f>((AJ8^2+AK8^2)*$J$39)/(100*$C$7)</f>
        <v>3.9622740915200001E-4</v>
      </c>
      <c r="AL37" s="204">
        <f>((AM8^2+AN8^2)*$G$39/1000)/$C$7*$C$7</f>
        <v>3.5344752268800005E-3</v>
      </c>
      <c r="AM37" s="205" t="s">
        <v>83</v>
      </c>
      <c r="AN37" s="206">
        <f>((AM8^2+AN8^2)*$J$39)/(100*$C$7)</f>
        <v>4.7126336358400007E-4</v>
      </c>
      <c r="AO37" s="204">
        <f>((AP8^2+AQ8^2)*$G$39/1000)/$C$7*$C$7</f>
        <v>2.9657054841600006E-3</v>
      </c>
      <c r="AP37" s="205" t="s">
        <v>83</v>
      </c>
      <c r="AQ37" s="206">
        <f>((AP8^2+AQ8^2)*$J$39)/(100*$C$7)</f>
        <v>3.9542739788800006E-4</v>
      </c>
    </row>
    <row r="38" spans="1:81" s="2" customFormat="1" ht="16.5" customHeight="1" x14ac:dyDescent="0.25">
      <c r="A38" s="56"/>
      <c r="B38" s="207" t="s">
        <v>86</v>
      </c>
      <c r="C38" s="208">
        <v>12.5</v>
      </c>
      <c r="D38" s="209"/>
      <c r="E38" s="210" t="s">
        <v>87</v>
      </c>
      <c r="F38" s="210"/>
      <c r="G38" s="380">
        <v>59</v>
      </c>
      <c r="H38" s="212"/>
      <c r="I38" s="213"/>
      <c r="J38" s="214"/>
      <c r="K38" s="92"/>
      <c r="L38" s="215"/>
      <c r="M38" s="93"/>
      <c r="N38" s="92"/>
      <c r="O38" s="215"/>
      <c r="P38" s="93"/>
      <c r="Q38" s="92"/>
      <c r="R38" s="215"/>
      <c r="S38" s="93"/>
      <c r="T38" s="92"/>
      <c r="U38" s="215"/>
      <c r="V38" s="93"/>
      <c r="W38" s="92"/>
      <c r="X38" s="215"/>
      <c r="Y38" s="93"/>
      <c r="Z38" s="92"/>
      <c r="AA38" s="215"/>
      <c r="AB38" s="93"/>
      <c r="AC38" s="92"/>
      <c r="AD38" s="215"/>
      <c r="AE38" s="93"/>
      <c r="AF38" s="92"/>
      <c r="AG38" s="215"/>
      <c r="AH38" s="93"/>
      <c r="AI38" s="92"/>
      <c r="AJ38" s="215"/>
      <c r="AK38" s="93"/>
      <c r="AL38" s="92"/>
      <c r="AM38" s="215"/>
      <c r="AN38" s="93"/>
      <c r="AO38" s="92"/>
      <c r="AP38" s="215"/>
      <c r="AQ38" s="93"/>
    </row>
    <row r="39" spans="1:81" s="2" customFormat="1" ht="16.5" customHeight="1" thickBot="1" x14ac:dyDescent="0.3">
      <c r="A39" s="56"/>
      <c r="B39" s="106"/>
      <c r="C39" s="109"/>
      <c r="D39" s="112"/>
      <c r="E39" s="216"/>
      <c r="F39" s="216" t="s">
        <v>88</v>
      </c>
      <c r="G39" s="107">
        <v>60</v>
      </c>
      <c r="H39" s="217" t="s">
        <v>89</v>
      </c>
      <c r="I39" s="218"/>
      <c r="J39" s="219">
        <v>8</v>
      </c>
      <c r="K39" s="97"/>
      <c r="L39" s="220"/>
      <c r="M39" s="98"/>
      <c r="N39" s="97"/>
      <c r="O39" s="220"/>
      <c r="P39" s="98"/>
      <c r="Q39" s="97"/>
      <c r="R39" s="220"/>
      <c r="S39" s="98"/>
      <c r="T39" s="97"/>
      <c r="U39" s="220"/>
      <c r="V39" s="98"/>
      <c r="W39" s="97"/>
      <c r="X39" s="220"/>
      <c r="Y39" s="98"/>
      <c r="Z39" s="97"/>
      <c r="AA39" s="220"/>
      <c r="AB39" s="98"/>
      <c r="AC39" s="97"/>
      <c r="AD39" s="220"/>
      <c r="AE39" s="98"/>
      <c r="AF39" s="97"/>
      <c r="AG39" s="220"/>
      <c r="AH39" s="98"/>
      <c r="AI39" s="97"/>
      <c r="AJ39" s="220"/>
      <c r="AK39" s="98"/>
      <c r="AL39" s="97"/>
      <c r="AM39" s="220"/>
      <c r="AN39" s="98"/>
      <c r="AO39" s="97"/>
      <c r="AP39" s="220"/>
      <c r="AQ39" s="98"/>
    </row>
    <row r="40" spans="1:81" s="2" customFormat="1" ht="16.5" customHeight="1" thickBot="1" x14ac:dyDescent="0.3">
      <c r="A40" s="85"/>
      <c r="B40" s="221" t="s">
        <v>90</v>
      </c>
      <c r="C40" s="222"/>
      <c r="D40" s="222"/>
      <c r="E40" s="222"/>
      <c r="F40" s="222"/>
      <c r="G40" s="223"/>
      <c r="H40" s="224">
        <f>I8+H36+H37</f>
        <v>0.15824961329376003</v>
      </c>
      <c r="I40" s="225" t="s">
        <v>83</v>
      </c>
      <c r="J40" s="226">
        <f>J8+J36+J37</f>
        <v>0.13743514843916801</v>
      </c>
      <c r="K40" s="224">
        <f>L8+K36+K37</f>
        <v>0.16009044601696001</v>
      </c>
      <c r="L40" s="225" t="s">
        <v>83</v>
      </c>
      <c r="M40" s="226">
        <f>M8+M36+M37</f>
        <v>0.14180485946892799</v>
      </c>
      <c r="N40" s="224">
        <f>O8+N36+N37</f>
        <v>0.16042061172672001</v>
      </c>
      <c r="O40" s="225" t="s">
        <v>83</v>
      </c>
      <c r="P40" s="226">
        <f>P8+P36+P37</f>
        <v>0.141028614896896</v>
      </c>
      <c r="Q40" s="224">
        <f>R8+Q36+Q37</f>
        <v>0.16590409124800001</v>
      </c>
      <c r="R40" s="225" t="s">
        <v>83</v>
      </c>
      <c r="S40" s="226">
        <f>S8+S36+S37</f>
        <v>0.1430120121664</v>
      </c>
      <c r="T40" s="224">
        <f>U8+T36+T37</f>
        <v>0.1745337288688</v>
      </c>
      <c r="U40" s="225" t="s">
        <v>83</v>
      </c>
      <c r="V40" s="226">
        <f>V8+V36+V37</f>
        <v>0.13921223051583997</v>
      </c>
      <c r="W40" s="224">
        <f>X8+W36+W37</f>
        <v>0.18703628700512001</v>
      </c>
      <c r="X40" s="225" t="s">
        <v>83</v>
      </c>
      <c r="Y40" s="226">
        <f>Y8+Y36+Y37</f>
        <v>0.13554030493401598</v>
      </c>
      <c r="Z40" s="224">
        <f>AA8+Z36+Z37</f>
        <v>0.18926656610495998</v>
      </c>
      <c r="AA40" s="225" t="s">
        <v>83</v>
      </c>
      <c r="AB40" s="226">
        <f>AB8+AB36+AB37</f>
        <v>0.133828342147328</v>
      </c>
      <c r="AC40" s="224">
        <f>AD8+AC36+AC37</f>
        <v>0.20340357453152003</v>
      </c>
      <c r="AD40" s="225" t="s">
        <v>83</v>
      </c>
      <c r="AE40" s="226">
        <f>AE8+AE36+AE37</f>
        <v>0.14207460993753601</v>
      </c>
      <c r="AF40" s="224">
        <f>AG8+AF36+AF37</f>
        <v>0.20976018799296001</v>
      </c>
      <c r="AG40" s="225" t="s">
        <v>83</v>
      </c>
      <c r="AH40" s="226">
        <f>AH8+AH36+AH37</f>
        <v>0.14977202506572798</v>
      </c>
      <c r="AI40" s="224">
        <f>AJ8+AI36+AI37</f>
        <v>0.21857170556864</v>
      </c>
      <c r="AJ40" s="225" t="s">
        <v>83</v>
      </c>
      <c r="AK40" s="226">
        <f>AK8+AK36+AK37</f>
        <v>0.150384227409152</v>
      </c>
      <c r="AL40" s="224">
        <f>AM8+AL36+AL37</f>
        <v>0.24006647522688002</v>
      </c>
      <c r="AM40" s="225" t="s">
        <v>83</v>
      </c>
      <c r="AN40" s="226">
        <f>AN8+AN36+AN37</f>
        <v>0.152839263363584</v>
      </c>
      <c r="AO40" s="224">
        <f>AP8+AO36+AO37</f>
        <v>0.22116570548416004</v>
      </c>
      <c r="AP40" s="225" t="s">
        <v>83</v>
      </c>
      <c r="AQ40" s="226">
        <f>AQ8+AQ36+AQ37</f>
        <v>0.14375142739788802</v>
      </c>
    </row>
    <row r="41" spans="1:81" s="2" customFormat="1" ht="16.5" customHeight="1" x14ac:dyDescent="0.25">
      <c r="A41" s="45" t="s">
        <v>91</v>
      </c>
      <c r="B41" s="195" t="s">
        <v>81</v>
      </c>
      <c r="C41" s="196"/>
      <c r="D41" s="196" t="s">
        <v>82</v>
      </c>
      <c r="E41" s="196"/>
      <c r="F41" s="196"/>
      <c r="G41" s="196"/>
      <c r="H41" s="198">
        <f>$C$43/1000</f>
        <v>1.2500000000000001E-2</v>
      </c>
      <c r="I41" s="199" t="s">
        <v>83</v>
      </c>
      <c r="J41" s="200">
        <f>$G$43/1000</f>
        <v>5.8999999999999997E-2</v>
      </c>
      <c r="K41" s="198">
        <f>$C$43/1000</f>
        <v>1.2500000000000001E-2</v>
      </c>
      <c r="L41" s="199" t="s">
        <v>83</v>
      </c>
      <c r="M41" s="200">
        <f>$G$43/1000</f>
        <v>5.8999999999999997E-2</v>
      </c>
      <c r="N41" s="198">
        <f>$C$43/1000</f>
        <v>1.2500000000000001E-2</v>
      </c>
      <c r="O41" s="199" t="s">
        <v>83</v>
      </c>
      <c r="P41" s="200">
        <f>$G$43/1000</f>
        <v>5.8999999999999997E-2</v>
      </c>
      <c r="Q41" s="198">
        <f>$C$43/1000</f>
        <v>1.2500000000000001E-2</v>
      </c>
      <c r="R41" s="199" t="s">
        <v>83</v>
      </c>
      <c r="S41" s="200">
        <f>$G$43/1000</f>
        <v>5.8999999999999997E-2</v>
      </c>
      <c r="T41" s="198">
        <f>$C$43/1000</f>
        <v>1.2500000000000001E-2</v>
      </c>
      <c r="U41" s="199" t="s">
        <v>83</v>
      </c>
      <c r="V41" s="200">
        <f>$G$43/1000</f>
        <v>5.8999999999999997E-2</v>
      </c>
      <c r="W41" s="198">
        <f>$C$43/1000</f>
        <v>1.2500000000000001E-2</v>
      </c>
      <c r="X41" s="199" t="s">
        <v>83</v>
      </c>
      <c r="Y41" s="200">
        <f>$G$43/1000</f>
        <v>5.8999999999999997E-2</v>
      </c>
      <c r="Z41" s="198">
        <f>$C$43/1000</f>
        <v>1.2500000000000001E-2</v>
      </c>
      <c r="AA41" s="199" t="s">
        <v>83</v>
      </c>
      <c r="AB41" s="200">
        <f>$G$43/1000</f>
        <v>5.8999999999999997E-2</v>
      </c>
      <c r="AC41" s="198">
        <f>$C$43/1000</f>
        <v>1.2500000000000001E-2</v>
      </c>
      <c r="AD41" s="199" t="s">
        <v>83</v>
      </c>
      <c r="AE41" s="200">
        <f>$G$43/1000</f>
        <v>5.8999999999999997E-2</v>
      </c>
      <c r="AF41" s="198">
        <f>$C$43/1000</f>
        <v>1.2500000000000001E-2</v>
      </c>
      <c r="AG41" s="199" t="s">
        <v>83</v>
      </c>
      <c r="AH41" s="200">
        <f>$G$43/1000</f>
        <v>5.8999999999999997E-2</v>
      </c>
      <c r="AI41" s="198">
        <f>$C$43/1000</f>
        <v>1.2500000000000001E-2</v>
      </c>
      <c r="AJ41" s="199" t="s">
        <v>83</v>
      </c>
      <c r="AK41" s="200">
        <f>$G$43/1000</f>
        <v>5.8999999999999997E-2</v>
      </c>
      <c r="AL41" s="198">
        <f>$C$43/1000</f>
        <v>1.2500000000000001E-2</v>
      </c>
      <c r="AM41" s="199" t="s">
        <v>83</v>
      </c>
      <c r="AN41" s="200">
        <f>$G$43/1000</f>
        <v>5.8999999999999997E-2</v>
      </c>
      <c r="AO41" s="198">
        <f>$C$43/1000</f>
        <v>1.2500000000000001E-2</v>
      </c>
      <c r="AP41" s="199" t="s">
        <v>83</v>
      </c>
      <c r="AQ41" s="200">
        <f>$G$43/1000</f>
        <v>5.8999999999999997E-2</v>
      </c>
    </row>
    <row r="42" spans="1:81" s="2" customFormat="1" ht="16.5" customHeight="1" thickBot="1" x14ac:dyDescent="0.3">
      <c r="A42" s="56"/>
      <c r="B42" s="201" t="s">
        <v>84</v>
      </c>
      <c r="C42" s="202"/>
      <c r="D42" s="202" t="s">
        <v>85</v>
      </c>
      <c r="E42" s="202"/>
      <c r="F42" s="202"/>
      <c r="G42" s="227"/>
      <c r="H42" s="204">
        <f>((I14^2+J14^2)*$G$44/1000)/$C$13*$C$7</f>
        <v>4.3640359679999992E-5</v>
      </c>
      <c r="I42" s="205" t="s">
        <v>83</v>
      </c>
      <c r="J42" s="206">
        <f>((I14^2+J14^2)*$J$44)/(100*$C$13)</f>
        <v>5.8187146239999987E-6</v>
      </c>
      <c r="K42" s="204">
        <f>((L14^2+M14^2)*$G$44/1000)/$C$13*$C$7</f>
        <v>4.70753664E-5</v>
      </c>
      <c r="L42" s="205" t="s">
        <v>83</v>
      </c>
      <c r="M42" s="206">
        <f>((L14^2+M14^2)*$J$44)/(100*$C$13)</f>
        <v>6.2767155199999999E-6</v>
      </c>
      <c r="N42" s="204">
        <f>((O14^2+P14^2)*$G$44/1000)/$C$13*$C$7</f>
        <v>5.1088454400000005E-5</v>
      </c>
      <c r="O42" s="205" t="s">
        <v>83</v>
      </c>
      <c r="P42" s="206">
        <f>((O14^2+P14^2)*$J$44)/(100*$C$13)</f>
        <v>6.8117939200000005E-6</v>
      </c>
      <c r="Q42" s="204">
        <f>((R14^2+S14^2)*$G$44/1000)/$C$13*$C$7</f>
        <v>5.2956384000000023E-5</v>
      </c>
      <c r="R42" s="205" t="s">
        <v>83</v>
      </c>
      <c r="S42" s="206">
        <f>((R14^2+S14^2)*$J$44)/(100*$C$13)</f>
        <v>7.060851200000003E-6</v>
      </c>
      <c r="T42" s="204">
        <f>((U14^2+V14^2)*$G$44/1000)/$C$13*$C$7</f>
        <v>5.4537377280000003E-5</v>
      </c>
      <c r="U42" s="205" t="s">
        <v>83</v>
      </c>
      <c r="V42" s="206">
        <f>((U14^2+V14^2)*$J$44)/(100*$C$13)</f>
        <v>7.2716503039999995E-6</v>
      </c>
      <c r="W42" s="204">
        <f>((X14^2+Y14^2)*$G$44/1000)/$C$13*$C$7</f>
        <v>6.8682332159999989E-5</v>
      </c>
      <c r="X42" s="205" t="s">
        <v>83</v>
      </c>
      <c r="Y42" s="206">
        <f>((X14^2+Y14^2)*$J$44)/(100*$C$13)</f>
        <v>9.1576442879999982E-6</v>
      </c>
      <c r="Z42" s="204">
        <f>((AA14^2+AB14^2)*$G$44/1000)/$C$13*$C$7</f>
        <v>8.2344384000000007E-5</v>
      </c>
      <c r="AA42" s="205" t="s">
        <v>83</v>
      </c>
      <c r="AB42" s="206">
        <f>((AA14^2+AB14^2)*$J$44)/(100*$C$13)</f>
        <v>1.0979251200000001E-5</v>
      </c>
      <c r="AC42" s="204">
        <f>((AD14^2+AE14^2)*$G$44/1000)/$C$13*$C$7</f>
        <v>7.2724611840000001E-5</v>
      </c>
      <c r="AD42" s="205" t="s">
        <v>83</v>
      </c>
      <c r="AE42" s="206">
        <f>((AD14^2+AE14^2)*$J$44)/(100*$C$13)</f>
        <v>9.6966149119999995E-6</v>
      </c>
      <c r="AF42" s="204">
        <f>((AG14^2+AH14^2)*$G$44/1000)/$C$13*$C$7</f>
        <v>9.4616328960000018E-5</v>
      </c>
      <c r="AG42" s="205" t="s">
        <v>83</v>
      </c>
      <c r="AH42" s="206">
        <f>((AG14^2+AH14^2)*$J$44)/(100*$C$13)</f>
        <v>1.2615510528000002E-5</v>
      </c>
      <c r="AI42" s="204">
        <f>((AJ14^2+AK14^2)*$G$44/1000)/$C$13*$C$7</f>
        <v>8.3119080960000031E-5</v>
      </c>
      <c r="AJ42" s="205" t="s">
        <v>83</v>
      </c>
      <c r="AK42" s="206">
        <f>((AJ14^2+AK14^2)*$J$44)/(100*$C$13)</f>
        <v>1.1082544128000005E-5</v>
      </c>
      <c r="AL42" s="204">
        <f>((AM14^2+AN14^2)*$G$44/1000)/$C$13*$C$7</f>
        <v>9.0374327040000006E-5</v>
      </c>
      <c r="AM42" s="205" t="s">
        <v>83</v>
      </c>
      <c r="AN42" s="206">
        <f>((AM14^2+AN14^2)*$J$44)/(100*$C$13)</f>
        <v>1.2049910272000001E-5</v>
      </c>
      <c r="AO42" s="204">
        <f>((AP14^2+AQ14^2)*$G$44/1000)/$C$13*$C$7</f>
        <v>8.321842176E-5</v>
      </c>
      <c r="AP42" s="205" t="s">
        <v>83</v>
      </c>
      <c r="AQ42" s="206">
        <f>((AP14^2+AQ14^2)*$J$44)/(100*$C$13)</f>
        <v>1.1095789567999997E-5</v>
      </c>
    </row>
    <row r="43" spans="1:81" s="2" customFormat="1" ht="16.5" customHeight="1" x14ac:dyDescent="0.25">
      <c r="A43" s="56"/>
      <c r="B43" s="207" t="s">
        <v>86</v>
      </c>
      <c r="C43" s="228">
        <v>12.5</v>
      </c>
      <c r="D43" s="209"/>
      <c r="E43" s="210" t="s">
        <v>87</v>
      </c>
      <c r="F43" s="210"/>
      <c r="G43" s="229">
        <v>59</v>
      </c>
      <c r="H43" s="212"/>
      <c r="I43" s="213"/>
      <c r="J43" s="230"/>
      <c r="K43" s="231"/>
      <c r="L43" s="232"/>
      <c r="M43" s="233"/>
      <c r="N43" s="231"/>
      <c r="O43" s="232"/>
      <c r="P43" s="233"/>
      <c r="Q43" s="231"/>
      <c r="R43" s="232"/>
      <c r="S43" s="233"/>
      <c r="T43" s="231"/>
      <c r="U43" s="232"/>
      <c r="V43" s="233"/>
      <c r="W43" s="231"/>
      <c r="X43" s="232"/>
      <c r="Y43" s="233"/>
      <c r="Z43" s="231"/>
      <c r="AA43" s="232"/>
      <c r="AB43" s="233"/>
      <c r="AC43" s="231"/>
      <c r="AD43" s="232"/>
      <c r="AE43" s="233"/>
      <c r="AF43" s="231"/>
      <c r="AG43" s="232"/>
      <c r="AH43" s="233"/>
      <c r="AI43" s="231"/>
      <c r="AJ43" s="232"/>
      <c r="AK43" s="233"/>
      <c r="AL43" s="231"/>
      <c r="AM43" s="232"/>
      <c r="AN43" s="233"/>
      <c r="AO43" s="231"/>
      <c r="AP43" s="232"/>
      <c r="AQ43" s="233"/>
    </row>
    <row r="44" spans="1:81" s="2" customFormat="1" ht="16.5" customHeight="1" thickBot="1" x14ac:dyDescent="0.3">
      <c r="A44" s="56"/>
      <c r="B44" s="234"/>
      <c r="C44" s="194"/>
      <c r="D44" s="3"/>
      <c r="E44" s="216"/>
      <c r="F44" s="216" t="s">
        <v>88</v>
      </c>
      <c r="G44" s="235">
        <v>60</v>
      </c>
      <c r="H44" s="217" t="s">
        <v>89</v>
      </c>
      <c r="I44" s="218"/>
      <c r="J44" s="219">
        <v>8</v>
      </c>
      <c r="K44" s="236"/>
      <c r="L44" s="237"/>
      <c r="M44" s="238"/>
      <c r="N44" s="236"/>
      <c r="O44" s="237"/>
      <c r="P44" s="238"/>
      <c r="Q44" s="236"/>
      <c r="R44" s="237"/>
      <c r="S44" s="238"/>
      <c r="T44" s="236"/>
      <c r="U44" s="237"/>
      <c r="V44" s="238"/>
      <c r="W44" s="236"/>
      <c r="X44" s="237"/>
      <c r="Y44" s="238"/>
      <c r="Z44" s="236"/>
      <c r="AA44" s="237"/>
      <c r="AB44" s="238"/>
      <c r="AC44" s="236"/>
      <c r="AD44" s="237"/>
      <c r="AE44" s="238"/>
      <c r="AF44" s="236"/>
      <c r="AG44" s="237"/>
      <c r="AH44" s="238"/>
      <c r="AI44" s="236"/>
      <c r="AJ44" s="237"/>
      <c r="AK44" s="238"/>
      <c r="AL44" s="236"/>
      <c r="AM44" s="237"/>
      <c r="AN44" s="238"/>
      <c r="AO44" s="236"/>
      <c r="AP44" s="237"/>
      <c r="AQ44" s="238"/>
    </row>
    <row r="45" spans="1:81" s="242" customFormat="1" ht="16.5" customHeight="1" thickBot="1" x14ac:dyDescent="0.3">
      <c r="A45" s="85"/>
      <c r="B45" s="221" t="s">
        <v>90</v>
      </c>
      <c r="C45" s="222"/>
      <c r="D45" s="222"/>
      <c r="E45" s="222"/>
      <c r="F45" s="222"/>
      <c r="G45" s="223"/>
      <c r="H45" s="239">
        <f>I14+H41+H42</f>
        <v>3.8575640359679995E-2</v>
      </c>
      <c r="I45" s="240" t="s">
        <v>83</v>
      </c>
      <c r="J45" s="241">
        <f>J41+J42+J14</f>
        <v>6.6053818714623999E-2</v>
      </c>
      <c r="K45" s="239">
        <f>L14+K41+K42</f>
        <v>3.9163075366399999E-2</v>
      </c>
      <c r="L45" s="240" t="s">
        <v>83</v>
      </c>
      <c r="M45" s="241">
        <f>M41+M42+M14</f>
        <v>6.7734276715519987E-2</v>
      </c>
      <c r="N45" s="239">
        <f>O14+N41+N42</f>
        <v>4.03750884544E-2</v>
      </c>
      <c r="O45" s="240" t="s">
        <v>83</v>
      </c>
      <c r="P45" s="241">
        <f>P41+P42+P14</f>
        <v>6.779881179392E-2</v>
      </c>
      <c r="Q45" s="239">
        <f>R14+Q41+Q42</f>
        <v>4.0920956384E-2</v>
      </c>
      <c r="R45" s="240" t="s">
        <v>83</v>
      </c>
      <c r="S45" s="241">
        <f>S41+S42+S14</f>
        <v>6.7831060851199998E-2</v>
      </c>
      <c r="T45" s="239">
        <f>U14+T41+T42</f>
        <v>4.2146537377280004E-2</v>
      </c>
      <c r="U45" s="240" t="s">
        <v>83</v>
      </c>
      <c r="V45" s="241">
        <f>V41+V42+V14</f>
        <v>6.4775271650304E-2</v>
      </c>
      <c r="W45" s="239">
        <f>X14+W41+W42</f>
        <v>4.4968682332159997E-2</v>
      </c>
      <c r="X45" s="240" t="s">
        <v>83</v>
      </c>
      <c r="Y45" s="241">
        <f>Y41+Y42+Y14</f>
        <v>6.8753157644287993E-2</v>
      </c>
      <c r="Z45" s="239">
        <f>AA14+Z41+Z42</f>
        <v>4.7982344383999995E-2</v>
      </c>
      <c r="AA45" s="240" t="s">
        <v>83</v>
      </c>
      <c r="AB45" s="241">
        <f>AB41+AB42+AB14</f>
        <v>6.9930979251199996E-2</v>
      </c>
      <c r="AC45" s="239">
        <f>AD14+AC41+AC42</f>
        <v>4.4980724611840002E-2</v>
      </c>
      <c r="AD45" s="240" t="s">
        <v>83</v>
      </c>
      <c r="AE45" s="241">
        <f>AE41+AE42+AE14</f>
        <v>7.1729696614911992E-2</v>
      </c>
      <c r="AF45" s="239">
        <f>AG14+AF41+AF42</f>
        <v>4.9794616328960005E-2</v>
      </c>
      <c r="AG45" s="240" t="s">
        <v>83</v>
      </c>
      <c r="AH45" s="241">
        <f>AH41+AH42+AH14</f>
        <v>7.2908615510528005E-2</v>
      </c>
      <c r="AI45" s="239">
        <f>AJ14+AI41+AI42</f>
        <v>4.7983119080960014E-2</v>
      </c>
      <c r="AJ45" s="240" t="s">
        <v>83</v>
      </c>
      <c r="AK45" s="241">
        <f>AK41+AK42+AK14</f>
        <v>7.0507082544127991E-2</v>
      </c>
      <c r="AL45" s="239">
        <f>AM14+AL41+AL42</f>
        <v>4.983037432704001E-2</v>
      </c>
      <c r="AM45" s="240" t="s">
        <v>83</v>
      </c>
      <c r="AN45" s="241">
        <f>AN41+AN42+AN14</f>
        <v>6.9940049910271987E-2</v>
      </c>
      <c r="AO45" s="239">
        <f>AP14+AO41+AO42</f>
        <v>4.7383218421759993E-2</v>
      </c>
      <c r="AP45" s="240" t="s">
        <v>83</v>
      </c>
      <c r="AQ45" s="241">
        <f>AQ41+AQ42+AQ14</f>
        <v>7.2275095789567992E-2</v>
      </c>
      <c r="CC45" s="243"/>
    </row>
    <row r="46" spans="1:81" s="2" customFormat="1" ht="16.5" customHeight="1" x14ac:dyDescent="0.25">
      <c r="A46" s="118" t="s">
        <v>92</v>
      </c>
      <c r="B46" s="119"/>
      <c r="C46" s="119"/>
      <c r="D46" s="119"/>
      <c r="E46" s="119"/>
      <c r="F46" s="119"/>
      <c r="G46" s="244"/>
      <c r="H46" s="245"/>
      <c r="I46" s="246"/>
      <c r="J46" s="214"/>
      <c r="K46" s="245"/>
      <c r="L46" s="246"/>
      <c r="M46" s="214"/>
      <c r="N46" s="245"/>
      <c r="O46" s="246"/>
      <c r="P46" s="214"/>
      <c r="Q46" s="245"/>
      <c r="R46" s="246"/>
      <c r="S46" s="214"/>
      <c r="T46" s="245"/>
      <c r="U46" s="246"/>
      <c r="V46" s="214"/>
      <c r="W46" s="245"/>
      <c r="X46" s="246"/>
      <c r="Y46" s="214"/>
      <c r="Z46" s="245"/>
      <c r="AA46" s="246"/>
      <c r="AB46" s="214"/>
      <c r="AC46" s="245"/>
      <c r="AD46" s="246"/>
      <c r="AE46" s="214"/>
      <c r="AF46" s="245"/>
      <c r="AG46" s="246"/>
      <c r="AH46" s="214"/>
      <c r="AI46" s="245"/>
      <c r="AJ46" s="246"/>
      <c r="AK46" s="214"/>
      <c r="AL46" s="245"/>
      <c r="AM46" s="246"/>
      <c r="AN46" s="214"/>
      <c r="AO46" s="245"/>
      <c r="AP46" s="246"/>
      <c r="AQ46" s="214"/>
    </row>
    <row r="47" spans="1:81" s="2" customFormat="1" ht="16.5" customHeight="1" thickBot="1" x14ac:dyDescent="0.3">
      <c r="A47" s="247" t="s">
        <v>93</v>
      </c>
      <c r="B47" s="248"/>
      <c r="C47" s="249"/>
      <c r="D47" s="248"/>
      <c r="E47" s="112"/>
      <c r="F47" s="248" t="s">
        <v>94</v>
      </c>
      <c r="G47" s="111"/>
      <c r="H47" s="250">
        <f>SUM(H40,H45)</f>
        <v>0.19682525365344003</v>
      </c>
      <c r="I47" s="251" t="s">
        <v>83</v>
      </c>
      <c r="J47" s="252">
        <f>SUM(J40,J45)</f>
        <v>0.203488967153792</v>
      </c>
      <c r="K47" s="250">
        <f>SUM(K40,K45)</f>
        <v>0.19925352138336</v>
      </c>
      <c r="L47" s="251" t="s">
        <v>83</v>
      </c>
      <c r="M47" s="252">
        <f>SUM(M40,M45)</f>
        <v>0.20953913618444797</v>
      </c>
      <c r="N47" s="250">
        <f>SUM(N40,N45)</f>
        <v>0.20079570018112</v>
      </c>
      <c r="O47" s="251" t="s">
        <v>83</v>
      </c>
      <c r="P47" s="252">
        <f>SUM(P40,P45)</f>
        <v>0.208827426690816</v>
      </c>
      <c r="Q47" s="250">
        <f>SUM(Q40,Q45)</f>
        <v>0.20682504763200002</v>
      </c>
      <c r="R47" s="251" t="s">
        <v>83</v>
      </c>
      <c r="S47" s="252">
        <f>SUM(S40,S45)</f>
        <v>0.2108430730176</v>
      </c>
      <c r="T47" s="250">
        <f>SUM(T40,T45)</f>
        <v>0.21668026624608</v>
      </c>
      <c r="U47" s="251" t="s">
        <v>83</v>
      </c>
      <c r="V47" s="252">
        <f>SUM(V40,V45)</f>
        <v>0.20398750216614397</v>
      </c>
      <c r="W47" s="250">
        <f>SUM(W40,W45)</f>
        <v>0.23200496933728001</v>
      </c>
      <c r="X47" s="251" t="s">
        <v>83</v>
      </c>
      <c r="Y47" s="252">
        <f>SUM(Y40,Y45)</f>
        <v>0.20429346257830397</v>
      </c>
      <c r="Z47" s="250">
        <f>SUM(Z40,Z45)</f>
        <v>0.23724891048895996</v>
      </c>
      <c r="AA47" s="251" t="s">
        <v>83</v>
      </c>
      <c r="AB47" s="252">
        <f>SUM(AB40,AB45)</f>
        <v>0.20375932139852798</v>
      </c>
      <c r="AC47" s="250">
        <f>SUM(AC40,AC45)</f>
        <v>0.24838429914336002</v>
      </c>
      <c r="AD47" s="251" t="s">
        <v>83</v>
      </c>
      <c r="AE47" s="252">
        <f>SUM(AE40,AE45)</f>
        <v>0.213804306552448</v>
      </c>
      <c r="AF47" s="250">
        <f>SUM(AF40,AF45)</f>
        <v>0.25955480432192002</v>
      </c>
      <c r="AG47" s="251" t="s">
        <v>83</v>
      </c>
      <c r="AH47" s="252">
        <f>SUM(AH40,AH45)</f>
        <v>0.22268064057625597</v>
      </c>
      <c r="AI47" s="250">
        <f>SUM(AI40,AI45)</f>
        <v>0.26655482464960001</v>
      </c>
      <c r="AJ47" s="251" t="s">
        <v>83</v>
      </c>
      <c r="AK47" s="252">
        <f>SUM(AK40,AK45)</f>
        <v>0.22089130995327999</v>
      </c>
      <c r="AL47" s="250">
        <f>SUM(AL40,AL45)</f>
        <v>0.28989684955392003</v>
      </c>
      <c r="AM47" s="251" t="s">
        <v>83</v>
      </c>
      <c r="AN47" s="252">
        <f>SUM(AN40,AN45)</f>
        <v>0.22277931327385597</v>
      </c>
      <c r="AO47" s="250">
        <f>SUM(AO40,AO45)</f>
        <v>0.26854892390592</v>
      </c>
      <c r="AP47" s="251" t="s">
        <v>83</v>
      </c>
      <c r="AQ47" s="252">
        <f>SUM(AQ40,AQ45)</f>
        <v>0.21602652318745602</v>
      </c>
    </row>
    <row r="48" spans="1:81" s="2" customFormat="1" ht="16.5" hidden="1" customHeight="1" x14ac:dyDescent="0.25">
      <c r="A48" s="253" t="s">
        <v>95</v>
      </c>
      <c r="B48" s="242"/>
      <c r="C48" s="242"/>
      <c r="D48" s="242"/>
      <c r="E48" s="242"/>
      <c r="F48" s="242"/>
      <c r="G48" s="242"/>
      <c r="H48" s="242"/>
      <c r="I48" s="254">
        <f>J47/H47</f>
        <v>1.0338559883788343</v>
      </c>
      <c r="J48" s="242"/>
      <c r="K48" s="242"/>
      <c r="L48" s="254">
        <f>M47/K47</f>
        <v>1.0516207429092239</v>
      </c>
      <c r="M48" s="242"/>
      <c r="N48" s="242"/>
      <c r="O48" s="254">
        <f>P47/N47</f>
        <v>1.0399994945232955</v>
      </c>
      <c r="P48" s="242"/>
      <c r="Q48" s="242"/>
      <c r="R48" s="254">
        <f>S47/Q47</f>
        <v>1.019427170120851</v>
      </c>
      <c r="S48" s="242"/>
      <c r="T48" s="242"/>
      <c r="U48" s="254">
        <f>V47/T47</f>
        <v>0.94142168874058385</v>
      </c>
      <c r="V48" s="242"/>
      <c r="W48" s="242"/>
      <c r="X48" s="254">
        <f>Y47/W47</f>
        <v>0.88055640860567042</v>
      </c>
      <c r="Y48" s="242"/>
      <c r="Z48" s="242"/>
      <c r="AA48" s="254">
        <f>AB47/Z47</f>
        <v>0.85884196887812314</v>
      </c>
      <c r="AB48" s="242"/>
      <c r="AC48" s="242"/>
      <c r="AD48" s="254">
        <f>AE47/AC47</f>
        <v>0.86078027995258477</v>
      </c>
      <c r="AE48" s="242"/>
      <c r="AF48" s="242"/>
      <c r="AG48" s="254">
        <f>AH47/AF47</f>
        <v>0.85793303328752935</v>
      </c>
      <c r="AH48" s="242"/>
      <c r="AI48" s="242"/>
      <c r="AJ48" s="254">
        <f>AK47/AI47</f>
        <v>0.82868997116691834</v>
      </c>
      <c r="AK48" s="242"/>
      <c r="AL48" s="242"/>
      <c r="AM48" s="254">
        <f>AN47/AL47</f>
        <v>0.76847786934096918</v>
      </c>
      <c r="AN48" s="242"/>
      <c r="AO48" s="242"/>
      <c r="AP48" s="254">
        <f>AQ47/AO47</f>
        <v>0.8044214813652949</v>
      </c>
      <c r="AQ48" s="242"/>
    </row>
    <row r="49" spans="1:78" s="255" customFormat="1" ht="16.5" hidden="1" customHeight="1" x14ac:dyDescent="0.25">
      <c r="A49" s="253" t="s">
        <v>96</v>
      </c>
      <c r="C49" s="253"/>
      <c r="D49" s="253"/>
      <c r="E49" s="253"/>
      <c r="F49" s="253"/>
      <c r="T49" s="256"/>
      <c r="U49" s="257"/>
    </row>
    <row r="50" spans="1:78" s="258" customFormat="1" ht="30" customHeight="1" thickBot="1" x14ac:dyDescent="0.25">
      <c r="I50" s="259"/>
      <c r="L50" s="259"/>
      <c r="O50" s="259"/>
      <c r="R50" s="259"/>
      <c r="U50" s="259"/>
      <c r="X50" s="259"/>
      <c r="AA50" s="259"/>
      <c r="AD50" s="259"/>
      <c r="AG50" s="259"/>
      <c r="AJ50" s="259"/>
      <c r="AM50" s="259"/>
      <c r="AP50" s="259"/>
      <c r="AS50" s="259"/>
      <c r="AV50" s="259"/>
      <c r="AY50" s="259"/>
      <c r="BB50" s="259"/>
      <c r="BE50" s="259"/>
      <c r="BH50" s="259"/>
      <c r="BK50" s="259"/>
      <c r="BN50" s="259"/>
      <c r="BQ50" s="259"/>
      <c r="BT50" s="259"/>
      <c r="BW50" s="259"/>
      <c r="BZ50" s="259"/>
    </row>
    <row r="51" spans="1:78" s="258" customFormat="1" ht="17.25" thickBot="1" x14ac:dyDescent="0.3">
      <c r="A51" s="16" t="s">
        <v>2</v>
      </c>
      <c r="B51" s="17"/>
      <c r="C51" s="17"/>
      <c r="D51" s="17"/>
      <c r="E51" s="17"/>
      <c r="F51" s="17"/>
      <c r="G51" s="18"/>
      <c r="H51" s="19" t="s">
        <v>97</v>
      </c>
      <c r="I51" s="20"/>
      <c r="J51" s="21"/>
      <c r="K51" s="19" t="s">
        <v>98</v>
      </c>
      <c r="L51" s="20"/>
      <c r="M51" s="21"/>
      <c r="N51" s="19" t="s">
        <v>99</v>
      </c>
      <c r="O51" s="20"/>
      <c r="P51" s="21"/>
      <c r="Q51" s="19" t="s">
        <v>100</v>
      </c>
      <c r="R51" s="20"/>
      <c r="S51" s="21"/>
      <c r="T51" s="19" t="s">
        <v>101</v>
      </c>
      <c r="U51" s="20"/>
      <c r="V51" s="21"/>
      <c r="W51" s="19" t="s">
        <v>102</v>
      </c>
      <c r="X51" s="20"/>
      <c r="Y51" s="21"/>
      <c r="Z51" s="19" t="s">
        <v>103</v>
      </c>
      <c r="AA51" s="20"/>
      <c r="AB51" s="21"/>
      <c r="AC51" s="19" t="s">
        <v>104</v>
      </c>
      <c r="AD51" s="20"/>
      <c r="AE51" s="21"/>
      <c r="AF51" s="19" t="s">
        <v>105</v>
      </c>
      <c r="AG51" s="20"/>
      <c r="AH51" s="21"/>
      <c r="AI51" s="19" t="s">
        <v>106</v>
      </c>
      <c r="AJ51" s="20"/>
      <c r="AK51" s="21"/>
      <c r="AL51" s="19" t="s">
        <v>107</v>
      </c>
      <c r="AM51" s="20"/>
      <c r="AN51" s="21"/>
      <c r="AO51" s="19" t="s">
        <v>108</v>
      </c>
      <c r="AP51" s="20"/>
      <c r="AQ51" s="21"/>
    </row>
    <row r="52" spans="1:78" s="258" customFormat="1" ht="16.5" x14ac:dyDescent="0.25">
      <c r="A52" s="22" t="s">
        <v>15</v>
      </c>
      <c r="B52" s="23"/>
      <c r="C52" s="24" t="s">
        <v>16</v>
      </c>
      <c r="D52" s="25"/>
      <c r="E52" s="26"/>
      <c r="F52" s="26"/>
      <c r="G52" s="27"/>
      <c r="H52" s="28" t="s">
        <v>17</v>
      </c>
      <c r="I52" s="29" t="s">
        <v>18</v>
      </c>
      <c r="J52" s="30" t="s">
        <v>19</v>
      </c>
      <c r="K52" s="28" t="s">
        <v>17</v>
      </c>
      <c r="L52" s="29" t="s">
        <v>18</v>
      </c>
      <c r="M52" s="30" t="s">
        <v>19</v>
      </c>
      <c r="N52" s="28" t="s">
        <v>17</v>
      </c>
      <c r="O52" s="29" t="s">
        <v>18</v>
      </c>
      <c r="P52" s="30" t="s">
        <v>19</v>
      </c>
      <c r="Q52" s="28" t="s">
        <v>17</v>
      </c>
      <c r="R52" s="29" t="s">
        <v>18</v>
      </c>
      <c r="S52" s="30" t="s">
        <v>19</v>
      </c>
      <c r="T52" s="28" t="s">
        <v>17</v>
      </c>
      <c r="U52" s="29" t="s">
        <v>18</v>
      </c>
      <c r="V52" s="30" t="s">
        <v>19</v>
      </c>
      <c r="W52" s="28" t="s">
        <v>17</v>
      </c>
      <c r="X52" s="29" t="s">
        <v>18</v>
      </c>
      <c r="Y52" s="30" t="s">
        <v>19</v>
      </c>
      <c r="Z52" s="28" t="s">
        <v>17</v>
      </c>
      <c r="AA52" s="29" t="s">
        <v>18</v>
      </c>
      <c r="AB52" s="30" t="s">
        <v>19</v>
      </c>
      <c r="AC52" s="28" t="s">
        <v>17</v>
      </c>
      <c r="AD52" s="29" t="s">
        <v>18</v>
      </c>
      <c r="AE52" s="30" t="s">
        <v>19</v>
      </c>
      <c r="AF52" s="28" t="s">
        <v>17</v>
      </c>
      <c r="AG52" s="29" t="s">
        <v>18</v>
      </c>
      <c r="AH52" s="30" t="s">
        <v>19</v>
      </c>
      <c r="AI52" s="28" t="s">
        <v>17</v>
      </c>
      <c r="AJ52" s="29" t="s">
        <v>18</v>
      </c>
      <c r="AK52" s="30" t="s">
        <v>19</v>
      </c>
      <c r="AL52" s="28" t="s">
        <v>17</v>
      </c>
      <c r="AM52" s="29" t="s">
        <v>18</v>
      </c>
      <c r="AN52" s="30" t="s">
        <v>19</v>
      </c>
      <c r="AO52" s="28" t="s">
        <v>17</v>
      </c>
      <c r="AP52" s="29" t="s">
        <v>18</v>
      </c>
      <c r="AQ52" s="30" t="s">
        <v>19</v>
      </c>
      <c r="BN52" s="287"/>
      <c r="BO52" s="287"/>
      <c r="BP52" s="261">
        <v>0</v>
      </c>
      <c r="BQ52" s="261"/>
      <c r="BR52" s="287"/>
      <c r="BS52" s="287"/>
    </row>
    <row r="53" spans="1:78" ht="17.25" thickBot="1" x14ac:dyDescent="0.3">
      <c r="A53" s="31"/>
      <c r="B53" s="32"/>
      <c r="C53" s="33"/>
      <c r="D53" s="34"/>
      <c r="E53" s="35"/>
      <c r="F53" s="35"/>
      <c r="G53" s="36"/>
      <c r="H53" s="40" t="s">
        <v>20</v>
      </c>
      <c r="I53" s="41" t="s">
        <v>21</v>
      </c>
      <c r="J53" s="42" t="s">
        <v>22</v>
      </c>
      <c r="K53" s="40" t="s">
        <v>20</v>
      </c>
      <c r="L53" s="41" t="s">
        <v>21</v>
      </c>
      <c r="M53" s="42" t="s">
        <v>22</v>
      </c>
      <c r="N53" s="40" t="s">
        <v>20</v>
      </c>
      <c r="O53" s="41" t="s">
        <v>21</v>
      </c>
      <c r="P53" s="42" t="s">
        <v>22</v>
      </c>
      <c r="Q53" s="40" t="s">
        <v>20</v>
      </c>
      <c r="R53" s="41" t="s">
        <v>21</v>
      </c>
      <c r="S53" s="42" t="s">
        <v>22</v>
      </c>
      <c r="T53" s="40" t="s">
        <v>20</v>
      </c>
      <c r="U53" s="41" t="s">
        <v>21</v>
      </c>
      <c r="V53" s="42" t="s">
        <v>22</v>
      </c>
      <c r="W53" s="40" t="s">
        <v>20</v>
      </c>
      <c r="X53" s="41" t="s">
        <v>21</v>
      </c>
      <c r="Y53" s="42" t="s">
        <v>22</v>
      </c>
      <c r="Z53" s="40" t="s">
        <v>20</v>
      </c>
      <c r="AA53" s="41" t="s">
        <v>21</v>
      </c>
      <c r="AB53" s="42" t="s">
        <v>22</v>
      </c>
      <c r="AC53" s="40" t="s">
        <v>20</v>
      </c>
      <c r="AD53" s="41" t="s">
        <v>21</v>
      </c>
      <c r="AE53" s="42" t="s">
        <v>22</v>
      </c>
      <c r="AF53" s="40" t="s">
        <v>20</v>
      </c>
      <c r="AG53" s="41" t="s">
        <v>21</v>
      </c>
      <c r="AH53" s="42" t="s">
        <v>22</v>
      </c>
      <c r="AI53" s="40" t="s">
        <v>20</v>
      </c>
      <c r="AJ53" s="41" t="s">
        <v>21</v>
      </c>
      <c r="AK53" s="42" t="s">
        <v>22</v>
      </c>
      <c r="AL53" s="40" t="s">
        <v>20</v>
      </c>
      <c r="AM53" s="41" t="s">
        <v>21</v>
      </c>
      <c r="AN53" s="42" t="s">
        <v>22</v>
      </c>
      <c r="AO53" s="40" t="s">
        <v>20</v>
      </c>
      <c r="AP53" s="41" t="s">
        <v>21</v>
      </c>
      <c r="AQ53" s="42" t="s">
        <v>22</v>
      </c>
      <c r="BN53" s="287"/>
      <c r="BO53" s="287"/>
      <c r="BP53" s="261">
        <v>0</v>
      </c>
      <c r="BR53" s="287"/>
      <c r="BS53" s="287"/>
    </row>
    <row r="54" spans="1:78" ht="16.5" x14ac:dyDescent="0.25">
      <c r="A54" s="43" t="s">
        <v>23</v>
      </c>
      <c r="B54" s="44"/>
      <c r="C54" s="45">
        <v>10</v>
      </c>
      <c r="D54" s="46" t="s">
        <v>24</v>
      </c>
      <c r="E54" s="47"/>
      <c r="F54" s="48" t="s">
        <v>143</v>
      </c>
      <c r="G54" s="49"/>
      <c r="H54" s="50">
        <f>SQRT(I54^2+J54^2)*1000/(1.73*H57)</f>
        <v>3.4893914873249061</v>
      </c>
      <c r="I54" s="51">
        <v>0.20580000000000001</v>
      </c>
      <c r="J54" s="52">
        <v>8.6800000000000002E-2</v>
      </c>
      <c r="K54" s="50">
        <f>SQRT(L54^2+M54^2)*1000/(1.73*K57)</f>
        <v>3.4665595911044509</v>
      </c>
      <c r="L54" s="51">
        <v>0.20300000000000001</v>
      </c>
      <c r="M54" s="52">
        <v>8.9599999999999999E-2</v>
      </c>
      <c r="N54" s="50">
        <f>SQRT(O54^2+P54^2)*1000/(1.73*N57)</f>
        <v>3.3548469657040605</v>
      </c>
      <c r="O54" s="51">
        <v>0.1988</v>
      </c>
      <c r="P54" s="52">
        <v>8.1200000000000008E-2</v>
      </c>
      <c r="Q54" s="50">
        <f>SQRT(R54^2+S54^2)*1000/(1.73*Q57)</f>
        <v>3.6677150612336988</v>
      </c>
      <c r="R54" s="51">
        <v>0.217</v>
      </c>
      <c r="S54" s="52">
        <v>8.9599999999999999E-2</v>
      </c>
      <c r="T54" s="50">
        <f>SQRT(U54^2+V54^2)*1000/(1.73*T57)</f>
        <v>3.5583525589386804</v>
      </c>
      <c r="U54" s="51">
        <v>0.21</v>
      </c>
      <c r="V54" s="52">
        <v>8.8199999999999987E-2</v>
      </c>
      <c r="W54" s="50">
        <f>SQRT(X54^2+Y54^2)*1000/(1.73*W57)</f>
        <v>3.3802033769477084</v>
      </c>
      <c r="X54" s="51">
        <v>0.1988</v>
      </c>
      <c r="Y54" s="52">
        <v>8.5400000000000004E-2</v>
      </c>
      <c r="Z54" s="50">
        <f>SQRT(AA54^2+AB54^2)*1000/(1.73*Z57)</f>
        <v>3.5785277890497915</v>
      </c>
      <c r="AA54" s="51">
        <v>0.2114</v>
      </c>
      <c r="AB54" s="52">
        <v>8.8200000000000001E-2</v>
      </c>
      <c r="AC54" s="50">
        <f>SQRT(AD54^2+AE54^2)*1000/(1.73*AC57)</f>
        <v>3.6677150612336988</v>
      </c>
      <c r="AD54" s="51">
        <v>0.217</v>
      </c>
      <c r="AE54" s="52">
        <v>8.9599999999999999E-2</v>
      </c>
      <c r="AF54" s="50">
        <f>SQRT(AG54^2+AH54^2)*1000/(1.73*AF57)</f>
        <v>3.5011615108600167</v>
      </c>
      <c r="AG54" s="51">
        <v>0.2072</v>
      </c>
      <c r="AH54" s="52">
        <v>8.5400000000000004E-2</v>
      </c>
      <c r="AI54" s="50">
        <f>SQRT(AJ54^2+AK54^2)*1000/(1.73*AI57)</f>
        <v>3.3026813890136233</v>
      </c>
      <c r="AJ54" s="51">
        <v>0.19460000000000002</v>
      </c>
      <c r="AK54" s="52">
        <v>8.2599999999999993E-2</v>
      </c>
      <c r="AL54" s="50">
        <f>SQRT(AM54^2+AN54^2)*1000/(1.73*AL57)</f>
        <v>3.0720815839702986</v>
      </c>
      <c r="AM54" s="51">
        <v>0.17780000000000001</v>
      </c>
      <c r="AN54" s="52">
        <v>8.4000000000000005E-2</v>
      </c>
      <c r="AO54" s="50">
        <f>SQRT(AP54^2+AQ54^2)*1000/(1.73*AO57)</f>
        <v>2.9742939883979003</v>
      </c>
      <c r="AP54" s="51">
        <v>0.17219999999999999</v>
      </c>
      <c r="AQ54" s="52">
        <v>8.1200000000000008E-2</v>
      </c>
      <c r="BN54" s="287"/>
      <c r="BO54" s="287"/>
      <c r="BP54" s="261">
        <v>0</v>
      </c>
      <c r="BR54" s="287"/>
      <c r="BS54" s="287"/>
    </row>
    <row r="55" spans="1:78" ht="17.25" thickBot="1" x14ac:dyDescent="0.3">
      <c r="A55" s="54"/>
      <c r="B55" s="55"/>
      <c r="C55" s="56"/>
      <c r="D55" s="57"/>
      <c r="E55" s="58"/>
      <c r="F55" s="59" t="s">
        <v>26</v>
      </c>
      <c r="G55" s="60"/>
      <c r="H55" s="61">
        <f>SQRT(I55^2+J55^2)*1000/(1.73*H58)</f>
        <v>11.850062855734468</v>
      </c>
      <c r="I55" s="62">
        <f>I78+I76</f>
        <v>0.19670000000000001</v>
      </c>
      <c r="J55" s="63">
        <f>J78+J76</f>
        <v>8.2255999999999996E-2</v>
      </c>
      <c r="K55" s="61">
        <f>SQRT(L55^2+M55^2)*1000/(1.73*K58)</f>
        <v>11.780958955552689</v>
      </c>
      <c r="L55" s="62">
        <f>L78+L76</f>
        <v>0.19379999999999997</v>
      </c>
      <c r="M55" s="63">
        <f>M78+M76</f>
        <v>8.5847999999999994E-2</v>
      </c>
      <c r="N55" s="61">
        <f>SQRT(O55^2+P55^2)*1000/(1.73*N58)</f>
        <v>11.363332410549845</v>
      </c>
      <c r="O55" s="62">
        <f>O78+O76</f>
        <v>0.18914</v>
      </c>
      <c r="P55" s="63">
        <f>P78+P76</f>
        <v>7.7624000000000012E-2</v>
      </c>
      <c r="Q55" s="61">
        <f>SQRT(R55^2+S55^2)*1000/(1.73*Q58)</f>
        <v>12.56908812439355</v>
      </c>
      <c r="R55" s="62">
        <f>R78+R76</f>
        <v>0.20850399999999999</v>
      </c>
      <c r="S55" s="63">
        <f>S78+S76</f>
        <v>8.7559999999999971E-2</v>
      </c>
      <c r="T55" s="61">
        <f>SQRT(U55^2+V55^2)*1000/(1.73*T58)</f>
        <v>12.058159983708959</v>
      </c>
      <c r="U55" s="62">
        <f>U78+U76</f>
        <v>0.19979600000000003</v>
      </c>
      <c r="V55" s="63">
        <f>V78+V76</f>
        <v>8.4552000000000002E-2</v>
      </c>
      <c r="W55" s="61">
        <f>SQRT(X55^2+Y55^2)*1000/(1.73*W58)</f>
        <v>11.497575283825222</v>
      </c>
      <c r="X55" s="62">
        <f>X78+X76</f>
        <v>0.190104</v>
      </c>
      <c r="Y55" s="63">
        <f>Y78+Y76</f>
        <v>8.1568000000000002E-2</v>
      </c>
      <c r="Z55" s="61">
        <f>SQRT(AA55^2+AB55^2)*1000/(1.73*Z58)</f>
        <v>12.174278029076369</v>
      </c>
      <c r="AA55" s="62">
        <f>AA78+AA76</f>
        <v>0.20200399999999999</v>
      </c>
      <c r="AB55" s="63">
        <f>AB78+AB76</f>
        <v>8.4692000000000003E-2</v>
      </c>
      <c r="AC55" s="61">
        <f>SQRT(AD55^2+AE55^2)*1000/(1.73*AC58)</f>
        <v>12.469552871526194</v>
      </c>
      <c r="AD55" s="62">
        <f>AD78+AD76</f>
        <v>0.207208</v>
      </c>
      <c r="AE55" s="63">
        <f>AE78+AE76</f>
        <v>8.6016000000000009E-2</v>
      </c>
      <c r="AF55" s="61">
        <f>SQRT(AG55^2+AH55^2)*1000/(1.73*AF58)</f>
        <v>11.915611756542777</v>
      </c>
      <c r="AG55" s="62">
        <f>AG78+AG76</f>
        <v>0.19772400000000001</v>
      </c>
      <c r="AH55" s="63">
        <f>AH78+AH76</f>
        <v>8.2863999999999993E-2</v>
      </c>
      <c r="AI55" s="61">
        <f>SQRT(AJ55^2+AK55^2)*1000/(1.73*AI58)</f>
        <v>11.223488874123397</v>
      </c>
      <c r="AJ55" s="62">
        <f>AJ78+AJ76</f>
        <v>0.18560800000000002</v>
      </c>
      <c r="AK55" s="63">
        <f>AK78+AK76</f>
        <v>7.954E-2</v>
      </c>
      <c r="AL55" s="61">
        <f>SQRT(AM55^2+AN55^2)*1000/(1.73*AL58)</f>
        <v>10.441979524065024</v>
      </c>
      <c r="AM55" s="62">
        <f>AM78+AM76</f>
        <v>0.17020000000000002</v>
      </c>
      <c r="AN55" s="63">
        <f>AN78+AN76</f>
        <v>7.9547999999999994E-2</v>
      </c>
      <c r="AO55" s="61">
        <f>SQRT(AP55^2+AQ55^2)*1000/(1.73*AO58)</f>
        <v>10.023202382939997</v>
      </c>
      <c r="AP55" s="62">
        <f>AP78+AP76</f>
        <v>0.16289999999999999</v>
      </c>
      <c r="AQ55" s="63">
        <f>AQ78+AQ76</f>
        <v>7.7364000000000002E-2</v>
      </c>
      <c r="BN55" s="287"/>
      <c r="BO55" s="287"/>
      <c r="BP55" s="261">
        <v>0</v>
      </c>
      <c r="BR55" s="287"/>
      <c r="BS55" s="287"/>
    </row>
    <row r="56" spans="1:78" ht="17.25" thickBot="1" x14ac:dyDescent="0.3">
      <c r="A56" s="54"/>
      <c r="B56" s="55"/>
      <c r="C56" s="56"/>
      <c r="D56" s="64" t="s">
        <v>27</v>
      </c>
      <c r="E56" s="65"/>
      <c r="F56" s="65"/>
      <c r="G56" s="66"/>
      <c r="H56" s="262">
        <v>8</v>
      </c>
      <c r="I56" s="263"/>
      <c r="J56" s="264"/>
      <c r="K56" s="70">
        <v>8</v>
      </c>
      <c r="L56" s="71"/>
      <c r="M56" s="72"/>
      <c r="N56" s="70">
        <v>8</v>
      </c>
      <c r="O56" s="71"/>
      <c r="P56" s="72"/>
      <c r="Q56" s="70">
        <v>8</v>
      </c>
      <c r="R56" s="71"/>
      <c r="S56" s="72"/>
      <c r="T56" s="70">
        <v>8</v>
      </c>
      <c r="U56" s="71"/>
      <c r="V56" s="72"/>
      <c r="W56" s="70">
        <v>8</v>
      </c>
      <c r="X56" s="71"/>
      <c r="Y56" s="72"/>
      <c r="Z56" s="70">
        <v>8</v>
      </c>
      <c r="AA56" s="71"/>
      <c r="AB56" s="72"/>
      <c r="AC56" s="70">
        <v>8</v>
      </c>
      <c r="AD56" s="71"/>
      <c r="AE56" s="72"/>
      <c r="AF56" s="70">
        <v>8</v>
      </c>
      <c r="AG56" s="71"/>
      <c r="AH56" s="72"/>
      <c r="AI56" s="70">
        <v>8</v>
      </c>
      <c r="AJ56" s="71"/>
      <c r="AK56" s="72"/>
      <c r="AL56" s="70">
        <v>8</v>
      </c>
      <c r="AM56" s="71"/>
      <c r="AN56" s="72"/>
      <c r="AO56" s="70">
        <v>8</v>
      </c>
      <c r="AP56" s="71"/>
      <c r="AQ56" s="72"/>
      <c r="BN56" s="287"/>
      <c r="BO56" s="287"/>
      <c r="BP56" s="261">
        <v>0</v>
      </c>
      <c r="BR56" s="287"/>
      <c r="BS56" s="287"/>
    </row>
    <row r="57" spans="1:78" ht="16.5" x14ac:dyDescent="0.25">
      <c r="A57" s="54"/>
      <c r="B57" s="55"/>
      <c r="C57" s="56"/>
      <c r="D57" s="74" t="s">
        <v>28</v>
      </c>
      <c r="E57" s="44"/>
      <c r="F57" s="48" t="s">
        <v>143</v>
      </c>
      <c r="G57" s="49"/>
      <c r="H57" s="76">
        <v>37</v>
      </c>
      <c r="I57" s="77"/>
      <c r="J57" s="78"/>
      <c r="K57" s="76">
        <v>37</v>
      </c>
      <c r="L57" s="77"/>
      <c r="M57" s="78"/>
      <c r="N57" s="76">
        <v>37</v>
      </c>
      <c r="O57" s="77"/>
      <c r="P57" s="78"/>
      <c r="Q57" s="76">
        <v>37</v>
      </c>
      <c r="R57" s="77"/>
      <c r="S57" s="78"/>
      <c r="T57" s="76">
        <v>37</v>
      </c>
      <c r="U57" s="77"/>
      <c r="V57" s="78"/>
      <c r="W57" s="76">
        <v>37</v>
      </c>
      <c r="X57" s="77"/>
      <c r="Y57" s="78"/>
      <c r="Z57" s="76">
        <v>37</v>
      </c>
      <c r="AA57" s="77"/>
      <c r="AB57" s="78"/>
      <c r="AC57" s="76">
        <v>37</v>
      </c>
      <c r="AD57" s="77"/>
      <c r="AE57" s="78"/>
      <c r="AF57" s="76">
        <v>37</v>
      </c>
      <c r="AG57" s="77"/>
      <c r="AH57" s="78"/>
      <c r="AI57" s="76">
        <v>37</v>
      </c>
      <c r="AJ57" s="77"/>
      <c r="AK57" s="78"/>
      <c r="AL57" s="76">
        <v>37</v>
      </c>
      <c r="AM57" s="77"/>
      <c r="AN57" s="78"/>
      <c r="AO57" s="76">
        <v>37</v>
      </c>
      <c r="AP57" s="77"/>
      <c r="AQ57" s="78"/>
      <c r="BN57" s="287"/>
      <c r="BO57" s="287"/>
      <c r="BP57" s="261">
        <v>0</v>
      </c>
      <c r="BR57" s="287"/>
      <c r="BS57" s="287"/>
    </row>
    <row r="58" spans="1:78" ht="17.25" thickBot="1" x14ac:dyDescent="0.3">
      <c r="A58" s="54"/>
      <c r="B58" s="55"/>
      <c r="C58" s="56"/>
      <c r="D58" s="79"/>
      <c r="E58" s="80"/>
      <c r="F58" s="59" t="s">
        <v>26</v>
      </c>
      <c r="G58" s="60"/>
      <c r="H58" s="82">
        <v>10.4</v>
      </c>
      <c r="I58" s="83"/>
      <c r="J58" s="84"/>
      <c r="K58" s="82">
        <v>10.4</v>
      </c>
      <c r="L58" s="83"/>
      <c r="M58" s="84"/>
      <c r="N58" s="82">
        <v>10.4</v>
      </c>
      <c r="O58" s="83"/>
      <c r="P58" s="84"/>
      <c r="Q58" s="82">
        <v>10.4</v>
      </c>
      <c r="R58" s="83"/>
      <c r="S58" s="84"/>
      <c r="T58" s="82">
        <v>10.4</v>
      </c>
      <c r="U58" s="83"/>
      <c r="V58" s="84"/>
      <c r="W58" s="82">
        <v>10.4</v>
      </c>
      <c r="X58" s="83"/>
      <c r="Y58" s="84"/>
      <c r="Z58" s="82">
        <v>10.4</v>
      </c>
      <c r="AA58" s="83"/>
      <c r="AB58" s="84"/>
      <c r="AC58" s="82">
        <v>10.4</v>
      </c>
      <c r="AD58" s="83"/>
      <c r="AE58" s="84"/>
      <c r="AF58" s="82">
        <v>10.4</v>
      </c>
      <c r="AG58" s="83"/>
      <c r="AH58" s="84"/>
      <c r="AI58" s="82">
        <v>10.4</v>
      </c>
      <c r="AJ58" s="83"/>
      <c r="AK58" s="84"/>
      <c r="AL58" s="82">
        <v>10.4</v>
      </c>
      <c r="AM58" s="83"/>
      <c r="AN58" s="84"/>
      <c r="AO58" s="82">
        <v>10.4</v>
      </c>
      <c r="AP58" s="83"/>
      <c r="AQ58" s="84"/>
      <c r="AX58" s="287"/>
      <c r="AY58" s="287"/>
      <c r="AZ58" s="261">
        <v>0</v>
      </c>
      <c r="BB58" s="287"/>
      <c r="BC58" s="287"/>
      <c r="BN58" s="287"/>
      <c r="BO58" s="287"/>
      <c r="BP58" s="261">
        <v>0</v>
      </c>
      <c r="BR58" s="287"/>
      <c r="BS58" s="287"/>
    </row>
    <row r="59" spans="1:78" ht="17.25" thickBot="1" x14ac:dyDescent="0.3">
      <c r="A59" s="79"/>
      <c r="B59" s="80"/>
      <c r="C59" s="85"/>
      <c r="D59" s="64" t="s">
        <v>29</v>
      </c>
      <c r="E59" s="65"/>
      <c r="F59" s="65"/>
      <c r="G59" s="66"/>
      <c r="H59" s="67" t="s">
        <v>30</v>
      </c>
      <c r="I59" s="68"/>
      <c r="J59" s="69"/>
      <c r="K59" s="67" t="s">
        <v>30</v>
      </c>
      <c r="L59" s="68"/>
      <c r="M59" s="69"/>
      <c r="N59" s="67" t="s">
        <v>30</v>
      </c>
      <c r="O59" s="68"/>
      <c r="P59" s="69"/>
      <c r="Q59" s="67" t="s">
        <v>30</v>
      </c>
      <c r="R59" s="68"/>
      <c r="S59" s="69"/>
      <c r="T59" s="67" t="s">
        <v>30</v>
      </c>
      <c r="U59" s="68"/>
      <c r="V59" s="69"/>
      <c r="W59" s="67" t="s">
        <v>30</v>
      </c>
      <c r="X59" s="68"/>
      <c r="Y59" s="69"/>
      <c r="Z59" s="67" t="s">
        <v>30</v>
      </c>
      <c r="AA59" s="68"/>
      <c r="AB59" s="69"/>
      <c r="AC59" s="67" t="s">
        <v>30</v>
      </c>
      <c r="AD59" s="68"/>
      <c r="AE59" s="69"/>
      <c r="AF59" s="67" t="s">
        <v>30</v>
      </c>
      <c r="AG59" s="68"/>
      <c r="AH59" s="69"/>
      <c r="AI59" s="67" t="s">
        <v>30</v>
      </c>
      <c r="AJ59" s="68"/>
      <c r="AK59" s="69"/>
      <c r="AL59" s="67" t="s">
        <v>30</v>
      </c>
      <c r="AM59" s="68"/>
      <c r="AN59" s="69"/>
      <c r="AO59" s="67" t="s">
        <v>30</v>
      </c>
      <c r="AP59" s="68"/>
      <c r="AQ59" s="69"/>
      <c r="AX59" s="287"/>
      <c r="AY59" s="287"/>
      <c r="AZ59" s="261">
        <v>0</v>
      </c>
      <c r="BB59" s="287"/>
      <c r="BC59" s="287"/>
      <c r="BN59" s="287"/>
      <c r="BO59" s="288"/>
      <c r="BP59" s="261">
        <v>0</v>
      </c>
      <c r="BR59" s="287"/>
      <c r="BS59" s="288"/>
    </row>
    <row r="60" spans="1:78" ht="16.5" x14ac:dyDescent="0.25">
      <c r="A60" s="43" t="s">
        <v>31</v>
      </c>
      <c r="B60" s="44"/>
      <c r="C60" s="45">
        <v>10</v>
      </c>
      <c r="D60" s="46" t="s">
        <v>24</v>
      </c>
      <c r="E60" s="47"/>
      <c r="F60" s="48" t="s">
        <v>143</v>
      </c>
      <c r="G60" s="49"/>
      <c r="H60" s="50">
        <f>SQRT(I60^2+J60^2)*1000/(1.73*H63)</f>
        <v>0.7554407890904159</v>
      </c>
      <c r="I60" s="270">
        <v>4.48E-2</v>
      </c>
      <c r="J60" s="271">
        <v>1.8200000000000004E-2</v>
      </c>
      <c r="K60" s="50">
        <f>SQRT(L60^2+M60^2)*1000/(1.73*K63)</f>
        <v>0.85299172004374324</v>
      </c>
      <c r="L60" s="270">
        <v>5.0400000000000007E-2</v>
      </c>
      <c r="M60" s="271">
        <v>2.1000000000000001E-2</v>
      </c>
      <c r="N60" s="50">
        <f>SQRT(O60^2+P60^2)*1000/(1.73*N63)</f>
        <v>0.85299172004374313</v>
      </c>
      <c r="O60" s="270">
        <v>5.04E-2</v>
      </c>
      <c r="P60" s="271">
        <v>2.1000000000000001E-2</v>
      </c>
      <c r="Q60" s="50">
        <f>SQRT(R60^2+S60^2)*1000/(1.73*Q63)</f>
        <v>0.78402835995965914</v>
      </c>
      <c r="R60" s="270">
        <v>4.6200000000000005E-2</v>
      </c>
      <c r="S60" s="271">
        <v>1.9600000000000003E-2</v>
      </c>
      <c r="T60" s="50">
        <f>SQRT(U60^2+V60^2)*1000/(1.73*T63)</f>
        <v>0.78859112414459998</v>
      </c>
      <c r="U60" s="270">
        <v>4.7600000000000003E-2</v>
      </c>
      <c r="V60" s="271">
        <v>1.6800000000000002E-2</v>
      </c>
      <c r="W60" s="50">
        <f>SQRT(X60^2+Y60^2)*1000/(1.73*W63)</f>
        <v>0.74748353341318807</v>
      </c>
      <c r="X60" s="270">
        <v>4.48E-2</v>
      </c>
      <c r="Y60" s="271">
        <v>1.6800000000000002E-2</v>
      </c>
      <c r="Z60" s="50">
        <f>SQRT(AA60^2+AB60^2)*1000/(1.73*Z63)</f>
        <v>0.81660417383634609</v>
      </c>
      <c r="AA60" s="270">
        <v>4.9000000000000002E-2</v>
      </c>
      <c r="AB60" s="271">
        <v>1.8200000000000004E-2</v>
      </c>
      <c r="AC60" s="50">
        <f>SQRT(AD60^2+AE60^2)*1000/(1.73*AC63)</f>
        <v>0.83714178698973574</v>
      </c>
      <c r="AD60" s="270">
        <v>5.04E-2</v>
      </c>
      <c r="AE60" s="271">
        <v>1.8200000000000004E-2</v>
      </c>
      <c r="AF60" s="50">
        <f>SQRT(AG60^2+AH60^2)*1000/(1.73*AF63)</f>
        <v>0.79613762263651977</v>
      </c>
      <c r="AG60" s="270">
        <v>4.7600000000000003E-2</v>
      </c>
      <c r="AH60" s="271">
        <v>1.8200000000000004E-2</v>
      </c>
      <c r="AI60" s="50">
        <f>SQRT(AJ60^2+AK60^2)*1000/(1.73*AI63)</f>
        <v>0.73522358505109375</v>
      </c>
      <c r="AJ60" s="270">
        <v>4.3400000000000001E-2</v>
      </c>
      <c r="AK60" s="271">
        <v>1.8200000000000004E-2</v>
      </c>
      <c r="AL60" s="50">
        <f>SQRT(AM60^2+AN60^2)*1000/(1.73*AL63)</f>
        <v>0.65541801872458594</v>
      </c>
      <c r="AM60" s="270">
        <v>3.78E-2</v>
      </c>
      <c r="AN60" s="271">
        <v>1.8200000000000004E-2</v>
      </c>
      <c r="AO60" s="50">
        <f>SQRT(AP60^2+AQ60^2)*1000/(1.73*AO63)</f>
        <v>0.6357824900874266</v>
      </c>
      <c r="AP60" s="270">
        <v>3.6400000000000002E-2</v>
      </c>
      <c r="AQ60" s="271">
        <v>1.8200000000000004E-2</v>
      </c>
      <c r="AX60" s="287"/>
      <c r="AY60" s="287"/>
      <c r="AZ60" s="261">
        <v>0</v>
      </c>
      <c r="BB60" s="287"/>
      <c r="BC60" s="287"/>
    </row>
    <row r="61" spans="1:78" ht="17.25" thickBot="1" x14ac:dyDescent="0.3">
      <c r="A61" s="54"/>
      <c r="B61" s="55"/>
      <c r="C61" s="56"/>
      <c r="D61" s="57"/>
      <c r="E61" s="58"/>
      <c r="F61" s="59" t="s">
        <v>26</v>
      </c>
      <c r="G61" s="60"/>
      <c r="H61" s="61">
        <f>SQRT(I61^2+J61^2)*1000/(1.73*H64)</f>
        <v>2.1635514295401359</v>
      </c>
      <c r="I61" s="62">
        <f>I79+I77</f>
        <v>3.6600000000000001E-2</v>
      </c>
      <c r="J61" s="63">
        <f>J79+J77</f>
        <v>1.3256E-2</v>
      </c>
      <c r="K61" s="61">
        <f>SQRT(L61^2+M61^2)*1000/(1.73*K64)</f>
        <v>2.5029620544669497</v>
      </c>
      <c r="L61" s="62">
        <f>L79+L77</f>
        <v>4.2000000000000003E-2</v>
      </c>
      <c r="M61" s="63">
        <f>M79+M77</f>
        <v>1.6247999999999999E-2</v>
      </c>
      <c r="N61" s="61">
        <f>SQRT(O61^2+P61^2)*1000/(1.73*N64)</f>
        <v>2.5915807309050209</v>
      </c>
      <c r="O61" s="62">
        <f>O79+O77</f>
        <v>4.3224000000000005E-2</v>
      </c>
      <c r="P61" s="63">
        <f>P79+P77</f>
        <v>1.7488E-2</v>
      </c>
      <c r="Q61" s="61">
        <f>SQRT(R61^2+S61^2)*1000/(1.73*Q64)</f>
        <v>2.2182135488419159</v>
      </c>
      <c r="R61" s="62">
        <f>R79+R77</f>
        <v>3.7200000000000004E-2</v>
      </c>
      <c r="S61" s="63">
        <f>S79+S77</f>
        <v>1.4456E-2</v>
      </c>
      <c r="T61" s="61">
        <f>SQRT(U61^2+V61^2)*1000/(1.73*T64)</f>
        <v>2.2368649595049592</v>
      </c>
      <c r="U61" s="62">
        <f>U79+U77</f>
        <v>3.8400000000000004E-2</v>
      </c>
      <c r="V61" s="63">
        <f>V79+V77</f>
        <v>1.2048E-2</v>
      </c>
      <c r="W61" s="61">
        <f>SQRT(X61^2+Y61^2)*1000/(1.73*W64)</f>
        <v>2.1735932386989067</v>
      </c>
      <c r="X61" s="62">
        <f>X79+X77</f>
        <v>3.7200000000000004E-2</v>
      </c>
      <c r="Y61" s="63">
        <f>Y79+Y77</f>
        <v>1.2064E-2</v>
      </c>
      <c r="Z61" s="61">
        <f>SQRT(AA61^2+AB61^2)*1000/(1.73*Z64)</f>
        <v>2.4065304345522227</v>
      </c>
      <c r="AA61" s="62">
        <f>AA79+AA77</f>
        <v>4.1399999999999999E-2</v>
      </c>
      <c r="AB61" s="63">
        <f>AB79+AB77</f>
        <v>1.2679999999999999E-2</v>
      </c>
      <c r="AC61" s="61">
        <f>SQRT(AD61^2+AE61^2)*1000/(1.73*AC64)</f>
        <v>2.3851873895213962</v>
      </c>
      <c r="AD61" s="62">
        <f>AD79+AD77</f>
        <v>4.0799999999999996E-2</v>
      </c>
      <c r="AE61" s="63">
        <f>AE79+AE77</f>
        <v>1.3304E-2</v>
      </c>
      <c r="AF61" s="61">
        <f>SQRT(AG61^2+AH61^2)*1000/(1.73*AF64)</f>
        <v>2.349277985753953</v>
      </c>
      <c r="AG61" s="62">
        <f>AG79+AG77</f>
        <v>3.9455999999999998E-2</v>
      </c>
      <c r="AH61" s="63">
        <f>AH79+AH77</f>
        <v>1.5160000000000002E-2</v>
      </c>
      <c r="AI61" s="61">
        <f>SQRT(AJ61^2+AK61^2)*1000/(1.73*AI64)</f>
        <v>2.113022639911001</v>
      </c>
      <c r="AJ61" s="62">
        <f>AJ79+AJ77</f>
        <v>3.5367999999999997E-2</v>
      </c>
      <c r="AK61" s="63">
        <f>AK79+AK77</f>
        <v>1.3944E-2</v>
      </c>
      <c r="AL61" s="61">
        <f>SQRT(AM61^2+AN61^2)*1000/(1.73*AL64)</f>
        <v>1.8817742241589264</v>
      </c>
      <c r="AM61" s="62">
        <f>AM79+AM77</f>
        <v>3.0608E-2</v>
      </c>
      <c r="AN61" s="63">
        <f>AN79+AN77</f>
        <v>1.4472E-2</v>
      </c>
      <c r="AO61" s="61">
        <f>SQRT(AP61^2+AQ61^2)*1000/(1.73*AO64)</f>
        <v>1.7032447054032713</v>
      </c>
      <c r="AP61" s="62">
        <f>AP79+AP77</f>
        <v>2.7008000000000001E-2</v>
      </c>
      <c r="AQ61" s="63">
        <f>AQ79+AQ77</f>
        <v>1.448E-2</v>
      </c>
      <c r="AX61" s="287"/>
      <c r="AY61" s="287"/>
      <c r="AZ61" s="261">
        <v>0</v>
      </c>
      <c r="BB61" s="287"/>
      <c r="BC61" s="287"/>
    </row>
    <row r="62" spans="1:78" ht="17.25" thickBot="1" x14ac:dyDescent="0.3">
      <c r="A62" s="54"/>
      <c r="B62" s="55"/>
      <c r="C62" s="56"/>
      <c r="D62" s="64" t="s">
        <v>27</v>
      </c>
      <c r="E62" s="65"/>
      <c r="F62" s="65"/>
      <c r="G62" s="66"/>
      <c r="H62" s="88">
        <v>8</v>
      </c>
      <c r="I62" s="89"/>
      <c r="J62" s="90"/>
      <c r="K62" s="70">
        <v>8</v>
      </c>
      <c r="L62" s="71"/>
      <c r="M62" s="72"/>
      <c r="N62" s="70">
        <v>8</v>
      </c>
      <c r="O62" s="71"/>
      <c r="P62" s="72"/>
      <c r="Q62" s="70">
        <v>8</v>
      </c>
      <c r="R62" s="71"/>
      <c r="S62" s="72"/>
      <c r="T62" s="70">
        <v>8</v>
      </c>
      <c r="U62" s="71"/>
      <c r="V62" s="72"/>
      <c r="W62" s="70">
        <v>8</v>
      </c>
      <c r="X62" s="71"/>
      <c r="Y62" s="72"/>
      <c r="Z62" s="70">
        <v>8</v>
      </c>
      <c r="AA62" s="71"/>
      <c r="AB62" s="72"/>
      <c r="AC62" s="70">
        <v>8</v>
      </c>
      <c r="AD62" s="71"/>
      <c r="AE62" s="72"/>
      <c r="AF62" s="70">
        <v>8</v>
      </c>
      <c r="AG62" s="71"/>
      <c r="AH62" s="72"/>
      <c r="AI62" s="70">
        <v>8</v>
      </c>
      <c r="AJ62" s="71"/>
      <c r="AK62" s="72"/>
      <c r="AL62" s="70">
        <v>8</v>
      </c>
      <c r="AM62" s="71"/>
      <c r="AN62" s="72"/>
      <c r="AO62" s="70">
        <v>8</v>
      </c>
      <c r="AP62" s="71"/>
      <c r="AQ62" s="72"/>
      <c r="AX62" s="287"/>
      <c r="AY62" s="287"/>
      <c r="AZ62" s="261">
        <v>0</v>
      </c>
      <c r="BB62" s="287"/>
      <c r="BC62" s="287"/>
    </row>
    <row r="63" spans="1:78" ht="16.5" x14ac:dyDescent="0.25">
      <c r="A63" s="54"/>
      <c r="B63" s="55"/>
      <c r="C63" s="56"/>
      <c r="D63" s="74" t="s">
        <v>28</v>
      </c>
      <c r="E63" s="44"/>
      <c r="F63" s="48" t="s">
        <v>143</v>
      </c>
      <c r="G63" s="49"/>
      <c r="H63" s="76">
        <v>37</v>
      </c>
      <c r="I63" s="77"/>
      <c r="J63" s="78"/>
      <c r="K63" s="76">
        <v>37</v>
      </c>
      <c r="L63" s="77"/>
      <c r="M63" s="78"/>
      <c r="N63" s="76">
        <v>37</v>
      </c>
      <c r="O63" s="77"/>
      <c r="P63" s="78"/>
      <c r="Q63" s="76">
        <v>37</v>
      </c>
      <c r="R63" s="77"/>
      <c r="S63" s="78"/>
      <c r="T63" s="76">
        <v>37</v>
      </c>
      <c r="U63" s="77"/>
      <c r="V63" s="78"/>
      <c r="W63" s="76">
        <v>37</v>
      </c>
      <c r="X63" s="77"/>
      <c r="Y63" s="78"/>
      <c r="Z63" s="76">
        <v>37</v>
      </c>
      <c r="AA63" s="77"/>
      <c r="AB63" s="78"/>
      <c r="AC63" s="76">
        <v>37</v>
      </c>
      <c r="AD63" s="77"/>
      <c r="AE63" s="78"/>
      <c r="AF63" s="76">
        <v>37</v>
      </c>
      <c r="AG63" s="77"/>
      <c r="AH63" s="78"/>
      <c r="AI63" s="76">
        <v>37</v>
      </c>
      <c r="AJ63" s="77"/>
      <c r="AK63" s="78"/>
      <c r="AL63" s="76">
        <v>37</v>
      </c>
      <c r="AM63" s="77"/>
      <c r="AN63" s="78"/>
      <c r="AO63" s="76">
        <v>37</v>
      </c>
      <c r="AP63" s="77"/>
      <c r="AQ63" s="78"/>
      <c r="AX63" s="287"/>
      <c r="AY63" s="287"/>
      <c r="AZ63" s="261">
        <v>0</v>
      </c>
      <c r="BB63" s="287"/>
      <c r="BC63" s="287"/>
    </row>
    <row r="64" spans="1:78" ht="17.25" thickBot="1" x14ac:dyDescent="0.3">
      <c r="A64" s="54"/>
      <c r="B64" s="55"/>
      <c r="C64" s="56"/>
      <c r="D64" s="79"/>
      <c r="E64" s="80"/>
      <c r="F64" s="59" t="s">
        <v>26</v>
      </c>
      <c r="G64" s="60"/>
      <c r="H64" s="82">
        <v>10.4</v>
      </c>
      <c r="I64" s="83"/>
      <c r="J64" s="84"/>
      <c r="K64" s="82">
        <v>10.4</v>
      </c>
      <c r="L64" s="83"/>
      <c r="M64" s="84"/>
      <c r="N64" s="82">
        <v>10.4</v>
      </c>
      <c r="O64" s="83"/>
      <c r="P64" s="84"/>
      <c r="Q64" s="82">
        <v>10.4</v>
      </c>
      <c r="R64" s="83"/>
      <c r="S64" s="84"/>
      <c r="T64" s="82">
        <v>10.4</v>
      </c>
      <c r="U64" s="83"/>
      <c r="V64" s="84"/>
      <c r="W64" s="82">
        <v>10.4</v>
      </c>
      <c r="X64" s="83"/>
      <c r="Y64" s="84"/>
      <c r="Z64" s="82">
        <v>10.4</v>
      </c>
      <c r="AA64" s="83"/>
      <c r="AB64" s="84"/>
      <c r="AC64" s="82">
        <v>10.4</v>
      </c>
      <c r="AD64" s="83"/>
      <c r="AE64" s="84"/>
      <c r="AF64" s="82">
        <v>10.4</v>
      </c>
      <c r="AG64" s="83"/>
      <c r="AH64" s="84"/>
      <c r="AI64" s="82">
        <v>10.4</v>
      </c>
      <c r="AJ64" s="83"/>
      <c r="AK64" s="84"/>
      <c r="AL64" s="82">
        <v>10.4</v>
      </c>
      <c r="AM64" s="83"/>
      <c r="AN64" s="84"/>
      <c r="AO64" s="82">
        <v>10.4</v>
      </c>
      <c r="AP64" s="83"/>
      <c r="AQ64" s="84"/>
      <c r="AX64" s="287"/>
      <c r="AY64" s="287"/>
      <c r="AZ64" s="261">
        <v>0</v>
      </c>
      <c r="BB64" s="287"/>
      <c r="BC64" s="287"/>
    </row>
    <row r="65" spans="1:55" ht="17.25" thickBot="1" x14ac:dyDescent="0.3">
      <c r="A65" s="54"/>
      <c r="B65" s="55"/>
      <c r="C65" s="56"/>
      <c r="D65" s="64" t="s">
        <v>29</v>
      </c>
      <c r="E65" s="65"/>
      <c r="F65" s="65"/>
      <c r="G65" s="66"/>
      <c r="H65" s="67" t="s">
        <v>30</v>
      </c>
      <c r="I65" s="68"/>
      <c r="J65" s="69"/>
      <c r="K65" s="67" t="s">
        <v>30</v>
      </c>
      <c r="L65" s="68"/>
      <c r="M65" s="69"/>
      <c r="N65" s="67" t="s">
        <v>30</v>
      </c>
      <c r="O65" s="68"/>
      <c r="P65" s="69"/>
      <c r="Q65" s="67" t="s">
        <v>30</v>
      </c>
      <c r="R65" s="68"/>
      <c r="S65" s="69"/>
      <c r="T65" s="67" t="s">
        <v>30</v>
      </c>
      <c r="U65" s="68"/>
      <c r="V65" s="69"/>
      <c r="W65" s="67" t="s">
        <v>30</v>
      </c>
      <c r="X65" s="68"/>
      <c r="Y65" s="69"/>
      <c r="Z65" s="67" t="s">
        <v>30</v>
      </c>
      <c r="AA65" s="68"/>
      <c r="AB65" s="69"/>
      <c r="AC65" s="67" t="s">
        <v>30</v>
      </c>
      <c r="AD65" s="68"/>
      <c r="AE65" s="69"/>
      <c r="AF65" s="67" t="s">
        <v>30</v>
      </c>
      <c r="AG65" s="68"/>
      <c r="AH65" s="69"/>
      <c r="AI65" s="67" t="s">
        <v>30</v>
      </c>
      <c r="AJ65" s="68"/>
      <c r="AK65" s="69"/>
      <c r="AL65" s="67" t="s">
        <v>30</v>
      </c>
      <c r="AM65" s="68"/>
      <c r="AN65" s="69"/>
      <c r="AO65" s="67" t="s">
        <v>30</v>
      </c>
      <c r="AP65" s="68"/>
      <c r="AQ65" s="69"/>
      <c r="AX65" s="287"/>
      <c r="AY65" s="287"/>
      <c r="AZ65" s="261">
        <v>0</v>
      </c>
      <c r="BB65" s="287"/>
      <c r="BC65" s="287"/>
    </row>
    <row r="66" spans="1:55" ht="16.5" x14ac:dyDescent="0.25">
      <c r="A66" s="74" t="s">
        <v>32</v>
      </c>
      <c r="B66" s="91"/>
      <c r="C66" s="44"/>
      <c r="D66" s="92"/>
      <c r="E66" s="93"/>
      <c r="F66" s="48" t="s">
        <v>143</v>
      </c>
      <c r="G66" s="49"/>
      <c r="H66" s="50">
        <f t="shared" ref="H66:AQ67" si="5">H54+H60</f>
        <v>4.2448322764153223</v>
      </c>
      <c r="I66" s="94">
        <f t="shared" si="5"/>
        <v>0.25059999999999999</v>
      </c>
      <c r="J66" s="95">
        <f t="shared" si="5"/>
        <v>0.10500000000000001</v>
      </c>
      <c r="K66" s="50">
        <f t="shared" si="5"/>
        <v>4.319551311148194</v>
      </c>
      <c r="L66" s="94">
        <f t="shared" si="5"/>
        <v>0.25340000000000001</v>
      </c>
      <c r="M66" s="95">
        <f t="shared" si="5"/>
        <v>0.1106</v>
      </c>
      <c r="N66" s="50">
        <f t="shared" si="5"/>
        <v>4.2078386857478041</v>
      </c>
      <c r="O66" s="94">
        <f t="shared" si="5"/>
        <v>0.2492</v>
      </c>
      <c r="P66" s="95">
        <f t="shared" si="5"/>
        <v>0.10220000000000001</v>
      </c>
      <c r="Q66" s="50">
        <f t="shared" si="5"/>
        <v>4.451743421193358</v>
      </c>
      <c r="R66" s="94">
        <f t="shared" si="5"/>
        <v>0.26319999999999999</v>
      </c>
      <c r="S66" s="95">
        <f t="shared" si="5"/>
        <v>0.10920000000000001</v>
      </c>
      <c r="T66" s="50">
        <f t="shared" si="5"/>
        <v>4.3469436830832802</v>
      </c>
      <c r="U66" s="94">
        <f t="shared" si="5"/>
        <v>0.2576</v>
      </c>
      <c r="V66" s="95">
        <f t="shared" si="5"/>
        <v>0.10499999999999998</v>
      </c>
      <c r="W66" s="50">
        <f t="shared" si="5"/>
        <v>4.1276869103608966</v>
      </c>
      <c r="X66" s="94">
        <f t="shared" si="5"/>
        <v>0.24360000000000001</v>
      </c>
      <c r="Y66" s="95">
        <f t="shared" si="5"/>
        <v>0.10220000000000001</v>
      </c>
      <c r="Z66" s="50">
        <f t="shared" si="5"/>
        <v>4.3951319628861381</v>
      </c>
      <c r="AA66" s="94">
        <f t="shared" si="5"/>
        <v>0.26040000000000002</v>
      </c>
      <c r="AB66" s="95">
        <f t="shared" si="5"/>
        <v>0.10640000000000001</v>
      </c>
      <c r="AC66" s="50">
        <f t="shared" si="5"/>
        <v>4.5048568482234348</v>
      </c>
      <c r="AD66" s="94">
        <f t="shared" si="5"/>
        <v>0.26739999999999997</v>
      </c>
      <c r="AE66" s="95">
        <f t="shared" si="5"/>
        <v>0.10780000000000001</v>
      </c>
      <c r="AF66" s="50">
        <f t="shared" si="5"/>
        <v>4.2972991334965362</v>
      </c>
      <c r="AG66" s="94">
        <f t="shared" si="5"/>
        <v>0.25480000000000003</v>
      </c>
      <c r="AH66" s="95">
        <f t="shared" si="5"/>
        <v>0.10360000000000001</v>
      </c>
      <c r="AI66" s="50">
        <f t="shared" si="5"/>
        <v>4.037904974064717</v>
      </c>
      <c r="AJ66" s="94">
        <f t="shared" si="5"/>
        <v>0.23800000000000002</v>
      </c>
      <c r="AK66" s="95">
        <f t="shared" si="5"/>
        <v>0.1008</v>
      </c>
      <c r="AL66" s="50">
        <f t="shared" si="5"/>
        <v>3.7274996026948846</v>
      </c>
      <c r="AM66" s="94">
        <f t="shared" si="5"/>
        <v>0.21560000000000001</v>
      </c>
      <c r="AN66" s="95">
        <f t="shared" si="5"/>
        <v>0.10220000000000001</v>
      </c>
      <c r="AO66" s="50">
        <f t="shared" si="5"/>
        <v>3.6100764784853268</v>
      </c>
      <c r="AP66" s="94">
        <f t="shared" si="5"/>
        <v>0.20860000000000001</v>
      </c>
      <c r="AQ66" s="95">
        <f t="shared" si="5"/>
        <v>9.9400000000000016E-2</v>
      </c>
    </row>
    <row r="67" spans="1:55" ht="17.25" thickBot="1" x14ac:dyDescent="0.3">
      <c r="A67" s="79"/>
      <c r="B67" s="96"/>
      <c r="C67" s="80"/>
      <c r="D67" s="97"/>
      <c r="E67" s="98"/>
      <c r="F67" s="59" t="s">
        <v>26</v>
      </c>
      <c r="G67" s="60"/>
      <c r="H67" s="61">
        <f t="shared" si="5"/>
        <v>14.013614285274603</v>
      </c>
      <c r="I67" s="99">
        <f t="shared" si="5"/>
        <v>0.23330000000000001</v>
      </c>
      <c r="J67" s="100">
        <f t="shared" si="5"/>
        <v>9.5512E-2</v>
      </c>
      <c r="K67" s="61">
        <f t="shared" si="5"/>
        <v>14.28392101001964</v>
      </c>
      <c r="L67" s="99">
        <f t="shared" si="5"/>
        <v>0.23579999999999998</v>
      </c>
      <c r="M67" s="100">
        <f t="shared" si="5"/>
        <v>0.10209599999999999</v>
      </c>
      <c r="N67" s="61">
        <f t="shared" si="5"/>
        <v>13.954913141454865</v>
      </c>
      <c r="O67" s="99">
        <f t="shared" si="5"/>
        <v>0.23236400000000001</v>
      </c>
      <c r="P67" s="100">
        <f t="shared" si="5"/>
        <v>9.5112000000000016E-2</v>
      </c>
      <c r="Q67" s="61">
        <f t="shared" si="5"/>
        <v>14.787301673235467</v>
      </c>
      <c r="R67" s="99">
        <f t="shared" si="5"/>
        <v>0.24570400000000001</v>
      </c>
      <c r="S67" s="100">
        <f t="shared" si="5"/>
        <v>0.10201599999999997</v>
      </c>
      <c r="T67" s="61">
        <f t="shared" si="5"/>
        <v>14.295024943213919</v>
      </c>
      <c r="U67" s="99">
        <f t="shared" si="5"/>
        <v>0.23819600000000002</v>
      </c>
      <c r="V67" s="100">
        <f t="shared" si="5"/>
        <v>9.6600000000000005E-2</v>
      </c>
      <c r="W67" s="61">
        <f t="shared" si="5"/>
        <v>13.671168522524129</v>
      </c>
      <c r="X67" s="99">
        <f t="shared" si="5"/>
        <v>0.22730400000000001</v>
      </c>
      <c r="Y67" s="100">
        <f t="shared" si="5"/>
        <v>9.3632000000000007E-2</v>
      </c>
      <c r="Z67" s="61">
        <f t="shared" si="5"/>
        <v>14.580808463628593</v>
      </c>
      <c r="AA67" s="99">
        <f t="shared" si="5"/>
        <v>0.24340399999999998</v>
      </c>
      <c r="AB67" s="100">
        <f t="shared" si="5"/>
        <v>9.7372E-2</v>
      </c>
      <c r="AC67" s="61">
        <f t="shared" si="5"/>
        <v>14.85474026104759</v>
      </c>
      <c r="AD67" s="99">
        <f t="shared" si="5"/>
        <v>0.24800800000000001</v>
      </c>
      <c r="AE67" s="100">
        <f t="shared" si="5"/>
        <v>9.9320000000000006E-2</v>
      </c>
      <c r="AF67" s="61">
        <f t="shared" si="5"/>
        <v>14.264889742296731</v>
      </c>
      <c r="AG67" s="99">
        <f t="shared" si="5"/>
        <v>0.23718</v>
      </c>
      <c r="AH67" s="100">
        <f t="shared" si="5"/>
        <v>9.8024E-2</v>
      </c>
      <c r="AI67" s="61">
        <f t="shared" si="5"/>
        <v>13.336511514034399</v>
      </c>
      <c r="AJ67" s="99">
        <f t="shared" si="5"/>
        <v>0.22097600000000001</v>
      </c>
      <c r="AK67" s="100">
        <f t="shared" si="5"/>
        <v>9.3483999999999998E-2</v>
      </c>
      <c r="AL67" s="61">
        <f t="shared" si="5"/>
        <v>12.32375374822395</v>
      </c>
      <c r="AM67" s="99">
        <f t="shared" si="5"/>
        <v>0.20080800000000001</v>
      </c>
      <c r="AN67" s="100">
        <f t="shared" si="5"/>
        <v>9.4019999999999992E-2</v>
      </c>
      <c r="AO67" s="61">
        <f t="shared" si="5"/>
        <v>11.726447088343269</v>
      </c>
      <c r="AP67" s="99">
        <f t="shared" si="5"/>
        <v>0.18990799999999999</v>
      </c>
      <c r="AQ67" s="100">
        <f t="shared" si="5"/>
        <v>9.1844000000000009E-2</v>
      </c>
    </row>
    <row r="68" spans="1:55" ht="16.5" x14ac:dyDescent="0.25">
      <c r="A68" s="101"/>
      <c r="B68" s="102"/>
      <c r="C68" s="103"/>
      <c r="D68" s="7"/>
      <c r="E68" s="104"/>
      <c r="F68" s="104"/>
      <c r="G68" s="105"/>
      <c r="H68" s="266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105"/>
    </row>
    <row r="69" spans="1:55" ht="17.25" thickBot="1" x14ac:dyDescent="0.3">
      <c r="A69" s="106"/>
      <c r="B69" s="107"/>
      <c r="C69" s="108"/>
      <c r="D69" s="109"/>
      <c r="E69" s="110"/>
      <c r="F69" s="110"/>
      <c r="G69" s="111"/>
      <c r="H69" s="267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1"/>
    </row>
    <row r="70" spans="1:55" ht="17.25" thickBot="1" x14ac:dyDescent="0.3">
      <c r="A70" s="113"/>
      <c r="B70" s="114"/>
      <c r="C70" s="114"/>
      <c r="D70" s="115"/>
      <c r="E70" s="116"/>
      <c r="F70" s="115"/>
      <c r="G70" s="116"/>
      <c r="H70" s="117"/>
      <c r="I70" s="115"/>
      <c r="J70" s="115"/>
      <c r="K70" s="117"/>
      <c r="L70" s="115"/>
      <c r="M70" s="115"/>
      <c r="N70" s="117"/>
      <c r="O70" s="115"/>
      <c r="P70" s="115"/>
      <c r="Q70" s="117"/>
      <c r="R70" s="115"/>
      <c r="S70" s="115"/>
      <c r="T70" s="117"/>
      <c r="U70" s="115"/>
      <c r="V70" s="115"/>
      <c r="W70" s="117"/>
      <c r="X70" s="115"/>
      <c r="Y70" s="115"/>
      <c r="Z70" s="117"/>
      <c r="AA70" s="115"/>
      <c r="AB70" s="115"/>
      <c r="AC70" s="117"/>
      <c r="AD70" s="115"/>
      <c r="AE70" s="115"/>
      <c r="AF70" s="117"/>
      <c r="AG70" s="115"/>
      <c r="AH70" s="115"/>
      <c r="AI70" s="117"/>
      <c r="AJ70" s="115"/>
      <c r="AK70" s="115"/>
      <c r="AL70" s="117"/>
      <c r="AM70" s="115"/>
      <c r="AN70" s="115"/>
      <c r="AO70" s="117"/>
      <c r="AP70" s="115"/>
      <c r="AQ70" s="115"/>
    </row>
    <row r="71" spans="1:55" s="2" customFormat="1" ht="16.5" customHeight="1" x14ac:dyDescent="0.25">
      <c r="A71" s="118" t="s">
        <v>37</v>
      </c>
      <c r="B71" s="119"/>
      <c r="C71" s="119"/>
      <c r="D71" s="76" t="s">
        <v>38</v>
      </c>
      <c r="E71" s="77"/>
      <c r="F71" s="77" t="s">
        <v>39</v>
      </c>
      <c r="G71" s="78"/>
      <c r="H71" s="120" t="s">
        <v>97</v>
      </c>
      <c r="I71" s="121"/>
      <c r="J71" s="122"/>
      <c r="K71" s="120" t="s">
        <v>98</v>
      </c>
      <c r="L71" s="121"/>
      <c r="M71" s="122"/>
      <c r="N71" s="120" t="s">
        <v>99</v>
      </c>
      <c r="O71" s="121"/>
      <c r="P71" s="122"/>
      <c r="Q71" s="120" t="s">
        <v>100</v>
      </c>
      <c r="R71" s="121"/>
      <c r="S71" s="122"/>
      <c r="T71" s="120" t="s">
        <v>101</v>
      </c>
      <c r="U71" s="121"/>
      <c r="V71" s="122"/>
      <c r="W71" s="120" t="s">
        <v>102</v>
      </c>
      <c r="X71" s="121"/>
      <c r="Y71" s="122"/>
      <c r="Z71" s="120" t="s">
        <v>103</v>
      </c>
      <c r="AA71" s="121"/>
      <c r="AB71" s="122"/>
      <c r="AC71" s="120" t="s">
        <v>104</v>
      </c>
      <c r="AD71" s="121"/>
      <c r="AE71" s="122"/>
      <c r="AF71" s="120" t="s">
        <v>105</v>
      </c>
      <c r="AG71" s="121"/>
      <c r="AH71" s="122"/>
      <c r="AI71" s="120" t="s">
        <v>106</v>
      </c>
      <c r="AJ71" s="121"/>
      <c r="AK71" s="122"/>
      <c r="AL71" s="120" t="s">
        <v>107</v>
      </c>
      <c r="AM71" s="121"/>
      <c r="AN71" s="122"/>
      <c r="AO71" s="120" t="s">
        <v>108</v>
      </c>
      <c r="AP71" s="121"/>
      <c r="AQ71" s="122"/>
    </row>
    <row r="72" spans="1:55" s="2" customFormat="1" ht="16.5" customHeight="1" thickBot="1" x14ac:dyDescent="0.3">
      <c r="A72" s="123" t="s">
        <v>40</v>
      </c>
      <c r="B72" s="124"/>
      <c r="C72" s="124"/>
      <c r="D72" s="125" t="s">
        <v>41</v>
      </c>
      <c r="E72" s="126" t="s">
        <v>42</v>
      </c>
      <c r="F72" s="127" t="s">
        <v>41</v>
      </c>
      <c r="G72" s="128" t="s">
        <v>42</v>
      </c>
      <c r="H72" s="129"/>
      <c r="I72" s="130"/>
      <c r="J72" s="131"/>
      <c r="K72" s="132"/>
      <c r="L72" s="133"/>
      <c r="M72" s="134"/>
      <c r="N72" s="132"/>
      <c r="O72" s="133"/>
      <c r="P72" s="134"/>
      <c r="Q72" s="132"/>
      <c r="R72" s="133"/>
      <c r="S72" s="134"/>
      <c r="T72" s="132"/>
      <c r="U72" s="133"/>
      <c r="V72" s="134"/>
      <c r="W72" s="132"/>
      <c r="X72" s="133"/>
      <c r="Y72" s="134"/>
      <c r="Z72" s="132"/>
      <c r="AA72" s="133"/>
      <c r="AB72" s="134"/>
      <c r="AC72" s="132"/>
      <c r="AD72" s="133"/>
      <c r="AE72" s="134"/>
      <c r="AF72" s="132"/>
      <c r="AG72" s="133"/>
      <c r="AH72" s="134"/>
      <c r="AI72" s="132"/>
      <c r="AJ72" s="133"/>
      <c r="AK72" s="134"/>
      <c r="AL72" s="132"/>
      <c r="AM72" s="133"/>
      <c r="AN72" s="134"/>
      <c r="AO72" s="132"/>
      <c r="AP72" s="133"/>
      <c r="AQ72" s="134"/>
    </row>
    <row r="73" spans="1:55" s="2" customFormat="1" ht="16.5" customHeight="1" x14ac:dyDescent="0.25">
      <c r="A73" s="135" t="s">
        <v>162</v>
      </c>
      <c r="B73" s="136" t="s">
        <v>151</v>
      </c>
      <c r="C73" s="137"/>
      <c r="D73" s="138"/>
      <c r="E73" s="139"/>
      <c r="F73" s="140"/>
      <c r="G73" s="141"/>
      <c r="H73" s="142">
        <f>SQRT(I73^2+J73^2)*1000/(1.73*H58)</f>
        <v>8.8410354616426972</v>
      </c>
      <c r="I73" s="143">
        <v>0.14580000000000001</v>
      </c>
      <c r="J73" s="144">
        <v>6.359999999999999E-2</v>
      </c>
      <c r="K73" s="142">
        <f>SQRT(L73^2+M73^2)*1000/(1.73*K58)</f>
        <v>8.5971646393248964</v>
      </c>
      <c r="L73" s="143">
        <v>0.14099999999999999</v>
      </c>
      <c r="M73" s="144">
        <v>6.359999999999999E-2</v>
      </c>
      <c r="N73" s="142">
        <f>SQRT(O73^2+P73^2)*1000/(1.73*N58)</f>
        <v>8.2586353406472028</v>
      </c>
      <c r="O73" s="143">
        <v>0.13619999999999999</v>
      </c>
      <c r="P73" s="144">
        <v>5.9400000000000001E-2</v>
      </c>
      <c r="Q73" s="142">
        <f>SQRT(R73^2+S73^2)*1000/(1.73*Q58)</f>
        <v>9.1658906280636216</v>
      </c>
      <c r="R73" s="143">
        <v>0.15060000000000001</v>
      </c>
      <c r="S73" s="144">
        <v>6.7199999999999982E-2</v>
      </c>
      <c r="T73" s="142">
        <f>SQRT(U73^2+V73^2)*1000/(1.73*T58)</f>
        <v>8.5502743787506219</v>
      </c>
      <c r="U73" s="143">
        <v>0.13980000000000001</v>
      </c>
      <c r="V73" s="144">
        <v>6.4200000000000007E-2</v>
      </c>
      <c r="W73" s="142">
        <f>SQRT(X73^2+Y73^2)*1000/(1.73*W58)</f>
        <v>7.5918156432853472</v>
      </c>
      <c r="X73" s="143">
        <v>0.123</v>
      </c>
      <c r="Y73" s="144">
        <v>5.9400000000000001E-2</v>
      </c>
      <c r="Z73" s="142">
        <f>SQRT(AA73^2+AB73^2)*1000/(1.73*Z58)</f>
        <v>8.2197620659854831</v>
      </c>
      <c r="AA73" s="143">
        <v>0.1338</v>
      </c>
      <c r="AB73" s="144">
        <v>6.3E-2</v>
      </c>
      <c r="AC73" s="142">
        <f>SQRT(AD73^2+AE73^2)*1000/(1.73*AC58)</f>
        <v>8.5925065421628748</v>
      </c>
      <c r="AD73" s="143">
        <v>0.13980000000000001</v>
      </c>
      <c r="AE73" s="144">
        <v>6.6000000000000003E-2</v>
      </c>
      <c r="AF73" s="142">
        <f>SQRT(AG73^2+AH73^2)*1000/(1.73*AF58)</f>
        <v>8.1437805265793273</v>
      </c>
      <c r="AG73" s="143">
        <v>0.13200000000000001</v>
      </c>
      <c r="AH73" s="144">
        <v>6.359999999999999E-2</v>
      </c>
      <c r="AI73" s="142">
        <f>SQRT(AJ73^2+AK73^2)*1000/(1.73*AI58)</f>
        <v>7.994659349277919</v>
      </c>
      <c r="AJ73" s="143">
        <v>0.12960000000000002</v>
      </c>
      <c r="AK73" s="144">
        <v>6.2399999999999997E-2</v>
      </c>
      <c r="AL73" s="142">
        <f>SQRT(AM73^2+AN73^2)*1000/(1.73*AL58)</f>
        <v>7.8148609701383398</v>
      </c>
      <c r="AM73" s="143">
        <v>0.126</v>
      </c>
      <c r="AN73" s="144">
        <v>6.2399999999999997E-2</v>
      </c>
      <c r="AO73" s="142">
        <f>SQRT(AP73^2+AQ73^2)*1000/(1.73*AO58)</f>
        <v>7.6956241228408047</v>
      </c>
      <c r="AP73" s="143">
        <v>0.12419999999999999</v>
      </c>
      <c r="AQ73" s="144">
        <v>6.1200000000000004E-2</v>
      </c>
    </row>
    <row r="74" spans="1:55" s="2" customFormat="1" ht="16.5" customHeight="1" x14ac:dyDescent="0.25">
      <c r="A74" s="145" t="s">
        <v>119</v>
      </c>
      <c r="B74" s="146" t="s">
        <v>152</v>
      </c>
      <c r="C74" s="147"/>
      <c r="D74" s="148"/>
      <c r="E74" s="149"/>
      <c r="F74" s="150"/>
      <c r="G74" s="151"/>
      <c r="H74" s="152">
        <f>SQRT(I74^2+J74^2)*1000/(1.73*H64)</f>
        <v>2.1407853062299735</v>
      </c>
      <c r="I74" s="153">
        <v>3.6600000000000001E-2</v>
      </c>
      <c r="J74" s="154">
        <v>1.2E-2</v>
      </c>
      <c r="K74" s="152">
        <f>SQRT(L74^2+M74^2)*1000/(1.73*K64)</f>
        <v>2.4787798044661802</v>
      </c>
      <c r="L74" s="153">
        <v>4.2000000000000003E-2</v>
      </c>
      <c r="M74" s="154">
        <v>1.4999999999999999E-2</v>
      </c>
      <c r="N74" s="152">
        <f>SQRT(O74^2+P74^2)*1000/(1.73*N64)</f>
        <v>2.5643408306310951</v>
      </c>
      <c r="O74" s="153">
        <v>4.3200000000000002E-2</v>
      </c>
      <c r="P74" s="154">
        <v>1.6199999999999999E-2</v>
      </c>
      <c r="Q74" s="152">
        <f>SQRT(R74^2+S74^2)*1000/(1.73*Q64)</f>
        <v>2.1938929573230586</v>
      </c>
      <c r="R74" s="153">
        <v>3.7200000000000004E-2</v>
      </c>
      <c r="S74" s="154">
        <v>1.32E-2</v>
      </c>
      <c r="T74" s="152">
        <f>SQRT(U74^2+V74^2)*1000/(1.73*T64)</f>
        <v>2.2170880576160066</v>
      </c>
      <c r="U74" s="153">
        <v>3.8400000000000004E-2</v>
      </c>
      <c r="V74" s="154">
        <v>1.0800000000000001E-2</v>
      </c>
      <c r="W74" s="152">
        <f>SQRT(X74^2+Y74^2)*1000/(1.73*W64)</f>
        <v>2.152958522663714</v>
      </c>
      <c r="X74" s="153">
        <v>3.7200000000000004E-2</v>
      </c>
      <c r="Y74" s="154">
        <v>1.0800000000000001E-2</v>
      </c>
      <c r="Z74" s="152">
        <f>SQRT(AA74^2+AB74^2)*1000/(1.73*Z64)</f>
        <v>2.3866657183303093</v>
      </c>
      <c r="AA74" s="153">
        <v>4.1399999999999999E-2</v>
      </c>
      <c r="AB74" s="154">
        <v>1.1399999999999999E-2</v>
      </c>
      <c r="AC74" s="152">
        <f>SQRT(AD74^2+AE74^2)*1000/(1.73*AC64)</f>
        <v>2.3637232298803044</v>
      </c>
      <c r="AD74" s="153">
        <v>4.0799999999999996E-2</v>
      </c>
      <c r="AE74" s="154">
        <v>1.2E-2</v>
      </c>
      <c r="AF74" s="152">
        <f>SQRT(AG74^2+AH74^2)*1000/(1.73*AF64)</f>
        <v>2.2993304814501818</v>
      </c>
      <c r="AG74" s="153">
        <v>3.9E-2</v>
      </c>
      <c r="AH74" s="154">
        <v>1.3800000000000002E-2</v>
      </c>
      <c r="AI74" s="152">
        <f>SQRT(AJ74^2+AK74^2)*1000/(1.73*AI64)</f>
        <v>2.0570703219152242</v>
      </c>
      <c r="AJ74" s="153">
        <v>3.4799999999999998E-2</v>
      </c>
      <c r="AK74" s="154">
        <v>1.26E-2</v>
      </c>
      <c r="AL74" s="152">
        <f>SQRT(AM74^2+AN74^2)*1000/(1.73*AL64)</f>
        <v>1.8216763384278782</v>
      </c>
      <c r="AM74" s="153">
        <v>0.03</v>
      </c>
      <c r="AN74" s="154">
        <v>1.32E-2</v>
      </c>
      <c r="AO74" s="152">
        <f>SQRT(AP74^2+AQ74^2)*1000/(1.73*AO64)</f>
        <v>1.640512300077658</v>
      </c>
      <c r="AP74" s="153">
        <v>2.64E-2</v>
      </c>
      <c r="AQ74" s="154">
        <v>1.32E-2</v>
      </c>
    </row>
    <row r="75" spans="1:55" s="2" customFormat="1" ht="16.5" customHeight="1" x14ac:dyDescent="0.25">
      <c r="A75" s="145" t="s">
        <v>47</v>
      </c>
      <c r="B75" s="146" t="s">
        <v>163</v>
      </c>
      <c r="C75" s="147"/>
      <c r="D75" s="148"/>
      <c r="E75" s="149"/>
      <c r="F75" s="150"/>
      <c r="G75" s="151"/>
      <c r="H75" s="166">
        <f>SQRT(I75^2+J75^2)*1000/(1.73*H58)</f>
        <v>2.9826512455711129</v>
      </c>
      <c r="I75" s="167">
        <v>5.0900000000000008E-2</v>
      </c>
      <c r="J75" s="168">
        <v>1.7000000000000001E-2</v>
      </c>
      <c r="K75" s="166">
        <f>SQRT(L75^2+M75^2)*1000/(1.73*K58)</f>
        <v>3.1500819083724019</v>
      </c>
      <c r="L75" s="167">
        <v>5.28E-2</v>
      </c>
      <c r="M75" s="168">
        <v>2.06E-2</v>
      </c>
      <c r="N75" s="166">
        <f>SQRT(O75^2+P75^2)*1000/(1.73*N58)</f>
        <v>3.0782482441716263</v>
      </c>
      <c r="O75" s="167">
        <v>5.2900000000000003E-2</v>
      </c>
      <c r="P75" s="168">
        <v>1.6399999999999998E-2</v>
      </c>
      <c r="Q75" s="166">
        <f>SQRT(R75^2+S75^2)*1000/(1.73*Q58)</f>
        <v>3.3680352225955521</v>
      </c>
      <c r="R75" s="167">
        <v>5.7799999999999997E-2</v>
      </c>
      <c r="S75" s="168">
        <v>1.8200000000000001E-2</v>
      </c>
      <c r="T75" s="166">
        <f>SQRT(U75^2+V75^2)*1000/(1.73*T58)</f>
        <v>3.4795416638330261</v>
      </c>
      <c r="U75" s="167">
        <v>5.9900000000000009E-2</v>
      </c>
      <c r="V75" s="168">
        <v>1.8200000000000001E-2</v>
      </c>
      <c r="W75" s="166">
        <f>SQRT(X75^2+Y75^2)*1000/(1.73*W58)</f>
        <v>3.8862485785712182</v>
      </c>
      <c r="X75" s="167">
        <v>6.7000000000000004E-2</v>
      </c>
      <c r="Y75" s="168">
        <v>0.02</v>
      </c>
      <c r="Z75" s="166">
        <f>SQRT(AA75^2+AB75^2)*1000/(1.73*Z58)</f>
        <v>3.9371306588720274</v>
      </c>
      <c r="AA75" s="167">
        <v>6.8099999999999994E-2</v>
      </c>
      <c r="AB75" s="168">
        <v>1.95E-2</v>
      </c>
      <c r="AC75" s="166">
        <f>SQRT(AD75^2+AE75^2)*1000/(1.73*AC58)</f>
        <v>3.8666606600184279</v>
      </c>
      <c r="AD75" s="167">
        <v>6.7199999999999982E-2</v>
      </c>
      <c r="AE75" s="168">
        <v>1.7999999999999999E-2</v>
      </c>
      <c r="AF75" s="166">
        <f>SQRT(AG75^2+AH75^2)*1000/(1.73*AF58)</f>
        <v>3.7589064424989784</v>
      </c>
      <c r="AG75" s="167">
        <v>6.5299999999999997E-2</v>
      </c>
      <c r="AH75" s="168">
        <v>1.7600000000000001E-2</v>
      </c>
      <c r="AI75" s="166">
        <f>SQRT(AJ75^2+AK75^2)*1000/(1.73*AI58)</f>
        <v>3.2080980705320705</v>
      </c>
      <c r="AJ75" s="167">
        <v>5.5599999999999997E-2</v>
      </c>
      <c r="AK75" s="168">
        <v>1.55E-2</v>
      </c>
      <c r="AL75" s="166">
        <f>SQRT(AM75^2+AN75^2)*1000/(1.73*AL58)</f>
        <v>2.5823535271751634</v>
      </c>
      <c r="AM75" s="167">
        <v>4.3799999999999999E-2</v>
      </c>
      <c r="AN75" s="168">
        <v>1.55E-2</v>
      </c>
      <c r="AO75" s="166">
        <f>SQRT(AP75^2+AQ75^2)*1000/(1.73*AO58)</f>
        <v>2.2761727309487316</v>
      </c>
      <c r="AP75" s="167">
        <v>3.8299999999999994E-2</v>
      </c>
      <c r="AQ75" s="168">
        <v>1.4500000000000001E-2</v>
      </c>
    </row>
    <row r="76" spans="1:55" s="2" customFormat="1" ht="16.5" customHeight="1" x14ac:dyDescent="0.25">
      <c r="A76" s="161"/>
      <c r="B76" s="146" t="s">
        <v>75</v>
      </c>
      <c r="C76" s="147"/>
      <c r="D76" s="162"/>
      <c r="E76" s="163"/>
      <c r="F76" s="164"/>
      <c r="G76" s="165"/>
      <c r="H76" s="166">
        <f>SQRT(I76^2+J76^2)*1000/(1.73*0.4)</f>
        <v>2.3930635838150285</v>
      </c>
      <c r="I76" s="379">
        <v>0</v>
      </c>
      <c r="J76" s="168">
        <v>1.6559999999999999E-3</v>
      </c>
      <c r="K76" s="166">
        <f>SQRT(L76^2+M76^2)*1000/(1.73*0.4)</f>
        <v>2.3815028901734099</v>
      </c>
      <c r="L76" s="379">
        <v>0</v>
      </c>
      <c r="M76" s="168">
        <v>1.6479999999999999E-3</v>
      </c>
      <c r="N76" s="166">
        <f>SQRT(O76^2+P76^2)*1000/(1.73*0.4)</f>
        <v>2.6364718840632286</v>
      </c>
      <c r="O76" s="167">
        <v>4.0000000000000003E-5</v>
      </c>
      <c r="P76" s="168">
        <v>1.8239999999999999E-3</v>
      </c>
      <c r="Q76" s="166">
        <f>SQRT(R76^2+S76^2)*1000/(1.73*0.4)</f>
        <v>3.1250032577082156</v>
      </c>
      <c r="R76" s="167">
        <v>1.0400000000000001E-4</v>
      </c>
      <c r="S76" s="168">
        <v>2.16E-3</v>
      </c>
      <c r="T76" s="166">
        <f>SQRT(U76^2+V76^2)*1000/(1.73*0.4)</f>
        <v>3.1129193637405481</v>
      </c>
      <c r="U76" s="167">
        <v>9.6000000000000002E-5</v>
      </c>
      <c r="V76" s="168">
        <v>2.1520000000000003E-3</v>
      </c>
      <c r="W76" s="166">
        <f>SQRT(X76^2+Y76^2)*1000/(1.73*0.4)</f>
        <v>3.1365506236248013</v>
      </c>
      <c r="X76" s="167">
        <v>1.0400000000000001E-4</v>
      </c>
      <c r="Y76" s="168">
        <v>2.1680000000000002E-3</v>
      </c>
      <c r="Z76" s="166">
        <f>SQRT(AA76^2+AB76^2)*1000/(1.73*0.4)</f>
        <v>3.1711933040786615</v>
      </c>
      <c r="AA76" s="167">
        <v>1.0400000000000001E-4</v>
      </c>
      <c r="AB76" s="168">
        <v>2.1920000000000004E-3</v>
      </c>
      <c r="AC76" s="166">
        <f>SQRT(AD76^2+AE76^2)*1000/(1.73*0.4)</f>
        <v>2.9287597602344406</v>
      </c>
      <c r="AD76" s="167">
        <v>2.0799999999999999E-4</v>
      </c>
      <c r="AE76" s="168">
        <v>2.016E-3</v>
      </c>
      <c r="AF76" s="166">
        <f>SQRT(AG76^2+AH76^2)*1000/(1.73*0.4)</f>
        <v>2.4814591972067936</v>
      </c>
      <c r="AG76" s="167">
        <v>4.2400000000000006E-4</v>
      </c>
      <c r="AH76" s="168">
        <v>1.6639999999999999E-3</v>
      </c>
      <c r="AI76" s="166">
        <f>SQRT(AJ76^2+AK76^2)*1000/(1.73*0.4)</f>
        <v>2.4421811402873748</v>
      </c>
      <c r="AJ76" s="167">
        <v>4.0800000000000005E-4</v>
      </c>
      <c r="AK76" s="168">
        <v>1.64E-3</v>
      </c>
      <c r="AL76" s="166">
        <f>SQRT(AM76^2+AN76^2)*1000/(1.73*0.4)</f>
        <v>2.4506489160205507</v>
      </c>
      <c r="AM76" s="167">
        <v>4.0000000000000002E-4</v>
      </c>
      <c r="AN76" s="168">
        <v>1.6479999999999999E-3</v>
      </c>
      <c r="AO76" s="166">
        <f>SQRT(AP76^2+AQ76^2)*1000/(1.73*0.4)</f>
        <v>2.4731239373355915</v>
      </c>
      <c r="AP76" s="167">
        <v>4.0000000000000002E-4</v>
      </c>
      <c r="AQ76" s="168">
        <v>1.6639999999999999E-3</v>
      </c>
    </row>
    <row r="77" spans="1:55" s="2" customFormat="1" ht="16.5" customHeight="1" thickBot="1" x14ac:dyDescent="0.3">
      <c r="A77" s="169"/>
      <c r="B77" s="170" t="s">
        <v>76</v>
      </c>
      <c r="C77" s="171"/>
      <c r="D77" s="172"/>
      <c r="E77" s="163"/>
      <c r="F77" s="173"/>
      <c r="G77" s="174"/>
      <c r="H77" s="166">
        <f>SQRT(I77^2+J77^2)*1000/(1.73*0.4)</f>
        <v>1.8150289017341039</v>
      </c>
      <c r="I77" s="379">
        <v>0</v>
      </c>
      <c r="J77" s="175">
        <v>1.256E-3</v>
      </c>
      <c r="K77" s="166">
        <f>SQRT(L77^2+M77^2)*1000/(1.73*0.4)</f>
        <v>1.8034682080924853</v>
      </c>
      <c r="L77" s="379">
        <v>0</v>
      </c>
      <c r="M77" s="175">
        <v>1.248E-3</v>
      </c>
      <c r="N77" s="166">
        <f>SQRT(O77^2+P77^2)*1000/(1.73*0.4)</f>
        <v>1.8615947732350457</v>
      </c>
      <c r="O77" s="167">
        <v>2.4000000000000001E-5</v>
      </c>
      <c r="P77" s="175">
        <v>1.2880000000000001E-3</v>
      </c>
      <c r="Q77" s="166">
        <f>SQRT(R77^2+S77^2)*1000/(1.73*0.4)</f>
        <v>1.8150289017341039</v>
      </c>
      <c r="R77" s="379">
        <v>0</v>
      </c>
      <c r="S77" s="175">
        <v>1.256E-3</v>
      </c>
      <c r="T77" s="166">
        <f>SQRT(U77^2+V77^2)*1000/(1.73*0.4)</f>
        <v>1.8034682080924853</v>
      </c>
      <c r="U77" s="379">
        <v>0</v>
      </c>
      <c r="V77" s="175">
        <v>1.248E-3</v>
      </c>
      <c r="W77" s="166">
        <f>SQRT(X77^2+Y77^2)*1000/(1.73*0.4)</f>
        <v>1.8265895953757223</v>
      </c>
      <c r="X77" s="379">
        <v>0</v>
      </c>
      <c r="Y77" s="175">
        <v>1.2639999999999999E-3</v>
      </c>
      <c r="Z77" s="166">
        <f>SQRT(AA77^2+AB77^2)*1000/(1.73*0.4)</f>
        <v>1.8497109826589595</v>
      </c>
      <c r="AA77" s="379">
        <v>0</v>
      </c>
      <c r="AB77" s="175">
        <v>1.2800000000000001E-3</v>
      </c>
      <c r="AC77" s="166">
        <f>SQRT(AD77^2+AE77^2)*1000/(1.73*0.4)</f>
        <v>1.8843930635838149</v>
      </c>
      <c r="AD77" s="379">
        <v>0</v>
      </c>
      <c r="AE77" s="175">
        <v>1.304E-3</v>
      </c>
      <c r="AF77" s="166">
        <f>SQRT(AG77^2+AH77^2)*1000/(1.73*0.4)</f>
        <v>2.0728488114658274</v>
      </c>
      <c r="AG77" s="167">
        <v>4.5599999999999997E-4</v>
      </c>
      <c r="AH77" s="175">
        <v>1.3599999999999999E-3</v>
      </c>
      <c r="AI77" s="166">
        <f>SQRT(AJ77^2+AK77^2)*1000/(1.73*0.4)</f>
        <v>2.1085196680652034</v>
      </c>
      <c r="AJ77" s="167">
        <v>5.6800000000000004E-4</v>
      </c>
      <c r="AK77" s="175">
        <v>1.3439999999999999E-3</v>
      </c>
      <c r="AL77" s="166">
        <f>SQRT(AM77^2+AN77^2)*1000/(1.73*0.4)</f>
        <v>2.0373406173421773</v>
      </c>
      <c r="AM77" s="167">
        <v>6.0800000000000003E-4</v>
      </c>
      <c r="AN77" s="175">
        <v>1.2720000000000001E-3</v>
      </c>
      <c r="AO77" s="166">
        <f>SQRT(AP77^2+AQ77^2)*1000/(1.73*0.4)</f>
        <v>2.0477770936864301</v>
      </c>
      <c r="AP77" s="167">
        <v>6.0800000000000003E-4</v>
      </c>
      <c r="AQ77" s="175">
        <v>1.2800000000000001E-3</v>
      </c>
    </row>
    <row r="78" spans="1:55" ht="16.5" x14ac:dyDescent="0.25">
      <c r="A78" s="176" t="s">
        <v>77</v>
      </c>
      <c r="B78" s="177"/>
      <c r="C78" s="177"/>
      <c r="D78" s="177"/>
      <c r="E78" s="177"/>
      <c r="F78" s="177"/>
      <c r="G78" s="178"/>
      <c r="H78" s="142">
        <f>H73+H75</f>
        <v>11.82368670721381</v>
      </c>
      <c r="I78" s="143">
        <f>I73+I75</f>
        <v>0.19670000000000001</v>
      </c>
      <c r="J78" s="144">
        <f>J73+J75</f>
        <v>8.0599999999999991E-2</v>
      </c>
      <c r="K78" s="142">
        <f t="shared" ref="K78:AQ78" si="6">K73+K75</f>
        <v>11.747246547697298</v>
      </c>
      <c r="L78" s="143">
        <f t="shared" si="6"/>
        <v>0.19379999999999997</v>
      </c>
      <c r="M78" s="144">
        <f t="shared" si="6"/>
        <v>8.4199999999999997E-2</v>
      </c>
      <c r="N78" s="142">
        <f t="shared" si="6"/>
        <v>11.336883584818828</v>
      </c>
      <c r="O78" s="143">
        <f t="shared" si="6"/>
        <v>0.18909999999999999</v>
      </c>
      <c r="P78" s="144">
        <f t="shared" si="6"/>
        <v>7.5800000000000006E-2</v>
      </c>
      <c r="Q78" s="142">
        <f t="shared" si="6"/>
        <v>12.533925850659173</v>
      </c>
      <c r="R78" s="143">
        <f t="shared" si="6"/>
        <v>0.2084</v>
      </c>
      <c r="S78" s="144">
        <f t="shared" si="6"/>
        <v>8.5399999999999976E-2</v>
      </c>
      <c r="T78" s="142">
        <f t="shared" si="6"/>
        <v>12.029816042583647</v>
      </c>
      <c r="U78" s="143">
        <f t="shared" si="6"/>
        <v>0.19970000000000002</v>
      </c>
      <c r="V78" s="144">
        <f t="shared" si="6"/>
        <v>8.2400000000000001E-2</v>
      </c>
      <c r="W78" s="142">
        <f t="shared" si="6"/>
        <v>11.478064221856565</v>
      </c>
      <c r="X78" s="143">
        <f t="shared" si="6"/>
        <v>0.19</v>
      </c>
      <c r="Y78" s="144">
        <f t="shared" si="6"/>
        <v>7.9399999999999998E-2</v>
      </c>
      <c r="Z78" s="142">
        <f t="shared" si="6"/>
        <v>12.15689272485751</v>
      </c>
      <c r="AA78" s="143">
        <f t="shared" si="6"/>
        <v>0.2019</v>
      </c>
      <c r="AB78" s="144">
        <f t="shared" si="6"/>
        <v>8.2500000000000004E-2</v>
      </c>
      <c r="AC78" s="142">
        <f t="shared" si="6"/>
        <v>12.459167202181302</v>
      </c>
      <c r="AD78" s="143">
        <f t="shared" si="6"/>
        <v>0.20699999999999999</v>
      </c>
      <c r="AE78" s="144">
        <f t="shared" si="6"/>
        <v>8.4000000000000005E-2</v>
      </c>
      <c r="AF78" s="142">
        <f t="shared" si="6"/>
        <v>11.902686969078307</v>
      </c>
      <c r="AG78" s="143">
        <f t="shared" si="6"/>
        <v>0.1973</v>
      </c>
      <c r="AH78" s="144">
        <f t="shared" si="6"/>
        <v>8.1199999999999994E-2</v>
      </c>
      <c r="AI78" s="142">
        <f t="shared" si="6"/>
        <v>11.20275741980999</v>
      </c>
      <c r="AJ78" s="143">
        <f t="shared" si="6"/>
        <v>0.18520000000000003</v>
      </c>
      <c r="AK78" s="144">
        <f t="shared" si="6"/>
        <v>7.7899999999999997E-2</v>
      </c>
      <c r="AL78" s="142">
        <f t="shared" si="6"/>
        <v>10.397214497313502</v>
      </c>
      <c r="AM78" s="143">
        <f t="shared" si="6"/>
        <v>0.16980000000000001</v>
      </c>
      <c r="AN78" s="144">
        <f t="shared" si="6"/>
        <v>7.7899999999999997E-2</v>
      </c>
      <c r="AO78" s="142">
        <f t="shared" si="6"/>
        <v>9.9717968537895363</v>
      </c>
      <c r="AP78" s="143">
        <f t="shared" si="6"/>
        <v>0.16249999999999998</v>
      </c>
      <c r="AQ78" s="144">
        <f t="shared" si="6"/>
        <v>7.5700000000000003E-2</v>
      </c>
    </row>
    <row r="79" spans="1:55" ht="17.25" thickBot="1" x14ac:dyDescent="0.3">
      <c r="A79" s="179" t="s">
        <v>78</v>
      </c>
      <c r="B79" s="180"/>
      <c r="C79" s="180"/>
      <c r="D79" s="180"/>
      <c r="E79" s="180"/>
      <c r="F79" s="180"/>
      <c r="G79" s="181"/>
      <c r="H79" s="182">
        <f>H74</f>
        <v>2.1407853062299735</v>
      </c>
      <c r="I79" s="183">
        <f>I74</f>
        <v>3.6600000000000001E-2</v>
      </c>
      <c r="J79" s="184">
        <f>J74</f>
        <v>1.2E-2</v>
      </c>
      <c r="K79" s="182">
        <f t="shared" ref="K79:AQ79" si="7">K74</f>
        <v>2.4787798044661802</v>
      </c>
      <c r="L79" s="183">
        <f t="shared" si="7"/>
        <v>4.2000000000000003E-2</v>
      </c>
      <c r="M79" s="184">
        <f t="shared" si="7"/>
        <v>1.4999999999999999E-2</v>
      </c>
      <c r="N79" s="182">
        <f t="shared" si="7"/>
        <v>2.5643408306310951</v>
      </c>
      <c r="O79" s="183">
        <f t="shared" si="7"/>
        <v>4.3200000000000002E-2</v>
      </c>
      <c r="P79" s="184">
        <f t="shared" si="7"/>
        <v>1.6199999999999999E-2</v>
      </c>
      <c r="Q79" s="182">
        <f t="shared" si="7"/>
        <v>2.1938929573230586</v>
      </c>
      <c r="R79" s="183">
        <f t="shared" si="7"/>
        <v>3.7200000000000004E-2</v>
      </c>
      <c r="S79" s="184">
        <f t="shared" si="7"/>
        <v>1.32E-2</v>
      </c>
      <c r="T79" s="182">
        <f t="shared" si="7"/>
        <v>2.2170880576160066</v>
      </c>
      <c r="U79" s="183">
        <f t="shared" si="7"/>
        <v>3.8400000000000004E-2</v>
      </c>
      <c r="V79" s="184">
        <f t="shared" si="7"/>
        <v>1.0800000000000001E-2</v>
      </c>
      <c r="W79" s="182">
        <f t="shared" si="7"/>
        <v>2.152958522663714</v>
      </c>
      <c r="X79" s="183">
        <f t="shared" si="7"/>
        <v>3.7200000000000004E-2</v>
      </c>
      <c r="Y79" s="184">
        <f t="shared" si="7"/>
        <v>1.0800000000000001E-2</v>
      </c>
      <c r="Z79" s="182">
        <f t="shared" si="7"/>
        <v>2.3866657183303093</v>
      </c>
      <c r="AA79" s="183">
        <f t="shared" si="7"/>
        <v>4.1399999999999999E-2</v>
      </c>
      <c r="AB79" s="184">
        <f t="shared" si="7"/>
        <v>1.1399999999999999E-2</v>
      </c>
      <c r="AC79" s="182">
        <f t="shared" si="7"/>
        <v>2.3637232298803044</v>
      </c>
      <c r="AD79" s="183">
        <f t="shared" si="7"/>
        <v>4.0799999999999996E-2</v>
      </c>
      <c r="AE79" s="184">
        <f t="shared" si="7"/>
        <v>1.2E-2</v>
      </c>
      <c r="AF79" s="182">
        <f t="shared" si="7"/>
        <v>2.2993304814501818</v>
      </c>
      <c r="AG79" s="183">
        <f t="shared" si="7"/>
        <v>3.9E-2</v>
      </c>
      <c r="AH79" s="184">
        <f t="shared" si="7"/>
        <v>1.3800000000000002E-2</v>
      </c>
      <c r="AI79" s="182">
        <f t="shared" si="7"/>
        <v>2.0570703219152242</v>
      </c>
      <c r="AJ79" s="183">
        <f t="shared" si="7"/>
        <v>3.4799999999999998E-2</v>
      </c>
      <c r="AK79" s="184">
        <f t="shared" si="7"/>
        <v>1.26E-2</v>
      </c>
      <c r="AL79" s="182">
        <f t="shared" si="7"/>
        <v>1.8216763384278782</v>
      </c>
      <c r="AM79" s="183">
        <f t="shared" si="7"/>
        <v>0.03</v>
      </c>
      <c r="AN79" s="184">
        <f t="shared" si="7"/>
        <v>1.32E-2</v>
      </c>
      <c r="AO79" s="182">
        <f t="shared" si="7"/>
        <v>1.640512300077658</v>
      </c>
      <c r="AP79" s="183">
        <f t="shared" si="7"/>
        <v>2.64E-2</v>
      </c>
      <c r="AQ79" s="184">
        <f t="shared" si="7"/>
        <v>1.32E-2</v>
      </c>
    </row>
    <row r="80" spans="1:55" ht="17.25" thickBot="1" x14ac:dyDescent="0.3">
      <c r="A80" s="185" t="s">
        <v>79</v>
      </c>
      <c r="B80" s="186"/>
      <c r="C80" s="186"/>
      <c r="D80" s="186"/>
      <c r="E80" s="186"/>
      <c r="F80" s="186"/>
      <c r="G80" s="186"/>
      <c r="H80" s="187">
        <f>H78+H79</f>
        <v>13.964472013443784</v>
      </c>
      <c r="I80" s="188">
        <f>I78+I79</f>
        <v>0.23330000000000001</v>
      </c>
      <c r="J80" s="189">
        <f>J78+J79</f>
        <v>9.2599999999999988E-2</v>
      </c>
      <c r="K80" s="187">
        <f>K78+K79</f>
        <v>14.226026352163478</v>
      </c>
      <c r="L80" s="188">
        <f t="shared" ref="L80:AQ80" si="8">L78+L79</f>
        <v>0.23579999999999998</v>
      </c>
      <c r="M80" s="189">
        <f t="shared" si="8"/>
        <v>9.9199999999999997E-2</v>
      </c>
      <c r="N80" s="187">
        <f t="shared" si="8"/>
        <v>13.901224415449924</v>
      </c>
      <c r="O80" s="188">
        <f t="shared" si="8"/>
        <v>0.23230000000000001</v>
      </c>
      <c r="P80" s="189">
        <f t="shared" si="8"/>
        <v>9.1999999999999998E-2</v>
      </c>
      <c r="Q80" s="187">
        <f t="shared" si="8"/>
        <v>14.727818807982231</v>
      </c>
      <c r="R80" s="188">
        <f t="shared" si="8"/>
        <v>0.24560000000000001</v>
      </c>
      <c r="S80" s="189">
        <f t="shared" si="8"/>
        <v>9.8599999999999979E-2</v>
      </c>
      <c r="T80" s="187">
        <f t="shared" si="8"/>
        <v>14.246904100199654</v>
      </c>
      <c r="U80" s="188">
        <f t="shared" si="8"/>
        <v>0.23810000000000003</v>
      </c>
      <c r="V80" s="189">
        <f t="shared" si="8"/>
        <v>9.3200000000000005E-2</v>
      </c>
      <c r="W80" s="187">
        <f t="shared" si="8"/>
        <v>13.63102274452028</v>
      </c>
      <c r="X80" s="188">
        <f t="shared" si="8"/>
        <v>0.22720000000000001</v>
      </c>
      <c r="Y80" s="189">
        <f t="shared" si="8"/>
        <v>9.0200000000000002E-2</v>
      </c>
      <c r="Z80" s="187">
        <f t="shared" si="8"/>
        <v>14.54355844318782</v>
      </c>
      <c r="AA80" s="188">
        <f t="shared" si="8"/>
        <v>0.24329999999999999</v>
      </c>
      <c r="AB80" s="189">
        <f t="shared" si="8"/>
        <v>9.3899999999999997E-2</v>
      </c>
      <c r="AC80" s="187">
        <f t="shared" si="8"/>
        <v>14.822890432061605</v>
      </c>
      <c r="AD80" s="188">
        <f t="shared" si="8"/>
        <v>0.24779999999999999</v>
      </c>
      <c r="AE80" s="189">
        <f t="shared" si="8"/>
        <v>9.6000000000000002E-2</v>
      </c>
      <c r="AF80" s="187">
        <f t="shared" si="8"/>
        <v>14.202017450528489</v>
      </c>
      <c r="AG80" s="188">
        <f t="shared" si="8"/>
        <v>0.23630000000000001</v>
      </c>
      <c r="AH80" s="189">
        <f t="shared" si="8"/>
        <v>9.5000000000000001E-2</v>
      </c>
      <c r="AI80" s="187">
        <f t="shared" si="8"/>
        <v>13.259827741725214</v>
      </c>
      <c r="AJ80" s="188">
        <f t="shared" si="8"/>
        <v>0.22000000000000003</v>
      </c>
      <c r="AK80" s="189">
        <f t="shared" si="8"/>
        <v>9.0499999999999997E-2</v>
      </c>
      <c r="AL80" s="187">
        <f t="shared" si="8"/>
        <v>12.21889083574138</v>
      </c>
      <c r="AM80" s="188">
        <f t="shared" si="8"/>
        <v>0.19980000000000001</v>
      </c>
      <c r="AN80" s="189">
        <f t="shared" si="8"/>
        <v>9.11E-2</v>
      </c>
      <c r="AO80" s="187">
        <f t="shared" si="8"/>
        <v>11.612309153867194</v>
      </c>
      <c r="AP80" s="188">
        <f t="shared" si="8"/>
        <v>0.18889999999999998</v>
      </c>
      <c r="AQ80" s="189">
        <f t="shared" si="8"/>
        <v>8.8900000000000007E-2</v>
      </c>
    </row>
    <row r="81" spans="1:81" ht="16.5" x14ac:dyDescent="0.25">
      <c r="A81" s="190"/>
      <c r="B81" s="3"/>
      <c r="C81" s="113"/>
      <c r="D81" s="115"/>
      <c r="E81" s="116"/>
      <c r="F81" s="115"/>
      <c r="G81" s="116"/>
      <c r="H81" s="117"/>
      <c r="I81" s="115"/>
      <c r="J81" s="115"/>
      <c r="K81" s="117"/>
      <c r="L81" s="115"/>
      <c r="M81" s="115"/>
      <c r="N81" s="117"/>
      <c r="O81" s="115"/>
      <c r="P81" s="115"/>
      <c r="Q81" s="117"/>
      <c r="R81" s="115"/>
      <c r="S81" s="115"/>
      <c r="T81" s="117"/>
      <c r="U81" s="115"/>
      <c r="V81" s="115"/>
      <c r="W81" s="117"/>
      <c r="X81" s="115"/>
      <c r="Y81" s="115"/>
      <c r="Z81" s="117"/>
      <c r="AA81" s="115"/>
      <c r="AB81" s="115"/>
      <c r="AC81" s="117"/>
      <c r="AD81" s="115"/>
      <c r="AE81" s="115"/>
      <c r="AF81" s="117"/>
      <c r="AG81" s="115"/>
      <c r="AH81" s="115"/>
      <c r="AI81" s="117"/>
      <c r="AJ81" s="115"/>
      <c r="AK81" s="115"/>
      <c r="AL81" s="117"/>
      <c r="AM81" s="115"/>
      <c r="AN81" s="115"/>
      <c r="AO81" s="117"/>
      <c r="AP81" s="115"/>
      <c r="AQ81" s="115"/>
    </row>
    <row r="82" spans="1:81" s="2" customFormat="1" ht="16.5" customHeight="1" thickBot="1" x14ac:dyDescent="0.3">
      <c r="A82" s="191" t="s">
        <v>80</v>
      </c>
      <c r="B82" s="3"/>
      <c r="C82" s="3"/>
      <c r="D82" s="3"/>
      <c r="E82" s="3"/>
      <c r="F82" s="3"/>
      <c r="G82" s="3"/>
      <c r="H82" s="192"/>
      <c r="I82" s="193"/>
      <c r="J82" s="115"/>
      <c r="K82" s="194"/>
      <c r="L82" s="194"/>
      <c r="M82" s="194"/>
      <c r="N82" s="194"/>
      <c r="O82" s="194"/>
      <c r="P82" s="194"/>
      <c r="Q82" s="194"/>
      <c r="R82" s="194"/>
      <c r="S82" s="194"/>
      <c r="T82" s="194"/>
      <c r="U82" s="194"/>
      <c r="V82" s="194"/>
      <c r="W82" s="194"/>
      <c r="X82" s="194"/>
      <c r="Y82" s="194"/>
      <c r="Z82" s="194"/>
      <c r="AA82" s="194"/>
      <c r="AB82" s="194"/>
      <c r="AC82" s="194"/>
      <c r="AD82" s="194"/>
      <c r="AE82" s="194"/>
      <c r="AF82" s="194"/>
      <c r="AG82" s="194"/>
      <c r="AH82" s="194"/>
      <c r="AI82" s="194"/>
      <c r="AJ82" s="194"/>
      <c r="AK82" s="194"/>
      <c r="AL82" s="194"/>
      <c r="AM82" s="194"/>
      <c r="AN82" s="194"/>
      <c r="AO82" s="194"/>
      <c r="AP82" s="194"/>
      <c r="AQ82" s="194"/>
    </row>
    <row r="83" spans="1:81" s="2" customFormat="1" ht="16.5" customHeight="1" x14ac:dyDescent="0.25">
      <c r="A83" s="45" t="s">
        <v>23</v>
      </c>
      <c r="B83" s="195" t="s">
        <v>81</v>
      </c>
      <c r="C83" s="196"/>
      <c r="D83" s="196" t="s">
        <v>82</v>
      </c>
      <c r="E83" s="196"/>
      <c r="F83" s="196"/>
      <c r="G83" s="197"/>
      <c r="H83" s="198">
        <f>$C$38/1000</f>
        <v>1.2500000000000001E-2</v>
      </c>
      <c r="I83" s="199" t="s">
        <v>83</v>
      </c>
      <c r="J83" s="200">
        <f>$G$38/1000</f>
        <v>5.8999999999999997E-2</v>
      </c>
      <c r="K83" s="198">
        <f>$C$38/1000</f>
        <v>1.2500000000000001E-2</v>
      </c>
      <c r="L83" s="199" t="s">
        <v>83</v>
      </c>
      <c r="M83" s="200">
        <f>$G$38/1000</f>
        <v>5.8999999999999997E-2</v>
      </c>
      <c r="N83" s="198">
        <f>$C$38/1000</f>
        <v>1.2500000000000001E-2</v>
      </c>
      <c r="O83" s="199" t="s">
        <v>83</v>
      </c>
      <c r="P83" s="200">
        <f>$G$38/1000</f>
        <v>5.8999999999999997E-2</v>
      </c>
      <c r="Q83" s="198">
        <f>$C$38/1000</f>
        <v>1.2500000000000001E-2</v>
      </c>
      <c r="R83" s="199" t="s">
        <v>83</v>
      </c>
      <c r="S83" s="200">
        <f>$G$38/1000</f>
        <v>5.8999999999999997E-2</v>
      </c>
      <c r="T83" s="198">
        <f>$C$38/1000</f>
        <v>1.2500000000000001E-2</v>
      </c>
      <c r="U83" s="199" t="s">
        <v>83</v>
      </c>
      <c r="V83" s="200">
        <f>$G$38/1000</f>
        <v>5.8999999999999997E-2</v>
      </c>
      <c r="W83" s="198">
        <f>$C$38/1000</f>
        <v>1.2500000000000001E-2</v>
      </c>
      <c r="X83" s="199" t="s">
        <v>83</v>
      </c>
      <c r="Y83" s="200">
        <f>$G$38/1000</f>
        <v>5.8999999999999997E-2</v>
      </c>
      <c r="Z83" s="198">
        <f>$C$38/1000</f>
        <v>1.2500000000000001E-2</v>
      </c>
      <c r="AA83" s="199" t="s">
        <v>83</v>
      </c>
      <c r="AB83" s="200">
        <f>$G$38/1000</f>
        <v>5.8999999999999997E-2</v>
      </c>
      <c r="AC83" s="198">
        <f>$C$38/1000</f>
        <v>1.2500000000000001E-2</v>
      </c>
      <c r="AD83" s="199" t="s">
        <v>83</v>
      </c>
      <c r="AE83" s="200">
        <f>$G$38/1000</f>
        <v>5.8999999999999997E-2</v>
      </c>
      <c r="AF83" s="198">
        <f>$C$38/1000</f>
        <v>1.2500000000000001E-2</v>
      </c>
      <c r="AG83" s="199" t="s">
        <v>83</v>
      </c>
      <c r="AH83" s="200">
        <f>$G$38/1000</f>
        <v>5.8999999999999997E-2</v>
      </c>
      <c r="AI83" s="198">
        <f>$C$38/1000</f>
        <v>1.2500000000000001E-2</v>
      </c>
      <c r="AJ83" s="199" t="s">
        <v>83</v>
      </c>
      <c r="AK83" s="200">
        <f>$G$38/1000</f>
        <v>5.8999999999999997E-2</v>
      </c>
      <c r="AL83" s="198">
        <f>$C$38/1000</f>
        <v>1.2500000000000001E-2</v>
      </c>
      <c r="AM83" s="199" t="s">
        <v>83</v>
      </c>
      <c r="AN83" s="200">
        <f>$G$38/1000</f>
        <v>5.8999999999999997E-2</v>
      </c>
      <c r="AO83" s="198">
        <f>$C$38/1000</f>
        <v>1.2500000000000001E-2</v>
      </c>
      <c r="AP83" s="199" t="s">
        <v>83</v>
      </c>
      <c r="AQ83" s="200">
        <f>$G$38/1000</f>
        <v>5.8999999999999997E-2</v>
      </c>
    </row>
    <row r="84" spans="1:81" s="2" customFormat="1" ht="16.5" customHeight="1" thickBot="1" x14ac:dyDescent="0.3">
      <c r="A84" s="56"/>
      <c r="B84" s="201" t="s">
        <v>84</v>
      </c>
      <c r="C84" s="202"/>
      <c r="D84" s="202" t="s">
        <v>85</v>
      </c>
      <c r="E84" s="202"/>
      <c r="F84" s="202"/>
      <c r="G84" s="203"/>
      <c r="H84" s="204">
        <f>((I55^2+J55^2)*$G$39/1000)/$C$7*$C$7</f>
        <v>2.7274163721600002E-3</v>
      </c>
      <c r="I84" s="205" t="s">
        <v>83</v>
      </c>
      <c r="J84" s="206">
        <f>((I55^2+J55^2)*$J$39)/(100*$C$7)</f>
        <v>3.6365551628800004E-4</v>
      </c>
      <c r="K84" s="204">
        <f>((L55^2+M55^2)*$G$39/1000)/$C$7*$C$7</f>
        <v>2.6956991462399995E-3</v>
      </c>
      <c r="L84" s="205" t="s">
        <v>83</v>
      </c>
      <c r="M84" s="206">
        <f>((L55^2+M55^2)*$J$39)/(100*$C$7)</f>
        <v>3.5942655283199994E-4</v>
      </c>
      <c r="N84" s="204">
        <f>((O55^2+P55^2)*$G$39/1000)/$C$7*$C$7</f>
        <v>2.5079654985599997E-3</v>
      </c>
      <c r="O84" s="205" t="s">
        <v>83</v>
      </c>
      <c r="P84" s="206">
        <f>((O55^2+P55^2)*$J$39)/(100*$C$7)</f>
        <v>3.3439539980799999E-4</v>
      </c>
      <c r="Q84" s="204">
        <f>((R55^2+S55^2)*$G$39/1000)/$C$7*$C$7</f>
        <v>3.0684402969599995E-3</v>
      </c>
      <c r="R84" s="205" t="s">
        <v>83</v>
      </c>
      <c r="S84" s="206">
        <f>((R55^2+S55^2)*$J$39)/(100*$C$7)</f>
        <v>4.0912537292799993E-4</v>
      </c>
      <c r="T84" s="204">
        <f>((U55^2+V55^2)*$G$39/1000)/$C$7*$C$7</f>
        <v>2.8240489392000008E-3</v>
      </c>
      <c r="U84" s="205" t="s">
        <v>83</v>
      </c>
      <c r="V84" s="206">
        <f>((U55^2+V55^2)*$J$39)/(100*$C$7)</f>
        <v>3.7653985856000012E-4</v>
      </c>
      <c r="W84" s="204">
        <f>((X55^2+Y55^2)*$G$39/1000)/$C$7*$C$7</f>
        <v>2.5675721663999999E-3</v>
      </c>
      <c r="X84" s="205" t="s">
        <v>83</v>
      </c>
      <c r="Y84" s="206">
        <f>((X55^2+Y55^2)*$J$39)/(100*$C$7)</f>
        <v>3.4234295551999997E-4</v>
      </c>
      <c r="Z84" s="204">
        <f>((AA55^2+AB55^2)*$G$39/1000)/$C$7*$C$7</f>
        <v>2.8787010528000001E-3</v>
      </c>
      <c r="AA84" s="205" t="s">
        <v>83</v>
      </c>
      <c r="AB84" s="206">
        <f>((AA55^2+AB55^2)*$J$39)/(100*$C$7)</f>
        <v>3.8382680704000002E-4</v>
      </c>
      <c r="AC84" s="204">
        <f>((AD55^2+AE55^2)*$G$39/1000)/$C$7*$C$7</f>
        <v>3.0200344512000001E-3</v>
      </c>
      <c r="AD84" s="205" t="s">
        <v>83</v>
      </c>
      <c r="AE84" s="206">
        <f>((AD55^2+AE55^2)*$J$39)/(100*$C$7)</f>
        <v>4.0267126016E-4</v>
      </c>
      <c r="AF84" s="204">
        <f>((AG55^2+AH55^2)*$G$39/1000)/$C$7*$C$7</f>
        <v>2.7576733603199999E-3</v>
      </c>
      <c r="AG84" s="205" t="s">
        <v>83</v>
      </c>
      <c r="AH84" s="206">
        <f>((AG55^2+AH55^2)*$J$39)/(100*$C$7)</f>
        <v>3.6768978137600002E-4</v>
      </c>
      <c r="AI84" s="204">
        <f>((AJ55^2+AK55^2)*$G$39/1000)/$C$7*$C$7</f>
        <v>2.4466164758400006E-3</v>
      </c>
      <c r="AJ84" s="205" t="s">
        <v>83</v>
      </c>
      <c r="AK84" s="206">
        <f>((AJ55^2+AK55^2)*$J$39)/(100*$C$7)</f>
        <v>3.2621553011200007E-4</v>
      </c>
      <c r="AL84" s="204">
        <f>((AM55^2+AN55^2)*$G$39/1000)/$C$7*$C$7</f>
        <v>2.1177554582400004E-3</v>
      </c>
      <c r="AM84" s="205" t="s">
        <v>83</v>
      </c>
      <c r="AN84" s="206">
        <f>((AM55^2+AN55^2)*$J$39)/(100*$C$7)</f>
        <v>2.8236739443200003E-4</v>
      </c>
      <c r="AO84" s="204">
        <f>((AP55^2+AQ55^2)*$G$39/1000)/$C$7*$C$7</f>
        <v>1.9512959097599998E-3</v>
      </c>
      <c r="AP84" s="205" t="s">
        <v>83</v>
      </c>
      <c r="AQ84" s="206">
        <f>((AP55^2+AQ55^2)*$J$39)/(100*$C$7)</f>
        <v>2.6017278796799996E-4</v>
      </c>
    </row>
    <row r="85" spans="1:81" s="2" customFormat="1" ht="16.5" customHeight="1" x14ac:dyDescent="0.25">
      <c r="A85" s="56"/>
      <c r="B85" s="207" t="s">
        <v>86</v>
      </c>
      <c r="C85" s="208">
        <v>12.5</v>
      </c>
      <c r="D85" s="209"/>
      <c r="E85" s="210" t="s">
        <v>87</v>
      </c>
      <c r="F85" s="210"/>
      <c r="G85" s="380">
        <v>59</v>
      </c>
      <c r="H85" s="212"/>
      <c r="I85" s="213"/>
      <c r="J85" s="214"/>
      <c r="K85" s="92"/>
      <c r="L85" s="215"/>
      <c r="M85" s="93"/>
      <c r="N85" s="92"/>
      <c r="O85" s="215"/>
      <c r="P85" s="93"/>
      <c r="Q85" s="92"/>
      <c r="R85" s="215"/>
      <c r="S85" s="93"/>
      <c r="T85" s="92"/>
      <c r="U85" s="215"/>
      <c r="V85" s="93"/>
      <c r="W85" s="92"/>
      <c r="X85" s="215"/>
      <c r="Y85" s="93"/>
      <c r="Z85" s="92"/>
      <c r="AA85" s="215"/>
      <c r="AB85" s="93"/>
      <c r="AC85" s="92"/>
      <c r="AD85" s="215"/>
      <c r="AE85" s="93"/>
      <c r="AF85" s="92"/>
      <c r="AG85" s="215"/>
      <c r="AH85" s="93"/>
      <c r="AI85" s="92"/>
      <c r="AJ85" s="215"/>
      <c r="AK85" s="93"/>
      <c r="AL85" s="92"/>
      <c r="AM85" s="215"/>
      <c r="AN85" s="93"/>
      <c r="AO85" s="92"/>
      <c r="AP85" s="215"/>
      <c r="AQ85" s="93"/>
    </row>
    <row r="86" spans="1:81" s="2" customFormat="1" ht="16.5" customHeight="1" thickBot="1" x14ac:dyDescent="0.3">
      <c r="A86" s="56"/>
      <c r="B86" s="106"/>
      <c r="C86" s="109"/>
      <c r="D86" s="112"/>
      <c r="E86" s="216"/>
      <c r="F86" s="216" t="s">
        <v>88</v>
      </c>
      <c r="G86" s="107">
        <v>60</v>
      </c>
      <c r="H86" s="217" t="s">
        <v>89</v>
      </c>
      <c r="I86" s="218"/>
      <c r="J86" s="219">
        <v>8</v>
      </c>
      <c r="K86" s="97"/>
      <c r="L86" s="220"/>
      <c r="M86" s="98"/>
      <c r="N86" s="97"/>
      <c r="O86" s="220"/>
      <c r="P86" s="98"/>
      <c r="Q86" s="97"/>
      <c r="R86" s="220"/>
      <c r="S86" s="98"/>
      <c r="T86" s="97"/>
      <c r="U86" s="220"/>
      <c r="V86" s="98"/>
      <c r="W86" s="97"/>
      <c r="X86" s="220"/>
      <c r="Y86" s="98"/>
      <c r="Z86" s="97"/>
      <c r="AA86" s="220"/>
      <c r="AB86" s="98"/>
      <c r="AC86" s="97"/>
      <c r="AD86" s="220"/>
      <c r="AE86" s="98"/>
      <c r="AF86" s="97"/>
      <c r="AG86" s="220"/>
      <c r="AH86" s="98"/>
      <c r="AI86" s="97"/>
      <c r="AJ86" s="220"/>
      <c r="AK86" s="98"/>
      <c r="AL86" s="97"/>
      <c r="AM86" s="220"/>
      <c r="AN86" s="98"/>
      <c r="AO86" s="97"/>
      <c r="AP86" s="220"/>
      <c r="AQ86" s="98"/>
    </row>
    <row r="87" spans="1:81" s="2" customFormat="1" ht="16.5" customHeight="1" thickBot="1" x14ac:dyDescent="0.3">
      <c r="A87" s="85"/>
      <c r="B87" s="221" t="s">
        <v>90</v>
      </c>
      <c r="C87" s="222"/>
      <c r="D87" s="222"/>
      <c r="E87" s="222"/>
      <c r="F87" s="222"/>
      <c r="G87" s="223"/>
      <c r="H87" s="224">
        <f>I55+H83+H84</f>
        <v>0.21192741637216003</v>
      </c>
      <c r="I87" s="225" t="s">
        <v>83</v>
      </c>
      <c r="J87" s="226">
        <f>J55+J83+J84</f>
        <v>0.141619655516288</v>
      </c>
      <c r="K87" s="224">
        <f>L55+K83+K84</f>
        <v>0.20899569914623997</v>
      </c>
      <c r="L87" s="225" t="s">
        <v>83</v>
      </c>
      <c r="M87" s="226">
        <f>M55+M83+M84</f>
        <v>0.14520742655283198</v>
      </c>
      <c r="N87" s="224">
        <f>O55+N83+N84</f>
        <v>0.20414796549856001</v>
      </c>
      <c r="O87" s="225" t="s">
        <v>83</v>
      </c>
      <c r="P87" s="226">
        <f>P55+P83+P84</f>
        <v>0.13695839539980803</v>
      </c>
      <c r="Q87" s="224">
        <f>R55+Q83+Q84</f>
        <v>0.22407244029696</v>
      </c>
      <c r="R87" s="225" t="s">
        <v>83</v>
      </c>
      <c r="S87" s="226">
        <f>S55+S83+S84</f>
        <v>0.14696912537292797</v>
      </c>
      <c r="T87" s="224">
        <f>U55+T83+T84</f>
        <v>0.21512004893920003</v>
      </c>
      <c r="U87" s="225" t="s">
        <v>83</v>
      </c>
      <c r="V87" s="226">
        <f>V55+V83+V84</f>
        <v>0.14392853985856002</v>
      </c>
      <c r="W87" s="224">
        <f>X55+W83+W84</f>
        <v>0.2051715721664</v>
      </c>
      <c r="X87" s="225" t="s">
        <v>83</v>
      </c>
      <c r="Y87" s="226">
        <f>Y55+Y83+Y84</f>
        <v>0.14091034295551999</v>
      </c>
      <c r="Z87" s="224">
        <f>AA55+Z83+Z84</f>
        <v>0.2173827010528</v>
      </c>
      <c r="AA87" s="225" t="s">
        <v>83</v>
      </c>
      <c r="AB87" s="226">
        <f>AB55+AB83+AB84</f>
        <v>0.14407582680703998</v>
      </c>
      <c r="AC87" s="224">
        <f>AD55+AC83+AC84</f>
        <v>0.22272803445120001</v>
      </c>
      <c r="AD87" s="225" t="s">
        <v>83</v>
      </c>
      <c r="AE87" s="226">
        <f>AE55+AE83+AE84</f>
        <v>0.14541867126016</v>
      </c>
      <c r="AF87" s="224">
        <f>AG55+AF83+AF84</f>
        <v>0.21298167336032003</v>
      </c>
      <c r="AG87" s="225" t="s">
        <v>83</v>
      </c>
      <c r="AH87" s="226">
        <f>AH55+AH83+AH84</f>
        <v>0.14223168978137599</v>
      </c>
      <c r="AI87" s="224">
        <f>AJ55+AI83+AI84</f>
        <v>0.20055461647584003</v>
      </c>
      <c r="AJ87" s="225" t="s">
        <v>83</v>
      </c>
      <c r="AK87" s="226">
        <f>AK55+AK83+AK84</f>
        <v>0.138866215530112</v>
      </c>
      <c r="AL87" s="224">
        <f>AM55+AL83+AL84</f>
        <v>0.18481775545824003</v>
      </c>
      <c r="AM87" s="225" t="s">
        <v>83</v>
      </c>
      <c r="AN87" s="226">
        <f>AN55+AN83+AN84</f>
        <v>0.138830367394432</v>
      </c>
      <c r="AO87" s="224">
        <f>AP55+AO83+AO84</f>
        <v>0.17735129590976001</v>
      </c>
      <c r="AP87" s="225" t="s">
        <v>83</v>
      </c>
      <c r="AQ87" s="226">
        <f>AQ55+AQ83+AQ84</f>
        <v>0.13662417278796798</v>
      </c>
    </row>
    <row r="88" spans="1:81" s="2" customFormat="1" ht="16.5" customHeight="1" x14ac:dyDescent="0.25">
      <c r="A88" s="45" t="s">
        <v>91</v>
      </c>
      <c r="B88" s="195" t="s">
        <v>81</v>
      </c>
      <c r="C88" s="196"/>
      <c r="D88" s="196" t="s">
        <v>82</v>
      </c>
      <c r="E88" s="196"/>
      <c r="F88" s="196"/>
      <c r="G88" s="196"/>
      <c r="H88" s="198">
        <f>$C$43/1000</f>
        <v>1.2500000000000001E-2</v>
      </c>
      <c r="I88" s="199" t="s">
        <v>83</v>
      </c>
      <c r="J88" s="200">
        <f>$G$43/1000</f>
        <v>5.8999999999999997E-2</v>
      </c>
      <c r="K88" s="198">
        <f>$C$43/1000</f>
        <v>1.2500000000000001E-2</v>
      </c>
      <c r="L88" s="199" t="s">
        <v>83</v>
      </c>
      <c r="M88" s="200">
        <f>$G$43/1000</f>
        <v>5.8999999999999997E-2</v>
      </c>
      <c r="N88" s="198">
        <f>$C$43/1000</f>
        <v>1.2500000000000001E-2</v>
      </c>
      <c r="O88" s="199" t="s">
        <v>83</v>
      </c>
      <c r="P88" s="200">
        <f>$G$43/1000</f>
        <v>5.8999999999999997E-2</v>
      </c>
      <c r="Q88" s="198">
        <f>$C$43/1000</f>
        <v>1.2500000000000001E-2</v>
      </c>
      <c r="R88" s="199" t="s">
        <v>83</v>
      </c>
      <c r="S88" s="200">
        <f>$G$43/1000</f>
        <v>5.8999999999999997E-2</v>
      </c>
      <c r="T88" s="198">
        <f>$C$43/1000</f>
        <v>1.2500000000000001E-2</v>
      </c>
      <c r="U88" s="199" t="s">
        <v>83</v>
      </c>
      <c r="V88" s="200">
        <f>$G$43/1000</f>
        <v>5.8999999999999997E-2</v>
      </c>
      <c r="W88" s="198">
        <f>$C$43/1000</f>
        <v>1.2500000000000001E-2</v>
      </c>
      <c r="X88" s="199" t="s">
        <v>83</v>
      </c>
      <c r="Y88" s="200">
        <f>$G$43/1000</f>
        <v>5.8999999999999997E-2</v>
      </c>
      <c r="Z88" s="198">
        <f>$C$43/1000</f>
        <v>1.2500000000000001E-2</v>
      </c>
      <c r="AA88" s="199" t="s">
        <v>83</v>
      </c>
      <c r="AB88" s="200">
        <f>$G$43/1000</f>
        <v>5.8999999999999997E-2</v>
      </c>
      <c r="AC88" s="198">
        <f>$C$43/1000</f>
        <v>1.2500000000000001E-2</v>
      </c>
      <c r="AD88" s="199" t="s">
        <v>83</v>
      </c>
      <c r="AE88" s="200">
        <f>$G$43/1000</f>
        <v>5.8999999999999997E-2</v>
      </c>
      <c r="AF88" s="198">
        <f>$C$43/1000</f>
        <v>1.2500000000000001E-2</v>
      </c>
      <c r="AG88" s="199" t="s">
        <v>83</v>
      </c>
      <c r="AH88" s="200">
        <f>$G$43/1000</f>
        <v>5.8999999999999997E-2</v>
      </c>
      <c r="AI88" s="198">
        <f>$C$43/1000</f>
        <v>1.2500000000000001E-2</v>
      </c>
      <c r="AJ88" s="199" t="s">
        <v>83</v>
      </c>
      <c r="AK88" s="200">
        <f>$G$43/1000</f>
        <v>5.8999999999999997E-2</v>
      </c>
      <c r="AL88" s="198">
        <f>$C$43/1000</f>
        <v>1.2500000000000001E-2</v>
      </c>
      <c r="AM88" s="199" t="s">
        <v>83</v>
      </c>
      <c r="AN88" s="200">
        <f>$G$43/1000</f>
        <v>5.8999999999999997E-2</v>
      </c>
      <c r="AO88" s="198">
        <f>$C$43/1000</f>
        <v>1.2500000000000001E-2</v>
      </c>
      <c r="AP88" s="199" t="s">
        <v>83</v>
      </c>
      <c r="AQ88" s="200">
        <f>$G$43/1000</f>
        <v>5.8999999999999997E-2</v>
      </c>
    </row>
    <row r="89" spans="1:81" s="2" customFormat="1" ht="16.5" customHeight="1" thickBot="1" x14ac:dyDescent="0.3">
      <c r="A89" s="56"/>
      <c r="B89" s="201" t="s">
        <v>84</v>
      </c>
      <c r="C89" s="202"/>
      <c r="D89" s="202" t="s">
        <v>85</v>
      </c>
      <c r="E89" s="202"/>
      <c r="F89" s="202"/>
      <c r="G89" s="227"/>
      <c r="H89" s="204">
        <f>((I61^2+J61^2)*$G$44/1000)/$C$13*$C$7</f>
        <v>9.0916892159999992E-5</v>
      </c>
      <c r="I89" s="205" t="s">
        <v>83</v>
      </c>
      <c r="J89" s="206">
        <f>((I61^2+J61^2)*$J$44)/(100*$C$13)</f>
        <v>1.2122252288000001E-5</v>
      </c>
      <c r="K89" s="204">
        <f>((L61^2+M61^2)*$G$44/1000)/$C$13*$C$7</f>
        <v>1.2167985024000001E-4</v>
      </c>
      <c r="L89" s="205" t="s">
        <v>83</v>
      </c>
      <c r="M89" s="206">
        <f>((L61^2+M61^2)*$J$44)/(100*$C$13)</f>
        <v>1.6223980032000001E-5</v>
      </c>
      <c r="N89" s="204">
        <f>((O61^2+P61^2)*$G$44/1000)/$C$13*$C$7</f>
        <v>1.304486592E-4</v>
      </c>
      <c r="O89" s="205" t="s">
        <v>83</v>
      </c>
      <c r="P89" s="206">
        <f>((O61^2+P61^2)*$J$44)/(100*$C$13)</f>
        <v>1.7393154560000003E-5</v>
      </c>
      <c r="Q89" s="204">
        <f>((R61^2+S61^2)*$G$44/1000)/$C$13*$C$7</f>
        <v>9.556895616000003E-5</v>
      </c>
      <c r="R89" s="205" t="s">
        <v>83</v>
      </c>
      <c r="S89" s="206">
        <f>((R61^2+S61^2)*$J$44)/(100*$C$13)</f>
        <v>1.2742527488000004E-5</v>
      </c>
      <c r="T89" s="204">
        <f>((U61^2+V61^2)*$G$44/1000)/$C$13*$C$7</f>
        <v>9.7182858240000002E-5</v>
      </c>
      <c r="U89" s="205" t="s">
        <v>83</v>
      </c>
      <c r="V89" s="206">
        <f>((U61^2+V61^2)*$J$44)/(100*$C$13)</f>
        <v>1.2957714432000003E-5</v>
      </c>
      <c r="W89" s="204">
        <f>((X61^2+Y61^2)*$G$44/1000)/$C$13*$C$7</f>
        <v>9.1762805760000029E-5</v>
      </c>
      <c r="X89" s="205" t="s">
        <v>83</v>
      </c>
      <c r="Y89" s="206">
        <f>((X61^2+Y61^2)*$J$44)/(100*$C$13)</f>
        <v>1.2235040768000003E-5</v>
      </c>
      <c r="Z89" s="204">
        <f>((AA61^2+AB61^2)*$G$44/1000)/$C$13*$C$7</f>
        <v>1.1248454400000001E-4</v>
      </c>
      <c r="AA89" s="205" t="s">
        <v>83</v>
      </c>
      <c r="AB89" s="206">
        <f>((AA61^2+AB61^2)*$J$44)/(100*$C$13)</f>
        <v>1.4997939200000001E-5</v>
      </c>
      <c r="AC89" s="204">
        <f>((AD61^2+AE61^2)*$G$44/1000)/$C$13*$C$7</f>
        <v>1.1049818495999998E-4</v>
      </c>
      <c r="AD89" s="205" t="s">
        <v>83</v>
      </c>
      <c r="AE89" s="206">
        <f>((AD61^2+AE61^2)*$J$44)/(100*$C$13)</f>
        <v>1.4733091327999997E-5</v>
      </c>
      <c r="AF89" s="204">
        <f>((AG61^2+AH61^2)*$G$44/1000)/$C$13*$C$7</f>
        <v>1.0719609215999999E-4</v>
      </c>
      <c r="AG89" s="205" t="s">
        <v>83</v>
      </c>
      <c r="AH89" s="206">
        <f>((AG61^2+AH61^2)*$J$44)/(100*$C$13)</f>
        <v>1.4292812287999999E-5</v>
      </c>
      <c r="AI89" s="204">
        <f>((AJ61^2+AK61^2)*$G$44/1000)/$C$13*$C$7</f>
        <v>8.6719833599999976E-5</v>
      </c>
      <c r="AJ89" s="205" t="s">
        <v>83</v>
      </c>
      <c r="AK89" s="206">
        <f>((AJ61^2+AK61^2)*$J$44)/(100*$C$13)</f>
        <v>1.1562644479999999E-5</v>
      </c>
      <c r="AL89" s="204">
        <f>((AM61^2+AN61^2)*$G$44/1000)/$C$13*$C$7</f>
        <v>6.8777306880000004E-5</v>
      </c>
      <c r="AM89" s="205" t="s">
        <v>83</v>
      </c>
      <c r="AN89" s="206">
        <f>((AM61^2+AN61^2)*$J$44)/(100*$C$13)</f>
        <v>9.1703075839999997E-6</v>
      </c>
      <c r="AO89" s="204">
        <f>((AP61^2+AQ61^2)*$G$44/1000)/$C$13*$C$7</f>
        <v>5.6346147840000007E-5</v>
      </c>
      <c r="AP89" s="205" t="s">
        <v>83</v>
      </c>
      <c r="AQ89" s="206">
        <f>((AP61^2+AQ61^2)*$J$44)/(100*$C$13)</f>
        <v>7.5128197120000007E-6</v>
      </c>
    </row>
    <row r="90" spans="1:81" s="2" customFormat="1" ht="16.5" customHeight="1" x14ac:dyDescent="0.25">
      <c r="A90" s="56"/>
      <c r="B90" s="207" t="s">
        <v>86</v>
      </c>
      <c r="C90" s="228">
        <v>12.5</v>
      </c>
      <c r="D90" s="209"/>
      <c r="E90" s="210" t="s">
        <v>87</v>
      </c>
      <c r="F90" s="210"/>
      <c r="G90" s="229">
        <v>59</v>
      </c>
      <c r="H90" s="212"/>
      <c r="I90" s="213"/>
      <c r="J90" s="230"/>
      <c r="K90" s="231"/>
      <c r="L90" s="232"/>
      <c r="M90" s="233"/>
      <c r="N90" s="231"/>
      <c r="O90" s="232"/>
      <c r="P90" s="233"/>
      <c r="Q90" s="231"/>
      <c r="R90" s="232"/>
      <c r="S90" s="233"/>
      <c r="T90" s="231"/>
      <c r="U90" s="232"/>
      <c r="V90" s="233"/>
      <c r="W90" s="231"/>
      <c r="X90" s="232"/>
      <c r="Y90" s="233"/>
      <c r="Z90" s="231"/>
      <c r="AA90" s="232"/>
      <c r="AB90" s="233"/>
      <c r="AC90" s="231"/>
      <c r="AD90" s="232"/>
      <c r="AE90" s="233"/>
      <c r="AF90" s="231"/>
      <c r="AG90" s="232"/>
      <c r="AH90" s="233"/>
      <c r="AI90" s="231"/>
      <c r="AJ90" s="232"/>
      <c r="AK90" s="233"/>
      <c r="AL90" s="231"/>
      <c r="AM90" s="232"/>
      <c r="AN90" s="233"/>
      <c r="AO90" s="231"/>
      <c r="AP90" s="232"/>
      <c r="AQ90" s="233"/>
    </row>
    <row r="91" spans="1:81" s="2" customFormat="1" ht="16.5" customHeight="1" thickBot="1" x14ac:dyDescent="0.3">
      <c r="A91" s="56"/>
      <c r="B91" s="234"/>
      <c r="C91" s="194"/>
      <c r="D91" s="3"/>
      <c r="E91" s="216"/>
      <c r="F91" s="216" t="s">
        <v>88</v>
      </c>
      <c r="G91" s="235">
        <v>60</v>
      </c>
      <c r="H91" s="217" t="s">
        <v>89</v>
      </c>
      <c r="I91" s="218"/>
      <c r="J91" s="219">
        <v>8</v>
      </c>
      <c r="K91" s="236"/>
      <c r="L91" s="237"/>
      <c r="M91" s="238"/>
      <c r="N91" s="236"/>
      <c r="O91" s="237"/>
      <c r="P91" s="238"/>
      <c r="Q91" s="236"/>
      <c r="R91" s="237"/>
      <c r="S91" s="238"/>
      <c r="T91" s="236"/>
      <c r="U91" s="237"/>
      <c r="V91" s="238"/>
      <c r="W91" s="236"/>
      <c r="X91" s="237"/>
      <c r="Y91" s="238"/>
      <c r="Z91" s="236"/>
      <c r="AA91" s="237"/>
      <c r="AB91" s="238"/>
      <c r="AC91" s="236"/>
      <c r="AD91" s="237"/>
      <c r="AE91" s="238"/>
      <c r="AF91" s="236"/>
      <c r="AG91" s="237"/>
      <c r="AH91" s="238"/>
      <c r="AI91" s="236"/>
      <c r="AJ91" s="237"/>
      <c r="AK91" s="238"/>
      <c r="AL91" s="236"/>
      <c r="AM91" s="237"/>
      <c r="AN91" s="238"/>
      <c r="AO91" s="236"/>
      <c r="AP91" s="237"/>
      <c r="AQ91" s="238"/>
    </row>
    <row r="92" spans="1:81" s="242" customFormat="1" ht="16.5" customHeight="1" thickBot="1" x14ac:dyDescent="0.3">
      <c r="A92" s="85"/>
      <c r="B92" s="221" t="s">
        <v>90</v>
      </c>
      <c r="C92" s="222"/>
      <c r="D92" s="222"/>
      <c r="E92" s="222"/>
      <c r="F92" s="222"/>
      <c r="G92" s="223"/>
      <c r="H92" s="239">
        <f>I61+H88+H89</f>
        <v>4.9190916892160007E-2</v>
      </c>
      <c r="I92" s="240" t="s">
        <v>83</v>
      </c>
      <c r="J92" s="241">
        <f>J88+J89+J61</f>
        <v>7.2268122252288E-2</v>
      </c>
      <c r="K92" s="239">
        <f>L61+K88+K89</f>
        <v>5.462167985024001E-2</v>
      </c>
      <c r="L92" s="240" t="s">
        <v>83</v>
      </c>
      <c r="M92" s="241">
        <f>M88+M89+M61</f>
        <v>7.5264223980031991E-2</v>
      </c>
      <c r="N92" s="239">
        <f>O61+N88+N89</f>
        <v>5.5854448659200008E-2</v>
      </c>
      <c r="O92" s="240" t="s">
        <v>83</v>
      </c>
      <c r="P92" s="241">
        <f>P88+P89+P61</f>
        <v>7.6505393154559995E-2</v>
      </c>
      <c r="Q92" s="239">
        <f>R61+Q88+Q89</f>
        <v>4.9795568956160011E-2</v>
      </c>
      <c r="R92" s="240" t="s">
        <v>83</v>
      </c>
      <c r="S92" s="241">
        <f>S88+S89+S61</f>
        <v>7.3468742527488001E-2</v>
      </c>
      <c r="T92" s="239">
        <f>U61+T88+T89</f>
        <v>5.0997182858240002E-2</v>
      </c>
      <c r="U92" s="240" t="s">
        <v>83</v>
      </c>
      <c r="V92" s="241">
        <f>V88+V89+V61</f>
        <v>7.1060957714431994E-2</v>
      </c>
      <c r="W92" s="239">
        <f>X61+W88+W89</f>
        <v>4.9791762805760011E-2</v>
      </c>
      <c r="X92" s="240" t="s">
        <v>83</v>
      </c>
      <c r="Y92" s="241">
        <f>Y88+Y89+Y61</f>
        <v>7.1076235040768002E-2</v>
      </c>
      <c r="Z92" s="239">
        <f>AA61+Z88+Z89</f>
        <v>5.4012484544000004E-2</v>
      </c>
      <c r="AA92" s="240" t="s">
        <v>83</v>
      </c>
      <c r="AB92" s="241">
        <f>AB88+AB89+AB61</f>
        <v>7.1694997939199992E-2</v>
      </c>
      <c r="AC92" s="239">
        <f>AD61+AC88+AC89</f>
        <v>5.3410498184959999E-2</v>
      </c>
      <c r="AD92" s="240" t="s">
        <v>83</v>
      </c>
      <c r="AE92" s="241">
        <f>AE88+AE89+AE61</f>
        <v>7.2318733091327997E-2</v>
      </c>
      <c r="AF92" s="239">
        <f>AG61+AF88+AF89</f>
        <v>5.2063196092160001E-2</v>
      </c>
      <c r="AG92" s="240" t="s">
        <v>83</v>
      </c>
      <c r="AH92" s="241">
        <f>AH88+AH89+AH61</f>
        <v>7.4174292812288004E-2</v>
      </c>
      <c r="AI92" s="239">
        <f>AJ61+AI88+AI89</f>
        <v>4.7954719833599994E-2</v>
      </c>
      <c r="AJ92" s="240" t="s">
        <v>83</v>
      </c>
      <c r="AK92" s="241">
        <f>AK88+AK89+AK61</f>
        <v>7.2955562644479999E-2</v>
      </c>
      <c r="AL92" s="239">
        <f>AM61+AL88+AL89</f>
        <v>4.317677730688E-2</v>
      </c>
      <c r="AM92" s="240" t="s">
        <v>83</v>
      </c>
      <c r="AN92" s="241">
        <f>AN88+AN89+AN61</f>
        <v>7.3481170307583998E-2</v>
      </c>
      <c r="AO92" s="239">
        <f>AP61+AO88+AO89</f>
        <v>3.9564346147840004E-2</v>
      </c>
      <c r="AP92" s="240" t="s">
        <v>83</v>
      </c>
      <c r="AQ92" s="241">
        <f>AQ88+AQ89+AQ61</f>
        <v>7.3487512819711998E-2</v>
      </c>
      <c r="CC92" s="243"/>
    </row>
    <row r="93" spans="1:81" s="2" customFormat="1" ht="16.5" customHeight="1" x14ac:dyDescent="0.25">
      <c r="A93" s="118" t="s">
        <v>92</v>
      </c>
      <c r="B93" s="119"/>
      <c r="C93" s="119"/>
      <c r="D93" s="119"/>
      <c r="E93" s="119"/>
      <c r="F93" s="119"/>
      <c r="G93" s="244"/>
      <c r="H93" s="245"/>
      <c r="I93" s="246"/>
      <c r="J93" s="214"/>
      <c r="K93" s="245"/>
      <c r="L93" s="246"/>
      <c r="M93" s="214"/>
      <c r="N93" s="245"/>
      <c r="O93" s="246"/>
      <c r="P93" s="214"/>
      <c r="Q93" s="245"/>
      <c r="R93" s="246"/>
      <c r="S93" s="214"/>
      <c r="T93" s="245"/>
      <c r="U93" s="246"/>
      <c r="V93" s="214"/>
      <c r="W93" s="245"/>
      <c r="X93" s="246"/>
      <c r="Y93" s="214"/>
      <c r="Z93" s="245"/>
      <c r="AA93" s="246"/>
      <c r="AB93" s="214"/>
      <c r="AC93" s="245"/>
      <c r="AD93" s="246"/>
      <c r="AE93" s="214"/>
      <c r="AF93" s="245"/>
      <c r="AG93" s="246"/>
      <c r="AH93" s="214"/>
      <c r="AI93" s="245"/>
      <c r="AJ93" s="246"/>
      <c r="AK93" s="214"/>
      <c r="AL93" s="245"/>
      <c r="AM93" s="246"/>
      <c r="AN93" s="214"/>
      <c r="AO93" s="245"/>
      <c r="AP93" s="246"/>
      <c r="AQ93" s="214"/>
    </row>
    <row r="94" spans="1:81" s="2" customFormat="1" ht="16.5" customHeight="1" thickBot="1" x14ac:dyDescent="0.3">
      <c r="A94" s="247" t="s">
        <v>93</v>
      </c>
      <c r="B94" s="248"/>
      <c r="C94" s="249"/>
      <c r="D94" s="248"/>
      <c r="E94" s="112"/>
      <c r="F94" s="248" t="s">
        <v>94</v>
      </c>
      <c r="G94" s="111"/>
      <c r="H94" s="250">
        <f>SUM(H87,H92)</f>
        <v>0.26111833326432005</v>
      </c>
      <c r="I94" s="251" t="s">
        <v>83</v>
      </c>
      <c r="J94" s="252">
        <f>SUM(J87,J92)</f>
        <v>0.21388777776857598</v>
      </c>
      <c r="K94" s="250">
        <f>SUM(K87,K92)</f>
        <v>0.26361737899647997</v>
      </c>
      <c r="L94" s="251" t="s">
        <v>83</v>
      </c>
      <c r="M94" s="252">
        <f>SUM(M87,M92)</f>
        <v>0.22047165053286397</v>
      </c>
      <c r="N94" s="250">
        <f>SUM(N87,N92)</f>
        <v>0.26000241415776004</v>
      </c>
      <c r="O94" s="251" t="s">
        <v>83</v>
      </c>
      <c r="P94" s="252">
        <f>SUM(P87,P92)</f>
        <v>0.21346378855436804</v>
      </c>
      <c r="Q94" s="250">
        <f>SUM(Q87,Q92)</f>
        <v>0.27386800925311999</v>
      </c>
      <c r="R94" s="251" t="s">
        <v>83</v>
      </c>
      <c r="S94" s="252">
        <f>SUM(S87,S92)</f>
        <v>0.22043786790041597</v>
      </c>
      <c r="T94" s="250">
        <f>SUM(T87,T92)</f>
        <v>0.26611723179744001</v>
      </c>
      <c r="U94" s="251" t="s">
        <v>83</v>
      </c>
      <c r="V94" s="252">
        <f>SUM(V87,V92)</f>
        <v>0.21498949757299202</v>
      </c>
      <c r="W94" s="250">
        <f>SUM(W87,W92)</f>
        <v>0.25496333497216001</v>
      </c>
      <c r="X94" s="251" t="s">
        <v>83</v>
      </c>
      <c r="Y94" s="252">
        <f>SUM(Y87,Y92)</f>
        <v>0.21198657799628801</v>
      </c>
      <c r="Z94" s="250">
        <f>SUM(Z87,Z92)</f>
        <v>0.27139518559679998</v>
      </c>
      <c r="AA94" s="251" t="s">
        <v>83</v>
      </c>
      <c r="AB94" s="252">
        <f>SUM(AB87,AB92)</f>
        <v>0.21577082474623999</v>
      </c>
      <c r="AC94" s="250">
        <f>SUM(AC87,AC92)</f>
        <v>0.27613853263616001</v>
      </c>
      <c r="AD94" s="251" t="s">
        <v>83</v>
      </c>
      <c r="AE94" s="252">
        <f>SUM(AE87,AE92)</f>
        <v>0.217737404351488</v>
      </c>
      <c r="AF94" s="250">
        <f>SUM(AF87,AF92)</f>
        <v>0.26504486945248001</v>
      </c>
      <c r="AG94" s="251" t="s">
        <v>83</v>
      </c>
      <c r="AH94" s="252">
        <f>SUM(AH87,AH92)</f>
        <v>0.216405982593664</v>
      </c>
      <c r="AI94" s="250">
        <f>SUM(AI87,AI92)</f>
        <v>0.24850933630944003</v>
      </c>
      <c r="AJ94" s="251" t="s">
        <v>83</v>
      </c>
      <c r="AK94" s="252">
        <f>SUM(AK87,AK92)</f>
        <v>0.211821778174592</v>
      </c>
      <c r="AL94" s="250">
        <f>SUM(AL87,AL92)</f>
        <v>0.22799453276512002</v>
      </c>
      <c r="AM94" s="251" t="s">
        <v>83</v>
      </c>
      <c r="AN94" s="252">
        <f>SUM(AN87,AN92)</f>
        <v>0.212311537702016</v>
      </c>
      <c r="AO94" s="250">
        <f>SUM(AO87,AO92)</f>
        <v>0.2169156420576</v>
      </c>
      <c r="AP94" s="251" t="s">
        <v>83</v>
      </c>
      <c r="AQ94" s="252">
        <f>SUM(AQ87,AQ92)</f>
        <v>0.21011168560767998</v>
      </c>
    </row>
    <row r="95" spans="1:81" ht="16.5" hidden="1" x14ac:dyDescent="0.25">
      <c r="A95" s="253" t="s">
        <v>95</v>
      </c>
      <c r="B95" s="242"/>
      <c r="C95" s="242"/>
      <c r="D95" s="242"/>
      <c r="E95" s="242"/>
      <c r="F95" s="242"/>
      <c r="H95" s="242"/>
      <c r="I95" s="254">
        <f>J94/H94</f>
        <v>0.81912202446568783</v>
      </c>
      <c r="J95" s="242"/>
      <c r="K95" s="242"/>
      <c r="L95" s="254">
        <f>M94/K94</f>
        <v>0.83633200273874164</v>
      </c>
      <c r="M95" s="242"/>
      <c r="N95" s="242"/>
      <c r="O95" s="254">
        <f>P94/N94</f>
        <v>0.82100694813105057</v>
      </c>
      <c r="P95" s="242"/>
      <c r="Q95" s="242"/>
      <c r="R95" s="254">
        <f>S94/Q94</f>
        <v>0.80490550357299417</v>
      </c>
      <c r="S95" s="242"/>
      <c r="T95" s="242"/>
      <c r="U95" s="254">
        <f>V94/T94</f>
        <v>0.80787514630632862</v>
      </c>
      <c r="V95" s="242"/>
      <c r="W95" s="242"/>
      <c r="X95" s="254">
        <f>Y94/W94</f>
        <v>0.83143946175411954</v>
      </c>
      <c r="Y95" s="242"/>
      <c r="Z95" s="242"/>
      <c r="AA95" s="254">
        <f>AB94/Z94</f>
        <v>0.79504293442699947</v>
      </c>
      <c r="AB95" s="242"/>
      <c r="AC95" s="242"/>
      <c r="AD95" s="254">
        <f>AE94/AC94</f>
        <v>0.78850786332807343</v>
      </c>
      <c r="AE95" s="242"/>
      <c r="AF95" s="242"/>
      <c r="AG95" s="254">
        <f>AH94/AF94</f>
        <v>0.81648810271524053</v>
      </c>
      <c r="AH95" s="242"/>
      <c r="AI95" s="242"/>
      <c r="AJ95" s="254">
        <f>AK94/AI94</f>
        <v>0.85236949774327497</v>
      </c>
      <c r="AK95" s="242"/>
      <c r="AL95" s="242"/>
      <c r="AM95" s="254">
        <f>AN94/AL94</f>
        <v>0.93121328449020024</v>
      </c>
      <c r="AN95" s="242"/>
      <c r="AO95" s="242"/>
      <c r="AP95" s="254">
        <f>AQ94/AO94</f>
        <v>0.96863316824282641</v>
      </c>
      <c r="AQ95" s="242"/>
    </row>
    <row r="96" spans="1:81" ht="16.5" hidden="1" x14ac:dyDescent="0.25">
      <c r="A96" s="253" t="s">
        <v>96</v>
      </c>
      <c r="B96" s="253"/>
      <c r="C96" s="253"/>
      <c r="D96" s="253"/>
      <c r="E96" s="253"/>
      <c r="F96" s="253"/>
      <c r="G96" s="255"/>
      <c r="H96" s="255"/>
      <c r="I96" s="255"/>
      <c r="J96" s="255"/>
      <c r="K96" s="255"/>
      <c r="L96" s="255"/>
      <c r="M96" s="255"/>
      <c r="N96" s="255"/>
      <c r="O96" s="255"/>
      <c r="P96" s="255"/>
      <c r="Q96" s="255"/>
      <c r="R96" s="255"/>
      <c r="S96" s="255"/>
      <c r="T96" s="255"/>
      <c r="U96" s="255"/>
      <c r="V96" s="255"/>
      <c r="W96" s="255"/>
      <c r="X96" s="255"/>
      <c r="Y96" s="255"/>
      <c r="Z96" s="255"/>
      <c r="AA96" s="255"/>
      <c r="AB96" s="255"/>
      <c r="AC96" s="255"/>
      <c r="AD96" s="255"/>
      <c r="AE96" s="255"/>
      <c r="AF96" s="255"/>
      <c r="AG96" s="255"/>
      <c r="AH96" s="255"/>
      <c r="AI96" s="255"/>
      <c r="AJ96" s="255"/>
      <c r="AK96" s="255"/>
      <c r="AL96" s="255"/>
      <c r="AM96" s="255"/>
      <c r="AN96" s="255"/>
      <c r="AO96" s="255"/>
      <c r="AP96" s="255"/>
      <c r="AQ96" s="255"/>
    </row>
    <row r="98" spans="9:42" x14ac:dyDescent="0.2">
      <c r="I98" s="268"/>
      <c r="L98" s="268"/>
      <c r="O98" s="268"/>
      <c r="R98" s="268"/>
      <c r="U98" s="268"/>
      <c r="X98" s="268"/>
      <c r="AA98" s="268"/>
      <c r="AD98" s="268"/>
      <c r="AG98" s="268"/>
      <c r="AJ98" s="268"/>
      <c r="AM98" s="268"/>
      <c r="AP98" s="268"/>
    </row>
  </sheetData>
  <mergeCells count="380">
    <mergeCell ref="AO90:AQ91"/>
    <mergeCell ref="H91:I91"/>
    <mergeCell ref="B92:G92"/>
    <mergeCell ref="A93:G93"/>
    <mergeCell ref="W90:Y91"/>
    <mergeCell ref="Z90:AB91"/>
    <mergeCell ref="AC90:AE91"/>
    <mergeCell ref="AF90:AH91"/>
    <mergeCell ref="AI90:AK91"/>
    <mergeCell ref="AL90:AN91"/>
    <mergeCell ref="A88:A92"/>
    <mergeCell ref="E90:F90"/>
    <mergeCell ref="K90:M91"/>
    <mergeCell ref="N90:P91"/>
    <mergeCell ref="Q90:S91"/>
    <mergeCell ref="T90:V91"/>
    <mergeCell ref="AF85:AH86"/>
    <mergeCell ref="AI85:AK86"/>
    <mergeCell ref="AL85:AN86"/>
    <mergeCell ref="AO85:AQ86"/>
    <mergeCell ref="H86:I86"/>
    <mergeCell ref="B87:G87"/>
    <mergeCell ref="N85:P86"/>
    <mergeCell ref="Q85:S86"/>
    <mergeCell ref="T85:V86"/>
    <mergeCell ref="W85:Y86"/>
    <mergeCell ref="Z85:AB86"/>
    <mergeCell ref="AC85:AE86"/>
    <mergeCell ref="A78:G78"/>
    <mergeCell ref="A79:G79"/>
    <mergeCell ref="A80:G80"/>
    <mergeCell ref="A83:A87"/>
    <mergeCell ref="E85:F85"/>
    <mergeCell ref="K85:M86"/>
    <mergeCell ref="AC71:AE72"/>
    <mergeCell ref="AF71:AH72"/>
    <mergeCell ref="AI71:AK72"/>
    <mergeCell ref="AL71:AN72"/>
    <mergeCell ref="AO71:AQ72"/>
    <mergeCell ref="A72:C72"/>
    <mergeCell ref="K71:M72"/>
    <mergeCell ref="N71:P72"/>
    <mergeCell ref="Q71:S72"/>
    <mergeCell ref="T71:V72"/>
    <mergeCell ref="W71:Y72"/>
    <mergeCell ref="Z71:AB72"/>
    <mergeCell ref="E68:F68"/>
    <mergeCell ref="E69:F69"/>
    <mergeCell ref="A71:C71"/>
    <mergeCell ref="D71:E71"/>
    <mergeCell ref="F71:G71"/>
    <mergeCell ref="H71:J72"/>
    <mergeCell ref="AL65:AN65"/>
    <mergeCell ref="AO65:AQ65"/>
    <mergeCell ref="A66:C67"/>
    <mergeCell ref="D66:E67"/>
    <mergeCell ref="F66:G66"/>
    <mergeCell ref="F67:G67"/>
    <mergeCell ref="T65:V65"/>
    <mergeCell ref="W65:Y65"/>
    <mergeCell ref="Z65:AB65"/>
    <mergeCell ref="AC65:AE65"/>
    <mergeCell ref="AF65:AH65"/>
    <mergeCell ref="AI65:AK65"/>
    <mergeCell ref="AC64:AE64"/>
    <mergeCell ref="AF64:AH64"/>
    <mergeCell ref="AI64:AK64"/>
    <mergeCell ref="AL64:AN64"/>
    <mergeCell ref="AO64:AQ64"/>
    <mergeCell ref="D65:G65"/>
    <mergeCell ref="H65:J65"/>
    <mergeCell ref="K65:M65"/>
    <mergeCell ref="N65:P65"/>
    <mergeCell ref="Q65:S65"/>
    <mergeCell ref="AL63:AN63"/>
    <mergeCell ref="AO63:AQ63"/>
    <mergeCell ref="F64:G64"/>
    <mergeCell ref="H64:J64"/>
    <mergeCell ref="K64:M64"/>
    <mergeCell ref="N64:P64"/>
    <mergeCell ref="Q64:S64"/>
    <mergeCell ref="T64:V64"/>
    <mergeCell ref="W64:Y64"/>
    <mergeCell ref="Z64:AB64"/>
    <mergeCell ref="T63:V63"/>
    <mergeCell ref="W63:Y63"/>
    <mergeCell ref="Z63:AB63"/>
    <mergeCell ref="AC63:AE63"/>
    <mergeCell ref="AF63:AH63"/>
    <mergeCell ref="AI63:AK63"/>
    <mergeCell ref="AF62:AH62"/>
    <mergeCell ref="AI62:AK62"/>
    <mergeCell ref="AL62:AN62"/>
    <mergeCell ref="AO62:AQ62"/>
    <mergeCell ref="D63:E64"/>
    <mergeCell ref="F63:G63"/>
    <mergeCell ref="H63:J63"/>
    <mergeCell ref="K63:M63"/>
    <mergeCell ref="N63:P63"/>
    <mergeCell ref="Q63:S63"/>
    <mergeCell ref="N62:P62"/>
    <mergeCell ref="Q62:S62"/>
    <mergeCell ref="T62:V62"/>
    <mergeCell ref="W62:Y62"/>
    <mergeCell ref="Z62:AB62"/>
    <mergeCell ref="AC62:AE62"/>
    <mergeCell ref="AL59:AN59"/>
    <mergeCell ref="AO59:AQ59"/>
    <mergeCell ref="A60:B65"/>
    <mergeCell ref="C60:C65"/>
    <mergeCell ref="D60:E61"/>
    <mergeCell ref="F60:G60"/>
    <mergeCell ref="F61:G61"/>
    <mergeCell ref="D62:G62"/>
    <mergeCell ref="H62:J62"/>
    <mergeCell ref="K62:M62"/>
    <mergeCell ref="T59:V59"/>
    <mergeCell ref="W59:Y59"/>
    <mergeCell ref="Z59:AB59"/>
    <mergeCell ref="AC59:AE59"/>
    <mergeCell ref="AF59:AH59"/>
    <mergeCell ref="AI59:AK59"/>
    <mergeCell ref="AC58:AE58"/>
    <mergeCell ref="AF58:AH58"/>
    <mergeCell ref="AI58:AK58"/>
    <mergeCell ref="AL58:AN58"/>
    <mergeCell ref="AO58:AQ58"/>
    <mergeCell ref="D59:G59"/>
    <mergeCell ref="H59:J59"/>
    <mergeCell ref="K59:M59"/>
    <mergeCell ref="N59:P59"/>
    <mergeCell ref="Q59:S59"/>
    <mergeCell ref="AL57:AN57"/>
    <mergeCell ref="AO57:AQ57"/>
    <mergeCell ref="F58:G58"/>
    <mergeCell ref="H58:J58"/>
    <mergeCell ref="K58:M58"/>
    <mergeCell ref="N58:P58"/>
    <mergeCell ref="Q58:S58"/>
    <mergeCell ref="T58:V58"/>
    <mergeCell ref="W58:Y58"/>
    <mergeCell ref="Z58:AB58"/>
    <mergeCell ref="T57:V57"/>
    <mergeCell ref="W57:Y57"/>
    <mergeCell ref="Z57:AB57"/>
    <mergeCell ref="AC57:AE57"/>
    <mergeCell ref="AF57:AH57"/>
    <mergeCell ref="AI57:AK57"/>
    <mergeCell ref="D57:E58"/>
    <mergeCell ref="F57:G57"/>
    <mergeCell ref="H57:J57"/>
    <mergeCell ref="K57:M57"/>
    <mergeCell ref="N57:P57"/>
    <mergeCell ref="Q57:S57"/>
    <mergeCell ref="Z56:AB56"/>
    <mergeCell ref="AC56:AE56"/>
    <mergeCell ref="AF56:AH56"/>
    <mergeCell ref="AI56:AK56"/>
    <mergeCell ref="AL56:AN56"/>
    <mergeCell ref="AO56:AQ56"/>
    <mergeCell ref="H56:J56"/>
    <mergeCell ref="K56:M56"/>
    <mergeCell ref="N56:P56"/>
    <mergeCell ref="Q56:S56"/>
    <mergeCell ref="T56:V56"/>
    <mergeCell ref="W56:Y56"/>
    <mergeCell ref="AO51:AQ51"/>
    <mergeCell ref="A52:B53"/>
    <mergeCell ref="C52:C53"/>
    <mergeCell ref="D52:G53"/>
    <mergeCell ref="A54:B59"/>
    <mergeCell ref="C54:C59"/>
    <mergeCell ref="D54:E55"/>
    <mergeCell ref="F54:G54"/>
    <mergeCell ref="F55:G55"/>
    <mergeCell ref="D56:G56"/>
    <mergeCell ref="W51:Y51"/>
    <mergeCell ref="Z51:AB51"/>
    <mergeCell ref="AC51:AE51"/>
    <mergeCell ref="AF51:AH51"/>
    <mergeCell ref="AI51:AK51"/>
    <mergeCell ref="AL51:AN51"/>
    <mergeCell ref="AO43:AQ44"/>
    <mergeCell ref="H44:I44"/>
    <mergeCell ref="B45:G45"/>
    <mergeCell ref="A46:G46"/>
    <mergeCell ref="A51:G51"/>
    <mergeCell ref="H51:J51"/>
    <mergeCell ref="K51:M51"/>
    <mergeCell ref="N51:P51"/>
    <mergeCell ref="Q51:S51"/>
    <mergeCell ref="T51:V51"/>
    <mergeCell ref="W43:Y44"/>
    <mergeCell ref="Z43:AB44"/>
    <mergeCell ref="AC43:AE44"/>
    <mergeCell ref="AF43:AH44"/>
    <mergeCell ref="AI43:AK44"/>
    <mergeCell ref="AL43:AN44"/>
    <mergeCell ref="A41:A45"/>
    <mergeCell ref="E43:F43"/>
    <mergeCell ref="K43:M44"/>
    <mergeCell ref="N43:P44"/>
    <mergeCell ref="Q43:S44"/>
    <mergeCell ref="T43:V44"/>
    <mergeCell ref="AF38:AH39"/>
    <mergeCell ref="AI38:AK39"/>
    <mergeCell ref="AL38:AN39"/>
    <mergeCell ref="AO38:AQ39"/>
    <mergeCell ref="H39:I39"/>
    <mergeCell ref="B40:G40"/>
    <mergeCell ref="N38:P39"/>
    <mergeCell ref="Q38:S39"/>
    <mergeCell ref="T38:V39"/>
    <mergeCell ref="W38:Y39"/>
    <mergeCell ref="Z38:AB39"/>
    <mergeCell ref="AC38:AE39"/>
    <mergeCell ref="A31:G31"/>
    <mergeCell ref="A32:G32"/>
    <mergeCell ref="A33:G33"/>
    <mergeCell ref="A36:A40"/>
    <mergeCell ref="E38:F38"/>
    <mergeCell ref="K38:M39"/>
    <mergeCell ref="AC24:AE25"/>
    <mergeCell ref="AF24:AH25"/>
    <mergeCell ref="AI24:AK25"/>
    <mergeCell ref="AL24:AN25"/>
    <mergeCell ref="AO24:AQ25"/>
    <mergeCell ref="A25:C25"/>
    <mergeCell ref="K24:M25"/>
    <mergeCell ref="N24:P25"/>
    <mergeCell ref="Q24:S25"/>
    <mergeCell ref="T24:V25"/>
    <mergeCell ref="W24:Y25"/>
    <mergeCell ref="Z24:AB25"/>
    <mergeCell ref="E21:F21"/>
    <mergeCell ref="E22:F22"/>
    <mergeCell ref="A24:C24"/>
    <mergeCell ref="D24:E24"/>
    <mergeCell ref="F24:G24"/>
    <mergeCell ref="H24:J25"/>
    <mergeCell ref="AL18:AN18"/>
    <mergeCell ref="AO18:AQ18"/>
    <mergeCell ref="A19:C20"/>
    <mergeCell ref="D19:E20"/>
    <mergeCell ref="F19:G19"/>
    <mergeCell ref="F20:G20"/>
    <mergeCell ref="T18:V18"/>
    <mergeCell ref="W18:Y18"/>
    <mergeCell ref="Z18:AB18"/>
    <mergeCell ref="AC18:AE18"/>
    <mergeCell ref="AF18:AH18"/>
    <mergeCell ref="AI18:AK18"/>
    <mergeCell ref="AC17:AE17"/>
    <mergeCell ref="AF17:AH17"/>
    <mergeCell ref="AI17:AK17"/>
    <mergeCell ref="AL17:AN17"/>
    <mergeCell ref="AO17:AQ17"/>
    <mergeCell ref="D18:G18"/>
    <mergeCell ref="H18:J18"/>
    <mergeCell ref="K18:M18"/>
    <mergeCell ref="N18:P18"/>
    <mergeCell ref="Q18:S18"/>
    <mergeCell ref="AL16:AN16"/>
    <mergeCell ref="AO16:AQ16"/>
    <mergeCell ref="F17:G17"/>
    <mergeCell ref="H17:J17"/>
    <mergeCell ref="K17:M17"/>
    <mergeCell ref="N17:P17"/>
    <mergeCell ref="Q17:S17"/>
    <mergeCell ref="T17:V17"/>
    <mergeCell ref="W17:Y17"/>
    <mergeCell ref="Z17:AB17"/>
    <mergeCell ref="T16:V16"/>
    <mergeCell ref="W16:Y16"/>
    <mergeCell ref="Z16:AB16"/>
    <mergeCell ref="AC16:AE16"/>
    <mergeCell ref="AF16:AH16"/>
    <mergeCell ref="AI16:AK16"/>
    <mergeCell ref="AF15:AH15"/>
    <mergeCell ref="AI15:AK15"/>
    <mergeCell ref="AL15:AN15"/>
    <mergeCell ref="AO15:AQ15"/>
    <mergeCell ref="D16:E17"/>
    <mergeCell ref="F16:G16"/>
    <mergeCell ref="H16:J16"/>
    <mergeCell ref="K16:M16"/>
    <mergeCell ref="N16:P16"/>
    <mergeCell ref="Q16:S16"/>
    <mergeCell ref="N15:P15"/>
    <mergeCell ref="Q15:S15"/>
    <mergeCell ref="T15:V15"/>
    <mergeCell ref="W15:Y15"/>
    <mergeCell ref="Z15:AB15"/>
    <mergeCell ref="AC15:AE15"/>
    <mergeCell ref="AL12:AN12"/>
    <mergeCell ref="AO12:AQ12"/>
    <mergeCell ref="A13:B18"/>
    <mergeCell ref="C13:C18"/>
    <mergeCell ref="D13:E14"/>
    <mergeCell ref="F13:G13"/>
    <mergeCell ref="F14:G14"/>
    <mergeCell ref="D15:G15"/>
    <mergeCell ref="H15:J15"/>
    <mergeCell ref="K15:M15"/>
    <mergeCell ref="T12:V12"/>
    <mergeCell ref="W12:Y12"/>
    <mergeCell ref="Z12:AB12"/>
    <mergeCell ref="AC12:AE12"/>
    <mergeCell ref="AF12:AH12"/>
    <mergeCell ref="AI12:AK12"/>
    <mergeCell ref="AC11:AE11"/>
    <mergeCell ref="AF11:AH11"/>
    <mergeCell ref="AI11:AK11"/>
    <mergeCell ref="AL11:AN11"/>
    <mergeCell ref="AO11:AQ11"/>
    <mergeCell ref="D12:G12"/>
    <mergeCell ref="H12:J12"/>
    <mergeCell ref="K12:M12"/>
    <mergeCell ref="N12:P12"/>
    <mergeCell ref="Q12:S12"/>
    <mergeCell ref="AL10:AN10"/>
    <mergeCell ref="AO10:AQ10"/>
    <mergeCell ref="F11:G11"/>
    <mergeCell ref="H11:J11"/>
    <mergeCell ref="K11:M11"/>
    <mergeCell ref="N11:P11"/>
    <mergeCell ref="Q11:S11"/>
    <mergeCell ref="T11:V11"/>
    <mergeCell ref="W11:Y11"/>
    <mergeCell ref="Z11:AB11"/>
    <mergeCell ref="T10:V10"/>
    <mergeCell ref="W10:Y10"/>
    <mergeCell ref="Z10:AB10"/>
    <mergeCell ref="AC10:AE10"/>
    <mergeCell ref="AF10:AH10"/>
    <mergeCell ref="AI10:AK10"/>
    <mergeCell ref="D10:E11"/>
    <mergeCell ref="F10:G10"/>
    <mergeCell ref="H10:J10"/>
    <mergeCell ref="K10:M10"/>
    <mergeCell ref="N10:P10"/>
    <mergeCell ref="Q10:S10"/>
    <mergeCell ref="Z9:AB9"/>
    <mergeCell ref="AC9:AE9"/>
    <mergeCell ref="AF9:AH9"/>
    <mergeCell ref="AI9:AK9"/>
    <mergeCell ref="AL9:AN9"/>
    <mergeCell ref="AO9:AQ9"/>
    <mergeCell ref="H9:J9"/>
    <mergeCell ref="K9:M9"/>
    <mergeCell ref="N9:P9"/>
    <mergeCell ref="Q9:S9"/>
    <mergeCell ref="T9:V9"/>
    <mergeCell ref="W9:Y9"/>
    <mergeCell ref="AO4:AQ4"/>
    <mergeCell ref="A5:B6"/>
    <mergeCell ref="C5:C6"/>
    <mergeCell ref="D5:G6"/>
    <mergeCell ref="A7:B12"/>
    <mergeCell ref="C7:C12"/>
    <mergeCell ref="D7:E8"/>
    <mergeCell ref="F7:G7"/>
    <mergeCell ref="F8:G8"/>
    <mergeCell ref="D9:G9"/>
    <mergeCell ref="W4:Y4"/>
    <mergeCell ref="Z4:AB4"/>
    <mergeCell ref="AC4:AE4"/>
    <mergeCell ref="AF4:AH4"/>
    <mergeCell ref="AI4:AK4"/>
    <mergeCell ref="AL4:AN4"/>
    <mergeCell ref="A1:AQ1"/>
    <mergeCell ref="AN2:AQ2"/>
    <mergeCell ref="BX2:CA2"/>
    <mergeCell ref="BZ3:CA3"/>
    <mergeCell ref="A4:G4"/>
    <mergeCell ref="H4:J4"/>
    <mergeCell ref="K4:M4"/>
    <mergeCell ref="N4:P4"/>
    <mergeCell ref="Q4:S4"/>
    <mergeCell ref="T4:V4"/>
  </mergeCells>
  <pageMargins left="0.7" right="0.7" top="0.75" bottom="0.75" header="0.3" footer="0.3"/>
  <pageSetup paperSize="8" scale="49" fitToHeight="0" orientation="landscape" horizontalDpi="120" verticalDpi="144" r:id="rId1"/>
  <headerFooter alignWithMargins="0">
    <oddFooter xml:space="preserve">&amp;R
</oddFooter>
  </headerFooter>
  <rowBreaks count="1" manualBreakCount="1">
    <brk id="49" max="42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E131"/>
  <sheetViews>
    <sheetView showZeros="0" view="pageBreakPreview" topLeftCell="E104" zoomScale="85" zoomScaleNormal="100" zoomScaleSheetLayoutView="85" workbookViewId="0">
      <selection activeCell="I150" sqref="I150"/>
    </sheetView>
  </sheetViews>
  <sheetFormatPr defaultRowHeight="15" x14ac:dyDescent="0.25"/>
  <cols>
    <col min="1" max="2" width="13.28515625" customWidth="1"/>
    <col min="3" max="4" width="12.140625" customWidth="1"/>
    <col min="5" max="5" width="5.140625" customWidth="1"/>
    <col min="6" max="6" width="8.140625" customWidth="1"/>
    <col min="7" max="7" width="8.5703125" customWidth="1"/>
    <col min="8" max="79" width="8" customWidth="1"/>
    <col min="80" max="80" width="12" bestFit="1" customWidth="1"/>
    <col min="257" max="258" width="13.28515625" customWidth="1"/>
    <col min="259" max="260" width="12.140625" customWidth="1"/>
    <col min="261" max="261" width="5.140625" customWidth="1"/>
    <col min="262" max="262" width="8.140625" customWidth="1"/>
    <col min="263" max="263" width="8.5703125" customWidth="1"/>
    <col min="264" max="335" width="8" customWidth="1"/>
    <col min="336" max="336" width="12" bestFit="1" customWidth="1"/>
    <col min="513" max="514" width="13.28515625" customWidth="1"/>
    <col min="515" max="516" width="12.140625" customWidth="1"/>
    <col min="517" max="517" width="5.140625" customWidth="1"/>
    <col min="518" max="518" width="8.140625" customWidth="1"/>
    <col min="519" max="519" width="8.5703125" customWidth="1"/>
    <col min="520" max="591" width="8" customWidth="1"/>
    <col min="592" max="592" width="12" bestFit="1" customWidth="1"/>
    <col min="769" max="770" width="13.28515625" customWidth="1"/>
    <col min="771" max="772" width="12.140625" customWidth="1"/>
    <col min="773" max="773" width="5.140625" customWidth="1"/>
    <col min="774" max="774" width="8.140625" customWidth="1"/>
    <col min="775" max="775" width="8.5703125" customWidth="1"/>
    <col min="776" max="847" width="8" customWidth="1"/>
    <col min="848" max="848" width="12" bestFit="1" customWidth="1"/>
    <col min="1025" max="1026" width="13.28515625" customWidth="1"/>
    <col min="1027" max="1028" width="12.140625" customWidth="1"/>
    <col min="1029" max="1029" width="5.140625" customWidth="1"/>
    <col min="1030" max="1030" width="8.140625" customWidth="1"/>
    <col min="1031" max="1031" width="8.5703125" customWidth="1"/>
    <col min="1032" max="1103" width="8" customWidth="1"/>
    <col min="1104" max="1104" width="12" bestFit="1" customWidth="1"/>
    <col min="1281" max="1282" width="13.28515625" customWidth="1"/>
    <col min="1283" max="1284" width="12.140625" customWidth="1"/>
    <col min="1285" max="1285" width="5.140625" customWidth="1"/>
    <col min="1286" max="1286" width="8.140625" customWidth="1"/>
    <col min="1287" max="1287" width="8.5703125" customWidth="1"/>
    <col min="1288" max="1359" width="8" customWidth="1"/>
    <col min="1360" max="1360" width="12" bestFit="1" customWidth="1"/>
    <col min="1537" max="1538" width="13.28515625" customWidth="1"/>
    <col min="1539" max="1540" width="12.140625" customWidth="1"/>
    <col min="1541" max="1541" width="5.140625" customWidth="1"/>
    <col min="1542" max="1542" width="8.140625" customWidth="1"/>
    <col min="1543" max="1543" width="8.5703125" customWidth="1"/>
    <col min="1544" max="1615" width="8" customWidth="1"/>
    <col min="1616" max="1616" width="12" bestFit="1" customWidth="1"/>
    <col min="1793" max="1794" width="13.28515625" customWidth="1"/>
    <col min="1795" max="1796" width="12.140625" customWidth="1"/>
    <col min="1797" max="1797" width="5.140625" customWidth="1"/>
    <col min="1798" max="1798" width="8.140625" customWidth="1"/>
    <col min="1799" max="1799" width="8.5703125" customWidth="1"/>
    <col min="1800" max="1871" width="8" customWidth="1"/>
    <col min="1872" max="1872" width="12" bestFit="1" customWidth="1"/>
    <col min="2049" max="2050" width="13.28515625" customWidth="1"/>
    <col min="2051" max="2052" width="12.140625" customWidth="1"/>
    <col min="2053" max="2053" width="5.140625" customWidth="1"/>
    <col min="2054" max="2054" width="8.140625" customWidth="1"/>
    <col min="2055" max="2055" width="8.5703125" customWidth="1"/>
    <col min="2056" max="2127" width="8" customWidth="1"/>
    <col min="2128" max="2128" width="12" bestFit="1" customWidth="1"/>
    <col min="2305" max="2306" width="13.28515625" customWidth="1"/>
    <col min="2307" max="2308" width="12.140625" customWidth="1"/>
    <col min="2309" max="2309" width="5.140625" customWidth="1"/>
    <col min="2310" max="2310" width="8.140625" customWidth="1"/>
    <col min="2311" max="2311" width="8.5703125" customWidth="1"/>
    <col min="2312" max="2383" width="8" customWidth="1"/>
    <col min="2384" max="2384" width="12" bestFit="1" customWidth="1"/>
    <col min="2561" max="2562" width="13.28515625" customWidth="1"/>
    <col min="2563" max="2564" width="12.140625" customWidth="1"/>
    <col min="2565" max="2565" width="5.140625" customWidth="1"/>
    <col min="2566" max="2566" width="8.140625" customWidth="1"/>
    <col min="2567" max="2567" width="8.5703125" customWidth="1"/>
    <col min="2568" max="2639" width="8" customWidth="1"/>
    <col min="2640" max="2640" width="12" bestFit="1" customWidth="1"/>
    <col min="2817" max="2818" width="13.28515625" customWidth="1"/>
    <col min="2819" max="2820" width="12.140625" customWidth="1"/>
    <col min="2821" max="2821" width="5.140625" customWidth="1"/>
    <col min="2822" max="2822" width="8.140625" customWidth="1"/>
    <col min="2823" max="2823" width="8.5703125" customWidth="1"/>
    <col min="2824" max="2895" width="8" customWidth="1"/>
    <col min="2896" max="2896" width="12" bestFit="1" customWidth="1"/>
    <col min="3073" max="3074" width="13.28515625" customWidth="1"/>
    <col min="3075" max="3076" width="12.140625" customWidth="1"/>
    <col min="3077" max="3077" width="5.140625" customWidth="1"/>
    <col min="3078" max="3078" width="8.140625" customWidth="1"/>
    <col min="3079" max="3079" width="8.5703125" customWidth="1"/>
    <col min="3080" max="3151" width="8" customWidth="1"/>
    <col min="3152" max="3152" width="12" bestFit="1" customWidth="1"/>
    <col min="3329" max="3330" width="13.28515625" customWidth="1"/>
    <col min="3331" max="3332" width="12.140625" customWidth="1"/>
    <col min="3333" max="3333" width="5.140625" customWidth="1"/>
    <col min="3334" max="3334" width="8.140625" customWidth="1"/>
    <col min="3335" max="3335" width="8.5703125" customWidth="1"/>
    <col min="3336" max="3407" width="8" customWidth="1"/>
    <col min="3408" max="3408" width="12" bestFit="1" customWidth="1"/>
    <col min="3585" max="3586" width="13.28515625" customWidth="1"/>
    <col min="3587" max="3588" width="12.140625" customWidth="1"/>
    <col min="3589" max="3589" width="5.140625" customWidth="1"/>
    <col min="3590" max="3590" width="8.140625" customWidth="1"/>
    <col min="3591" max="3591" width="8.5703125" customWidth="1"/>
    <col min="3592" max="3663" width="8" customWidth="1"/>
    <col min="3664" max="3664" width="12" bestFit="1" customWidth="1"/>
    <col min="3841" max="3842" width="13.28515625" customWidth="1"/>
    <col min="3843" max="3844" width="12.140625" customWidth="1"/>
    <col min="3845" max="3845" width="5.140625" customWidth="1"/>
    <col min="3846" max="3846" width="8.140625" customWidth="1"/>
    <col min="3847" max="3847" width="8.5703125" customWidth="1"/>
    <col min="3848" max="3919" width="8" customWidth="1"/>
    <col min="3920" max="3920" width="12" bestFit="1" customWidth="1"/>
    <col min="4097" max="4098" width="13.28515625" customWidth="1"/>
    <col min="4099" max="4100" width="12.140625" customWidth="1"/>
    <col min="4101" max="4101" width="5.140625" customWidth="1"/>
    <col min="4102" max="4102" width="8.140625" customWidth="1"/>
    <col min="4103" max="4103" width="8.5703125" customWidth="1"/>
    <col min="4104" max="4175" width="8" customWidth="1"/>
    <col min="4176" max="4176" width="12" bestFit="1" customWidth="1"/>
    <col min="4353" max="4354" width="13.28515625" customWidth="1"/>
    <col min="4355" max="4356" width="12.140625" customWidth="1"/>
    <col min="4357" max="4357" width="5.140625" customWidth="1"/>
    <col min="4358" max="4358" width="8.140625" customWidth="1"/>
    <col min="4359" max="4359" width="8.5703125" customWidth="1"/>
    <col min="4360" max="4431" width="8" customWidth="1"/>
    <col min="4432" max="4432" width="12" bestFit="1" customWidth="1"/>
    <col min="4609" max="4610" width="13.28515625" customWidth="1"/>
    <col min="4611" max="4612" width="12.140625" customWidth="1"/>
    <col min="4613" max="4613" width="5.140625" customWidth="1"/>
    <col min="4614" max="4614" width="8.140625" customWidth="1"/>
    <col min="4615" max="4615" width="8.5703125" customWidth="1"/>
    <col min="4616" max="4687" width="8" customWidth="1"/>
    <col min="4688" max="4688" width="12" bestFit="1" customWidth="1"/>
    <col min="4865" max="4866" width="13.28515625" customWidth="1"/>
    <col min="4867" max="4868" width="12.140625" customWidth="1"/>
    <col min="4869" max="4869" width="5.140625" customWidth="1"/>
    <col min="4870" max="4870" width="8.140625" customWidth="1"/>
    <col min="4871" max="4871" width="8.5703125" customWidth="1"/>
    <col min="4872" max="4943" width="8" customWidth="1"/>
    <col min="4944" max="4944" width="12" bestFit="1" customWidth="1"/>
    <col min="5121" max="5122" width="13.28515625" customWidth="1"/>
    <col min="5123" max="5124" width="12.140625" customWidth="1"/>
    <col min="5125" max="5125" width="5.140625" customWidth="1"/>
    <col min="5126" max="5126" width="8.140625" customWidth="1"/>
    <col min="5127" max="5127" width="8.5703125" customWidth="1"/>
    <col min="5128" max="5199" width="8" customWidth="1"/>
    <col min="5200" max="5200" width="12" bestFit="1" customWidth="1"/>
    <col min="5377" max="5378" width="13.28515625" customWidth="1"/>
    <col min="5379" max="5380" width="12.140625" customWidth="1"/>
    <col min="5381" max="5381" width="5.140625" customWidth="1"/>
    <col min="5382" max="5382" width="8.140625" customWidth="1"/>
    <col min="5383" max="5383" width="8.5703125" customWidth="1"/>
    <col min="5384" max="5455" width="8" customWidth="1"/>
    <col min="5456" max="5456" width="12" bestFit="1" customWidth="1"/>
    <col min="5633" max="5634" width="13.28515625" customWidth="1"/>
    <col min="5635" max="5636" width="12.140625" customWidth="1"/>
    <col min="5637" max="5637" width="5.140625" customWidth="1"/>
    <col min="5638" max="5638" width="8.140625" customWidth="1"/>
    <col min="5639" max="5639" width="8.5703125" customWidth="1"/>
    <col min="5640" max="5711" width="8" customWidth="1"/>
    <col min="5712" max="5712" width="12" bestFit="1" customWidth="1"/>
    <col min="5889" max="5890" width="13.28515625" customWidth="1"/>
    <col min="5891" max="5892" width="12.140625" customWidth="1"/>
    <col min="5893" max="5893" width="5.140625" customWidth="1"/>
    <col min="5894" max="5894" width="8.140625" customWidth="1"/>
    <col min="5895" max="5895" width="8.5703125" customWidth="1"/>
    <col min="5896" max="5967" width="8" customWidth="1"/>
    <col min="5968" max="5968" width="12" bestFit="1" customWidth="1"/>
    <col min="6145" max="6146" width="13.28515625" customWidth="1"/>
    <col min="6147" max="6148" width="12.140625" customWidth="1"/>
    <col min="6149" max="6149" width="5.140625" customWidth="1"/>
    <col min="6150" max="6150" width="8.140625" customWidth="1"/>
    <col min="6151" max="6151" width="8.5703125" customWidth="1"/>
    <col min="6152" max="6223" width="8" customWidth="1"/>
    <col min="6224" max="6224" width="12" bestFit="1" customWidth="1"/>
    <col min="6401" max="6402" width="13.28515625" customWidth="1"/>
    <col min="6403" max="6404" width="12.140625" customWidth="1"/>
    <col min="6405" max="6405" width="5.140625" customWidth="1"/>
    <col min="6406" max="6406" width="8.140625" customWidth="1"/>
    <col min="6407" max="6407" width="8.5703125" customWidth="1"/>
    <col min="6408" max="6479" width="8" customWidth="1"/>
    <col min="6480" max="6480" width="12" bestFit="1" customWidth="1"/>
    <col min="6657" max="6658" width="13.28515625" customWidth="1"/>
    <col min="6659" max="6660" width="12.140625" customWidth="1"/>
    <col min="6661" max="6661" width="5.140625" customWidth="1"/>
    <col min="6662" max="6662" width="8.140625" customWidth="1"/>
    <col min="6663" max="6663" width="8.5703125" customWidth="1"/>
    <col min="6664" max="6735" width="8" customWidth="1"/>
    <col min="6736" max="6736" width="12" bestFit="1" customWidth="1"/>
    <col min="6913" max="6914" width="13.28515625" customWidth="1"/>
    <col min="6915" max="6916" width="12.140625" customWidth="1"/>
    <col min="6917" max="6917" width="5.140625" customWidth="1"/>
    <col min="6918" max="6918" width="8.140625" customWidth="1"/>
    <col min="6919" max="6919" width="8.5703125" customWidth="1"/>
    <col min="6920" max="6991" width="8" customWidth="1"/>
    <col min="6992" max="6992" width="12" bestFit="1" customWidth="1"/>
    <col min="7169" max="7170" width="13.28515625" customWidth="1"/>
    <col min="7171" max="7172" width="12.140625" customWidth="1"/>
    <col min="7173" max="7173" width="5.140625" customWidth="1"/>
    <col min="7174" max="7174" width="8.140625" customWidth="1"/>
    <col min="7175" max="7175" width="8.5703125" customWidth="1"/>
    <col min="7176" max="7247" width="8" customWidth="1"/>
    <col min="7248" max="7248" width="12" bestFit="1" customWidth="1"/>
    <col min="7425" max="7426" width="13.28515625" customWidth="1"/>
    <col min="7427" max="7428" width="12.140625" customWidth="1"/>
    <col min="7429" max="7429" width="5.140625" customWidth="1"/>
    <col min="7430" max="7430" width="8.140625" customWidth="1"/>
    <col min="7431" max="7431" width="8.5703125" customWidth="1"/>
    <col min="7432" max="7503" width="8" customWidth="1"/>
    <col min="7504" max="7504" width="12" bestFit="1" customWidth="1"/>
    <col min="7681" max="7682" width="13.28515625" customWidth="1"/>
    <col min="7683" max="7684" width="12.140625" customWidth="1"/>
    <col min="7685" max="7685" width="5.140625" customWidth="1"/>
    <col min="7686" max="7686" width="8.140625" customWidth="1"/>
    <col min="7687" max="7687" width="8.5703125" customWidth="1"/>
    <col min="7688" max="7759" width="8" customWidth="1"/>
    <col min="7760" max="7760" width="12" bestFit="1" customWidth="1"/>
    <col min="7937" max="7938" width="13.28515625" customWidth="1"/>
    <col min="7939" max="7940" width="12.140625" customWidth="1"/>
    <col min="7941" max="7941" width="5.140625" customWidth="1"/>
    <col min="7942" max="7942" width="8.140625" customWidth="1"/>
    <col min="7943" max="7943" width="8.5703125" customWidth="1"/>
    <col min="7944" max="8015" width="8" customWidth="1"/>
    <col min="8016" max="8016" width="12" bestFit="1" customWidth="1"/>
    <col min="8193" max="8194" width="13.28515625" customWidth="1"/>
    <col min="8195" max="8196" width="12.140625" customWidth="1"/>
    <col min="8197" max="8197" width="5.140625" customWidth="1"/>
    <col min="8198" max="8198" width="8.140625" customWidth="1"/>
    <col min="8199" max="8199" width="8.5703125" customWidth="1"/>
    <col min="8200" max="8271" width="8" customWidth="1"/>
    <col min="8272" max="8272" width="12" bestFit="1" customWidth="1"/>
    <col min="8449" max="8450" width="13.28515625" customWidth="1"/>
    <col min="8451" max="8452" width="12.140625" customWidth="1"/>
    <col min="8453" max="8453" width="5.140625" customWidth="1"/>
    <col min="8454" max="8454" width="8.140625" customWidth="1"/>
    <col min="8455" max="8455" width="8.5703125" customWidth="1"/>
    <col min="8456" max="8527" width="8" customWidth="1"/>
    <col min="8528" max="8528" width="12" bestFit="1" customWidth="1"/>
    <col min="8705" max="8706" width="13.28515625" customWidth="1"/>
    <col min="8707" max="8708" width="12.140625" customWidth="1"/>
    <col min="8709" max="8709" width="5.140625" customWidth="1"/>
    <col min="8710" max="8710" width="8.140625" customWidth="1"/>
    <col min="8711" max="8711" width="8.5703125" customWidth="1"/>
    <col min="8712" max="8783" width="8" customWidth="1"/>
    <col min="8784" max="8784" width="12" bestFit="1" customWidth="1"/>
    <col min="8961" max="8962" width="13.28515625" customWidth="1"/>
    <col min="8963" max="8964" width="12.140625" customWidth="1"/>
    <col min="8965" max="8965" width="5.140625" customWidth="1"/>
    <col min="8966" max="8966" width="8.140625" customWidth="1"/>
    <col min="8967" max="8967" width="8.5703125" customWidth="1"/>
    <col min="8968" max="9039" width="8" customWidth="1"/>
    <col min="9040" max="9040" width="12" bestFit="1" customWidth="1"/>
    <col min="9217" max="9218" width="13.28515625" customWidth="1"/>
    <col min="9219" max="9220" width="12.140625" customWidth="1"/>
    <col min="9221" max="9221" width="5.140625" customWidth="1"/>
    <col min="9222" max="9222" width="8.140625" customWidth="1"/>
    <col min="9223" max="9223" width="8.5703125" customWidth="1"/>
    <col min="9224" max="9295" width="8" customWidth="1"/>
    <col min="9296" max="9296" width="12" bestFit="1" customWidth="1"/>
    <col min="9473" max="9474" width="13.28515625" customWidth="1"/>
    <col min="9475" max="9476" width="12.140625" customWidth="1"/>
    <col min="9477" max="9477" width="5.140625" customWidth="1"/>
    <col min="9478" max="9478" width="8.140625" customWidth="1"/>
    <col min="9479" max="9479" width="8.5703125" customWidth="1"/>
    <col min="9480" max="9551" width="8" customWidth="1"/>
    <col min="9552" max="9552" width="12" bestFit="1" customWidth="1"/>
    <col min="9729" max="9730" width="13.28515625" customWidth="1"/>
    <col min="9731" max="9732" width="12.140625" customWidth="1"/>
    <col min="9733" max="9733" width="5.140625" customWidth="1"/>
    <col min="9734" max="9734" width="8.140625" customWidth="1"/>
    <col min="9735" max="9735" width="8.5703125" customWidth="1"/>
    <col min="9736" max="9807" width="8" customWidth="1"/>
    <col min="9808" max="9808" width="12" bestFit="1" customWidth="1"/>
    <col min="9985" max="9986" width="13.28515625" customWidth="1"/>
    <col min="9987" max="9988" width="12.140625" customWidth="1"/>
    <col min="9989" max="9989" width="5.140625" customWidth="1"/>
    <col min="9990" max="9990" width="8.140625" customWidth="1"/>
    <col min="9991" max="9991" width="8.5703125" customWidth="1"/>
    <col min="9992" max="10063" width="8" customWidth="1"/>
    <col min="10064" max="10064" width="12" bestFit="1" customWidth="1"/>
    <col min="10241" max="10242" width="13.28515625" customWidth="1"/>
    <col min="10243" max="10244" width="12.140625" customWidth="1"/>
    <col min="10245" max="10245" width="5.140625" customWidth="1"/>
    <col min="10246" max="10246" width="8.140625" customWidth="1"/>
    <col min="10247" max="10247" width="8.5703125" customWidth="1"/>
    <col min="10248" max="10319" width="8" customWidth="1"/>
    <col min="10320" max="10320" width="12" bestFit="1" customWidth="1"/>
    <col min="10497" max="10498" width="13.28515625" customWidth="1"/>
    <col min="10499" max="10500" width="12.140625" customWidth="1"/>
    <col min="10501" max="10501" width="5.140625" customWidth="1"/>
    <col min="10502" max="10502" width="8.140625" customWidth="1"/>
    <col min="10503" max="10503" width="8.5703125" customWidth="1"/>
    <col min="10504" max="10575" width="8" customWidth="1"/>
    <col min="10576" max="10576" width="12" bestFit="1" customWidth="1"/>
    <col min="10753" max="10754" width="13.28515625" customWidth="1"/>
    <col min="10755" max="10756" width="12.140625" customWidth="1"/>
    <col min="10757" max="10757" width="5.140625" customWidth="1"/>
    <col min="10758" max="10758" width="8.140625" customWidth="1"/>
    <col min="10759" max="10759" width="8.5703125" customWidth="1"/>
    <col min="10760" max="10831" width="8" customWidth="1"/>
    <col min="10832" max="10832" width="12" bestFit="1" customWidth="1"/>
    <col min="11009" max="11010" width="13.28515625" customWidth="1"/>
    <col min="11011" max="11012" width="12.140625" customWidth="1"/>
    <col min="11013" max="11013" width="5.140625" customWidth="1"/>
    <col min="11014" max="11014" width="8.140625" customWidth="1"/>
    <col min="11015" max="11015" width="8.5703125" customWidth="1"/>
    <col min="11016" max="11087" width="8" customWidth="1"/>
    <col min="11088" max="11088" width="12" bestFit="1" customWidth="1"/>
    <col min="11265" max="11266" width="13.28515625" customWidth="1"/>
    <col min="11267" max="11268" width="12.140625" customWidth="1"/>
    <col min="11269" max="11269" width="5.140625" customWidth="1"/>
    <col min="11270" max="11270" width="8.140625" customWidth="1"/>
    <col min="11271" max="11271" width="8.5703125" customWidth="1"/>
    <col min="11272" max="11343" width="8" customWidth="1"/>
    <col min="11344" max="11344" width="12" bestFit="1" customWidth="1"/>
    <col min="11521" max="11522" width="13.28515625" customWidth="1"/>
    <col min="11523" max="11524" width="12.140625" customWidth="1"/>
    <col min="11525" max="11525" width="5.140625" customWidth="1"/>
    <col min="11526" max="11526" width="8.140625" customWidth="1"/>
    <col min="11527" max="11527" width="8.5703125" customWidth="1"/>
    <col min="11528" max="11599" width="8" customWidth="1"/>
    <col min="11600" max="11600" width="12" bestFit="1" customWidth="1"/>
    <col min="11777" max="11778" width="13.28515625" customWidth="1"/>
    <col min="11779" max="11780" width="12.140625" customWidth="1"/>
    <col min="11781" max="11781" width="5.140625" customWidth="1"/>
    <col min="11782" max="11782" width="8.140625" customWidth="1"/>
    <col min="11783" max="11783" width="8.5703125" customWidth="1"/>
    <col min="11784" max="11855" width="8" customWidth="1"/>
    <col min="11856" max="11856" width="12" bestFit="1" customWidth="1"/>
    <col min="12033" max="12034" width="13.28515625" customWidth="1"/>
    <col min="12035" max="12036" width="12.140625" customWidth="1"/>
    <col min="12037" max="12037" width="5.140625" customWidth="1"/>
    <col min="12038" max="12038" width="8.140625" customWidth="1"/>
    <col min="12039" max="12039" width="8.5703125" customWidth="1"/>
    <col min="12040" max="12111" width="8" customWidth="1"/>
    <col min="12112" max="12112" width="12" bestFit="1" customWidth="1"/>
    <col min="12289" max="12290" width="13.28515625" customWidth="1"/>
    <col min="12291" max="12292" width="12.140625" customWidth="1"/>
    <col min="12293" max="12293" width="5.140625" customWidth="1"/>
    <col min="12294" max="12294" width="8.140625" customWidth="1"/>
    <col min="12295" max="12295" width="8.5703125" customWidth="1"/>
    <col min="12296" max="12367" width="8" customWidth="1"/>
    <col min="12368" max="12368" width="12" bestFit="1" customWidth="1"/>
    <col min="12545" max="12546" width="13.28515625" customWidth="1"/>
    <col min="12547" max="12548" width="12.140625" customWidth="1"/>
    <col min="12549" max="12549" width="5.140625" customWidth="1"/>
    <col min="12550" max="12550" width="8.140625" customWidth="1"/>
    <col min="12551" max="12551" width="8.5703125" customWidth="1"/>
    <col min="12552" max="12623" width="8" customWidth="1"/>
    <col min="12624" max="12624" width="12" bestFit="1" customWidth="1"/>
    <col min="12801" max="12802" width="13.28515625" customWidth="1"/>
    <col min="12803" max="12804" width="12.140625" customWidth="1"/>
    <col min="12805" max="12805" width="5.140625" customWidth="1"/>
    <col min="12806" max="12806" width="8.140625" customWidth="1"/>
    <col min="12807" max="12807" width="8.5703125" customWidth="1"/>
    <col min="12808" max="12879" width="8" customWidth="1"/>
    <col min="12880" max="12880" width="12" bestFit="1" customWidth="1"/>
    <col min="13057" max="13058" width="13.28515625" customWidth="1"/>
    <col min="13059" max="13060" width="12.140625" customWidth="1"/>
    <col min="13061" max="13061" width="5.140625" customWidth="1"/>
    <col min="13062" max="13062" width="8.140625" customWidth="1"/>
    <col min="13063" max="13063" width="8.5703125" customWidth="1"/>
    <col min="13064" max="13135" width="8" customWidth="1"/>
    <col min="13136" max="13136" width="12" bestFit="1" customWidth="1"/>
    <col min="13313" max="13314" width="13.28515625" customWidth="1"/>
    <col min="13315" max="13316" width="12.140625" customWidth="1"/>
    <col min="13317" max="13317" width="5.140625" customWidth="1"/>
    <col min="13318" max="13318" width="8.140625" customWidth="1"/>
    <col min="13319" max="13319" width="8.5703125" customWidth="1"/>
    <col min="13320" max="13391" width="8" customWidth="1"/>
    <col min="13392" max="13392" width="12" bestFit="1" customWidth="1"/>
    <col min="13569" max="13570" width="13.28515625" customWidth="1"/>
    <col min="13571" max="13572" width="12.140625" customWidth="1"/>
    <col min="13573" max="13573" width="5.140625" customWidth="1"/>
    <col min="13574" max="13574" width="8.140625" customWidth="1"/>
    <col min="13575" max="13575" width="8.5703125" customWidth="1"/>
    <col min="13576" max="13647" width="8" customWidth="1"/>
    <col min="13648" max="13648" width="12" bestFit="1" customWidth="1"/>
    <col min="13825" max="13826" width="13.28515625" customWidth="1"/>
    <col min="13827" max="13828" width="12.140625" customWidth="1"/>
    <col min="13829" max="13829" width="5.140625" customWidth="1"/>
    <col min="13830" max="13830" width="8.140625" customWidth="1"/>
    <col min="13831" max="13831" width="8.5703125" customWidth="1"/>
    <col min="13832" max="13903" width="8" customWidth="1"/>
    <col min="13904" max="13904" width="12" bestFit="1" customWidth="1"/>
    <col min="14081" max="14082" width="13.28515625" customWidth="1"/>
    <col min="14083" max="14084" width="12.140625" customWidth="1"/>
    <col min="14085" max="14085" width="5.140625" customWidth="1"/>
    <col min="14086" max="14086" width="8.140625" customWidth="1"/>
    <col min="14087" max="14087" width="8.5703125" customWidth="1"/>
    <col min="14088" max="14159" width="8" customWidth="1"/>
    <col min="14160" max="14160" width="12" bestFit="1" customWidth="1"/>
    <col min="14337" max="14338" width="13.28515625" customWidth="1"/>
    <col min="14339" max="14340" width="12.140625" customWidth="1"/>
    <col min="14341" max="14341" width="5.140625" customWidth="1"/>
    <col min="14342" max="14342" width="8.140625" customWidth="1"/>
    <col min="14343" max="14343" width="8.5703125" customWidth="1"/>
    <col min="14344" max="14415" width="8" customWidth="1"/>
    <col min="14416" max="14416" width="12" bestFit="1" customWidth="1"/>
    <col min="14593" max="14594" width="13.28515625" customWidth="1"/>
    <col min="14595" max="14596" width="12.140625" customWidth="1"/>
    <col min="14597" max="14597" width="5.140625" customWidth="1"/>
    <col min="14598" max="14598" width="8.140625" customWidth="1"/>
    <col min="14599" max="14599" width="8.5703125" customWidth="1"/>
    <col min="14600" max="14671" width="8" customWidth="1"/>
    <col min="14672" max="14672" width="12" bestFit="1" customWidth="1"/>
    <col min="14849" max="14850" width="13.28515625" customWidth="1"/>
    <col min="14851" max="14852" width="12.140625" customWidth="1"/>
    <col min="14853" max="14853" width="5.140625" customWidth="1"/>
    <col min="14854" max="14854" width="8.140625" customWidth="1"/>
    <col min="14855" max="14855" width="8.5703125" customWidth="1"/>
    <col min="14856" max="14927" width="8" customWidth="1"/>
    <col min="14928" max="14928" width="12" bestFit="1" customWidth="1"/>
    <col min="15105" max="15106" width="13.28515625" customWidth="1"/>
    <col min="15107" max="15108" width="12.140625" customWidth="1"/>
    <col min="15109" max="15109" width="5.140625" customWidth="1"/>
    <col min="15110" max="15110" width="8.140625" customWidth="1"/>
    <col min="15111" max="15111" width="8.5703125" customWidth="1"/>
    <col min="15112" max="15183" width="8" customWidth="1"/>
    <col min="15184" max="15184" width="12" bestFit="1" customWidth="1"/>
    <col min="15361" max="15362" width="13.28515625" customWidth="1"/>
    <col min="15363" max="15364" width="12.140625" customWidth="1"/>
    <col min="15365" max="15365" width="5.140625" customWidth="1"/>
    <col min="15366" max="15366" width="8.140625" customWidth="1"/>
    <col min="15367" max="15367" width="8.5703125" customWidth="1"/>
    <col min="15368" max="15439" width="8" customWidth="1"/>
    <col min="15440" max="15440" width="12" bestFit="1" customWidth="1"/>
    <col min="15617" max="15618" width="13.28515625" customWidth="1"/>
    <col min="15619" max="15620" width="12.140625" customWidth="1"/>
    <col min="15621" max="15621" width="5.140625" customWidth="1"/>
    <col min="15622" max="15622" width="8.140625" customWidth="1"/>
    <col min="15623" max="15623" width="8.5703125" customWidth="1"/>
    <col min="15624" max="15695" width="8" customWidth="1"/>
    <col min="15696" max="15696" width="12" bestFit="1" customWidth="1"/>
    <col min="15873" max="15874" width="13.28515625" customWidth="1"/>
    <col min="15875" max="15876" width="12.140625" customWidth="1"/>
    <col min="15877" max="15877" width="5.140625" customWidth="1"/>
    <col min="15878" max="15878" width="8.140625" customWidth="1"/>
    <col min="15879" max="15879" width="8.5703125" customWidth="1"/>
    <col min="15880" max="15951" width="8" customWidth="1"/>
    <col min="15952" max="15952" width="12" bestFit="1" customWidth="1"/>
    <col min="16129" max="16130" width="13.28515625" customWidth="1"/>
    <col min="16131" max="16132" width="12.140625" customWidth="1"/>
    <col min="16133" max="16133" width="5.140625" customWidth="1"/>
    <col min="16134" max="16134" width="8.140625" customWidth="1"/>
    <col min="16135" max="16135" width="8.5703125" customWidth="1"/>
    <col min="16136" max="16207" width="8" customWidth="1"/>
    <col min="16208" max="16208" width="12" bestFit="1" customWidth="1"/>
  </cols>
  <sheetData>
    <row r="1" spans="1:83" s="2" customFormat="1" ht="26.25" x14ac:dyDescent="0.4">
      <c r="H1" s="305"/>
      <c r="I1" s="306"/>
      <c r="J1" s="306"/>
      <c r="K1" s="305"/>
      <c r="L1" s="306"/>
      <c r="M1" s="306"/>
      <c r="N1" s="305"/>
      <c r="O1" s="306"/>
      <c r="P1" s="306"/>
      <c r="Q1" s="305"/>
      <c r="R1" s="306"/>
      <c r="S1" s="306"/>
      <c r="T1" s="305"/>
      <c r="U1" s="306"/>
      <c r="V1" s="306"/>
      <c r="W1" s="305"/>
      <c r="X1" s="306"/>
      <c r="Y1" s="306"/>
      <c r="Z1" s="305"/>
      <c r="AA1" s="306"/>
      <c r="AB1" s="306"/>
      <c r="AC1" s="305"/>
      <c r="AD1" s="306"/>
      <c r="AE1" s="306"/>
      <c r="AF1" s="305"/>
      <c r="AG1" s="306"/>
      <c r="AH1" s="306"/>
      <c r="AI1" s="305"/>
      <c r="AJ1" s="306"/>
      <c r="AK1" s="306"/>
      <c r="AL1" s="305"/>
      <c r="AM1" s="306"/>
      <c r="AN1" s="306"/>
      <c r="AO1" s="305"/>
      <c r="AP1" s="306"/>
      <c r="AQ1" s="307"/>
      <c r="AR1" s="305"/>
      <c r="AS1" s="306"/>
      <c r="AT1" s="306"/>
      <c r="AU1" s="305"/>
      <c r="AV1" s="306"/>
      <c r="AW1" s="306"/>
      <c r="AX1" s="305"/>
      <c r="AY1" s="306"/>
      <c r="AZ1" s="306"/>
      <c r="BA1" s="305"/>
      <c r="BB1" s="306"/>
      <c r="BC1" s="306"/>
      <c r="BD1" s="305"/>
      <c r="BE1" s="306"/>
      <c r="BF1" s="306"/>
      <c r="BG1" s="305"/>
      <c r="BH1" s="306"/>
      <c r="BI1" s="306"/>
      <c r="BJ1" s="305"/>
      <c r="BK1" s="306"/>
      <c r="BL1" s="306"/>
      <c r="BM1" s="305"/>
      <c r="BN1" s="306"/>
      <c r="BO1" s="306"/>
      <c r="BP1" s="305"/>
      <c r="BQ1" s="306"/>
      <c r="BR1" s="306"/>
      <c r="BS1" s="305"/>
      <c r="BT1" s="306"/>
      <c r="BU1" s="306"/>
      <c r="BV1" s="305"/>
      <c r="BW1" s="306"/>
      <c r="BX1" s="306"/>
      <c r="BY1" s="305"/>
      <c r="BZ1" s="306"/>
      <c r="CA1" s="308"/>
    </row>
    <row r="2" spans="1:83" s="2" customFormat="1" ht="16.5" x14ac:dyDescent="0.25">
      <c r="H2" s="305"/>
      <c r="I2" s="309"/>
      <c r="J2" s="310"/>
      <c r="K2" s="305"/>
      <c r="L2" s="309"/>
      <c r="M2" s="310"/>
      <c r="N2" s="305"/>
      <c r="O2" s="309"/>
      <c r="P2" s="310"/>
      <c r="Q2" s="305"/>
      <c r="R2" s="309"/>
      <c r="S2" s="310"/>
      <c r="T2" s="305"/>
      <c r="U2" s="309"/>
      <c r="V2" s="310"/>
      <c r="W2" s="305"/>
      <c r="X2" s="309"/>
      <c r="Y2" s="310"/>
      <c r="Z2" s="305"/>
      <c r="AA2" s="309"/>
      <c r="AB2" s="310"/>
      <c r="AC2" s="305"/>
      <c r="AD2" s="309"/>
      <c r="AE2" s="310"/>
      <c r="AF2" s="305"/>
      <c r="AG2" s="309"/>
      <c r="AH2" s="310"/>
      <c r="AI2" s="305"/>
      <c r="AJ2" s="309"/>
      <c r="AK2" s="310"/>
      <c r="AL2" s="305"/>
      <c r="AM2" s="306"/>
      <c r="AN2" s="306"/>
      <c r="AO2" s="305"/>
      <c r="AP2" s="306"/>
      <c r="AQ2" s="306"/>
      <c r="AR2" s="305"/>
      <c r="AS2" s="306"/>
      <c r="AT2" s="306"/>
      <c r="AU2" s="305"/>
      <c r="AV2" s="306"/>
      <c r="AW2" s="306"/>
      <c r="AX2" s="305"/>
      <c r="AY2" s="306"/>
      <c r="AZ2" s="306"/>
      <c r="BA2" s="305"/>
      <c r="BB2" s="306"/>
      <c r="BC2" s="306"/>
      <c r="BD2" s="305"/>
      <c r="BE2" s="306"/>
      <c r="BF2" s="306"/>
      <c r="BG2" s="305"/>
      <c r="BH2" s="306"/>
      <c r="BI2" s="306"/>
      <c r="BJ2" s="305"/>
      <c r="BK2" s="306"/>
      <c r="BL2" s="306"/>
      <c r="BM2" s="305"/>
      <c r="BN2" s="306"/>
      <c r="BO2" s="306"/>
      <c r="BP2" s="305"/>
      <c r="BQ2" s="306"/>
      <c r="BR2" s="306"/>
      <c r="BS2" s="305"/>
      <c r="BT2" s="306"/>
      <c r="BU2" s="306"/>
      <c r="BV2" s="305"/>
      <c r="BW2" s="306"/>
      <c r="BX2" s="306"/>
      <c r="BY2" s="305"/>
      <c r="BZ2" s="306"/>
      <c r="CA2" s="306"/>
    </row>
    <row r="3" spans="1:83" s="2" customFormat="1" ht="26.25" customHeight="1" x14ac:dyDescent="0.35">
      <c r="A3" s="1" t="s">
        <v>142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BV3" s="3"/>
      <c r="BW3" s="3"/>
      <c r="BX3" s="3"/>
      <c r="BY3" s="4"/>
      <c r="BZ3" s="3"/>
      <c r="CA3" s="3"/>
      <c r="CB3" s="3"/>
      <c r="CC3" s="3"/>
    </row>
    <row r="4" spans="1:83" s="13" customFormat="1" ht="27.75" x14ac:dyDescent="0.4">
      <c r="A4" s="2"/>
      <c r="B4" s="3"/>
      <c r="C4" s="3"/>
      <c r="D4" s="3"/>
      <c r="E4" s="3"/>
      <c r="F4" s="5"/>
      <c r="G4" s="3"/>
      <c r="H4" s="3"/>
      <c r="I4" s="2"/>
      <c r="J4" s="2"/>
      <c r="K4" s="6"/>
      <c r="L4" s="6"/>
      <c r="M4" s="6"/>
      <c r="N4" s="7"/>
      <c r="O4" s="3"/>
      <c r="P4" s="3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8" t="s">
        <v>1</v>
      </c>
      <c r="AN4" s="9">
        <v>42172</v>
      </c>
      <c r="AO4" s="9"/>
      <c r="AP4" s="9"/>
      <c r="AQ4" s="9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10"/>
      <c r="BW4" s="3"/>
      <c r="BX4" s="11"/>
      <c r="BY4" s="11"/>
      <c r="BZ4" s="11"/>
      <c r="CA4" s="11"/>
      <c r="CB4" s="12"/>
      <c r="CC4" s="12"/>
    </row>
    <row r="5" spans="1:83" s="13" customFormat="1" ht="17.25" thickBot="1" x14ac:dyDescent="0.3">
      <c r="A5" s="2"/>
      <c r="B5" s="3"/>
      <c r="C5" s="3"/>
      <c r="D5" s="3"/>
      <c r="E5" s="3"/>
      <c r="F5" s="3"/>
      <c r="G5" s="3"/>
      <c r="H5" s="3"/>
      <c r="I5" s="269"/>
      <c r="J5" s="3"/>
      <c r="K5" s="3"/>
      <c r="L5" s="269"/>
      <c r="M5" s="3"/>
      <c r="N5" s="3"/>
      <c r="O5" s="269"/>
      <c r="P5" s="3"/>
      <c r="Q5" s="3"/>
      <c r="R5" s="269"/>
      <c r="S5" s="3"/>
      <c r="T5" s="3"/>
      <c r="U5" s="269"/>
      <c r="V5" s="3"/>
      <c r="W5" s="3"/>
      <c r="X5" s="269"/>
      <c r="Y5" s="3"/>
      <c r="Z5" s="3"/>
      <c r="AA5" s="269"/>
      <c r="AB5" s="3"/>
      <c r="AC5" s="3"/>
      <c r="AD5" s="269"/>
      <c r="AE5" s="3"/>
      <c r="AF5" s="3"/>
      <c r="AG5" s="269"/>
      <c r="AH5" s="3"/>
      <c r="AI5" s="3"/>
      <c r="AJ5" s="269"/>
      <c r="AK5" s="3"/>
      <c r="AL5" s="3"/>
      <c r="AM5" s="269"/>
      <c r="AN5" s="3"/>
      <c r="AO5" s="3"/>
      <c r="AP5" s="269"/>
      <c r="AQ5" s="3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3"/>
      <c r="BW5" s="3"/>
      <c r="BX5" s="3"/>
      <c r="BY5" s="3"/>
      <c r="BZ5" s="3"/>
      <c r="CA5" s="3"/>
      <c r="CB5" s="12"/>
      <c r="CC5" s="12"/>
    </row>
    <row r="6" spans="1:83" s="13" customFormat="1" ht="16.5" customHeight="1" thickBot="1" x14ac:dyDescent="0.3">
      <c r="A6" s="16" t="s">
        <v>2</v>
      </c>
      <c r="B6" s="17"/>
      <c r="C6" s="17"/>
      <c r="D6" s="17"/>
      <c r="E6" s="17"/>
      <c r="F6" s="17"/>
      <c r="G6" s="18"/>
      <c r="H6" s="19" t="s">
        <v>3</v>
      </c>
      <c r="I6" s="20"/>
      <c r="J6" s="21"/>
      <c r="K6" s="19" t="s">
        <v>4</v>
      </c>
      <c r="L6" s="20"/>
      <c r="M6" s="21"/>
      <c r="N6" s="19" t="s">
        <v>5</v>
      </c>
      <c r="O6" s="20"/>
      <c r="P6" s="21"/>
      <c r="Q6" s="19" t="s">
        <v>6</v>
      </c>
      <c r="R6" s="20"/>
      <c r="S6" s="21"/>
      <c r="T6" s="19" t="s">
        <v>7</v>
      </c>
      <c r="U6" s="20"/>
      <c r="V6" s="21"/>
      <c r="W6" s="19" t="s">
        <v>8</v>
      </c>
      <c r="X6" s="20"/>
      <c r="Y6" s="21"/>
      <c r="Z6" s="19" t="s">
        <v>9</v>
      </c>
      <c r="AA6" s="20"/>
      <c r="AB6" s="21"/>
      <c r="AC6" s="19" t="s">
        <v>10</v>
      </c>
      <c r="AD6" s="20"/>
      <c r="AE6" s="21"/>
      <c r="AF6" s="19" t="s">
        <v>11</v>
      </c>
      <c r="AG6" s="20"/>
      <c r="AH6" s="21"/>
      <c r="AI6" s="19" t="s">
        <v>12</v>
      </c>
      <c r="AJ6" s="20"/>
      <c r="AK6" s="21"/>
      <c r="AL6" s="19" t="s">
        <v>13</v>
      </c>
      <c r="AM6" s="20"/>
      <c r="AN6" s="21"/>
      <c r="AO6" s="19" t="s">
        <v>14</v>
      </c>
      <c r="AP6" s="20"/>
      <c r="AQ6" s="21"/>
      <c r="BV6" s="12"/>
      <c r="BW6" s="12"/>
      <c r="BX6" s="12"/>
      <c r="BY6" s="12"/>
      <c r="BZ6" s="12"/>
      <c r="CA6" s="12"/>
      <c r="CB6" s="12"/>
      <c r="CC6" s="12"/>
    </row>
    <row r="7" spans="1:83" s="13" customFormat="1" ht="16.5" customHeight="1" x14ac:dyDescent="0.25">
      <c r="A7" s="22" t="s">
        <v>15</v>
      </c>
      <c r="B7" s="23"/>
      <c r="C7" s="24" t="s">
        <v>16</v>
      </c>
      <c r="D7" s="25"/>
      <c r="E7" s="26"/>
      <c r="F7" s="26"/>
      <c r="G7" s="27"/>
      <c r="H7" s="28" t="s">
        <v>17</v>
      </c>
      <c r="I7" s="29" t="s">
        <v>18</v>
      </c>
      <c r="J7" s="30" t="s">
        <v>19</v>
      </c>
      <c r="K7" s="28" t="s">
        <v>17</v>
      </c>
      <c r="L7" s="29" t="s">
        <v>18</v>
      </c>
      <c r="M7" s="30" t="s">
        <v>19</v>
      </c>
      <c r="N7" s="28" t="s">
        <v>17</v>
      </c>
      <c r="O7" s="29" t="s">
        <v>18</v>
      </c>
      <c r="P7" s="30" t="s">
        <v>19</v>
      </c>
      <c r="Q7" s="28" t="s">
        <v>17</v>
      </c>
      <c r="R7" s="29" t="s">
        <v>18</v>
      </c>
      <c r="S7" s="30" t="s">
        <v>19</v>
      </c>
      <c r="T7" s="28" t="s">
        <v>17</v>
      </c>
      <c r="U7" s="29" t="s">
        <v>18</v>
      </c>
      <c r="V7" s="30" t="s">
        <v>19</v>
      </c>
      <c r="W7" s="28" t="s">
        <v>17</v>
      </c>
      <c r="X7" s="29" t="s">
        <v>18</v>
      </c>
      <c r="Y7" s="30" t="s">
        <v>19</v>
      </c>
      <c r="Z7" s="28" t="s">
        <v>17</v>
      </c>
      <c r="AA7" s="29" t="s">
        <v>18</v>
      </c>
      <c r="AB7" s="30" t="s">
        <v>19</v>
      </c>
      <c r="AC7" s="28" t="s">
        <v>17</v>
      </c>
      <c r="AD7" s="29" t="s">
        <v>18</v>
      </c>
      <c r="AE7" s="30" t="s">
        <v>19</v>
      </c>
      <c r="AF7" s="28" t="s">
        <v>17</v>
      </c>
      <c r="AG7" s="29" t="s">
        <v>18</v>
      </c>
      <c r="AH7" s="30" t="s">
        <v>19</v>
      </c>
      <c r="AI7" s="28" t="s">
        <v>17</v>
      </c>
      <c r="AJ7" s="29" t="s">
        <v>18</v>
      </c>
      <c r="AK7" s="30" t="s">
        <v>19</v>
      </c>
      <c r="AL7" s="28" t="s">
        <v>17</v>
      </c>
      <c r="AM7" s="29" t="s">
        <v>18</v>
      </c>
      <c r="AN7" s="30" t="s">
        <v>19</v>
      </c>
      <c r="AO7" s="28" t="s">
        <v>17</v>
      </c>
      <c r="AP7" s="29" t="s">
        <v>18</v>
      </c>
      <c r="AQ7" s="30" t="s">
        <v>19</v>
      </c>
      <c r="BV7" s="12"/>
      <c r="BW7" s="12"/>
      <c r="BX7" s="12"/>
      <c r="BY7" s="12"/>
      <c r="BZ7" s="12"/>
      <c r="CA7" s="12"/>
      <c r="CB7" s="12"/>
      <c r="CC7" s="12"/>
    </row>
    <row r="8" spans="1:83" s="13" customFormat="1" ht="16.5" customHeight="1" thickBot="1" x14ac:dyDescent="0.3">
      <c r="A8" s="31"/>
      <c r="B8" s="32"/>
      <c r="C8" s="33"/>
      <c r="D8" s="34"/>
      <c r="E8" s="35"/>
      <c r="F8" s="35"/>
      <c r="G8" s="36"/>
      <c r="H8" s="40" t="s">
        <v>20</v>
      </c>
      <c r="I8" s="41" t="s">
        <v>21</v>
      </c>
      <c r="J8" s="42" t="s">
        <v>22</v>
      </c>
      <c r="K8" s="40" t="s">
        <v>20</v>
      </c>
      <c r="L8" s="41" t="s">
        <v>21</v>
      </c>
      <c r="M8" s="42" t="s">
        <v>22</v>
      </c>
      <c r="N8" s="40" t="s">
        <v>20</v>
      </c>
      <c r="O8" s="41" t="s">
        <v>21</v>
      </c>
      <c r="P8" s="42" t="s">
        <v>22</v>
      </c>
      <c r="Q8" s="40" t="s">
        <v>20</v>
      </c>
      <c r="R8" s="41" t="s">
        <v>21</v>
      </c>
      <c r="S8" s="42" t="s">
        <v>22</v>
      </c>
      <c r="T8" s="40" t="s">
        <v>20</v>
      </c>
      <c r="U8" s="41" t="s">
        <v>21</v>
      </c>
      <c r="V8" s="42" t="s">
        <v>22</v>
      </c>
      <c r="W8" s="40" t="s">
        <v>20</v>
      </c>
      <c r="X8" s="41" t="s">
        <v>21</v>
      </c>
      <c r="Y8" s="42" t="s">
        <v>22</v>
      </c>
      <c r="Z8" s="40" t="s">
        <v>20</v>
      </c>
      <c r="AA8" s="41" t="s">
        <v>21</v>
      </c>
      <c r="AB8" s="42" t="s">
        <v>22</v>
      </c>
      <c r="AC8" s="40" t="s">
        <v>20</v>
      </c>
      <c r="AD8" s="41" t="s">
        <v>21</v>
      </c>
      <c r="AE8" s="42" t="s">
        <v>22</v>
      </c>
      <c r="AF8" s="40" t="s">
        <v>20</v>
      </c>
      <c r="AG8" s="41" t="s">
        <v>21</v>
      </c>
      <c r="AH8" s="42" t="s">
        <v>22</v>
      </c>
      <c r="AI8" s="40" t="s">
        <v>20</v>
      </c>
      <c r="AJ8" s="41" t="s">
        <v>21</v>
      </c>
      <c r="AK8" s="42" t="s">
        <v>22</v>
      </c>
      <c r="AL8" s="40" t="s">
        <v>20</v>
      </c>
      <c r="AM8" s="41" t="s">
        <v>21</v>
      </c>
      <c r="AN8" s="42" t="s">
        <v>22</v>
      </c>
      <c r="AO8" s="40" t="s">
        <v>20</v>
      </c>
      <c r="AP8" s="41" t="s">
        <v>21</v>
      </c>
      <c r="AQ8" s="42" t="s">
        <v>22</v>
      </c>
      <c r="BV8" s="12"/>
      <c r="BW8" s="12"/>
      <c r="BX8" s="12"/>
      <c r="BY8" s="12"/>
      <c r="BZ8" s="12"/>
      <c r="CA8" s="12"/>
      <c r="CB8" s="12"/>
      <c r="CC8" s="12"/>
    </row>
    <row r="9" spans="1:83" s="2" customFormat="1" ht="16.5" customHeight="1" x14ac:dyDescent="0.25">
      <c r="A9" s="43" t="s">
        <v>23</v>
      </c>
      <c r="B9" s="44"/>
      <c r="C9" s="45">
        <v>40</v>
      </c>
      <c r="D9" s="46" t="s">
        <v>24</v>
      </c>
      <c r="E9" s="47"/>
      <c r="F9" s="48" t="s">
        <v>25</v>
      </c>
      <c r="G9" s="75"/>
      <c r="H9" s="50">
        <f>SQRT(I9^2+J9^2)*1000/(1.73*H13)</f>
        <v>1.8106137543180565</v>
      </c>
      <c r="I9" s="270">
        <v>0.20231199999999999</v>
      </c>
      <c r="J9" s="271">
        <v>0.32050400000000001</v>
      </c>
      <c r="K9" s="50">
        <f>SQRT(L9^2+M9^2)*1000/(1.73*K13)</f>
        <v>1.8311572369131235</v>
      </c>
      <c r="L9" s="270">
        <v>0.203712</v>
      </c>
      <c r="M9" s="271">
        <v>0.32470399999999999</v>
      </c>
      <c r="N9" s="50">
        <f>SQRT(O9^2+P9^2)*1000/(1.73*N13)</f>
        <v>1.8311572369131235</v>
      </c>
      <c r="O9" s="270">
        <v>0.203712</v>
      </c>
      <c r="P9" s="271">
        <v>0.32470399999999999</v>
      </c>
      <c r="Q9" s="50">
        <f>SQRT(R9^2+S9^2)*1000/(1.73*Q13)</f>
        <v>1.8511384688697883</v>
      </c>
      <c r="R9" s="270">
        <v>0.209312</v>
      </c>
      <c r="S9" s="271">
        <v>0.326104</v>
      </c>
      <c r="T9" s="50">
        <f>SQRT(U9^2+V9^2)*1000/(1.73*T13)</f>
        <v>1.8564650016577466</v>
      </c>
      <c r="U9" s="270">
        <v>0.21771200000000002</v>
      </c>
      <c r="V9" s="271">
        <v>0.32190400000000002</v>
      </c>
      <c r="W9" s="50">
        <f>SQRT(X9^2+Y9^2)*1000/(1.73*W13)</f>
        <v>1.8799813893278881</v>
      </c>
      <c r="X9" s="270">
        <v>0.23031200000000002</v>
      </c>
      <c r="Y9" s="271">
        <v>0.319104</v>
      </c>
      <c r="Z9" s="50">
        <f>SQRT(AA9^2+AB9^2)*1000/(1.73*Z13)</f>
        <v>1.877056310482268</v>
      </c>
      <c r="AA9" s="270">
        <v>0.23311199999999999</v>
      </c>
      <c r="AB9" s="271">
        <v>0.31630400000000003</v>
      </c>
      <c r="AC9" s="50">
        <f>SQRT(AD9^2+AE9^2)*1000/(1.73*AC13)</f>
        <v>1.9452259517722212</v>
      </c>
      <c r="AD9" s="270">
        <v>0.24571199999999999</v>
      </c>
      <c r="AE9" s="271">
        <v>0.32470399999999999</v>
      </c>
      <c r="AF9" s="50">
        <f>SQRT(AG9^2+AH9^2)*1000/(1.73*AF13)</f>
        <v>1.9971161933746486</v>
      </c>
      <c r="AG9" s="270">
        <v>0.252612</v>
      </c>
      <c r="AH9" s="271">
        <v>0.33310400000000001</v>
      </c>
      <c r="AI9" s="50">
        <f>SQRT(AJ9^2+AK9^2)*1000/(1.73*AI13)</f>
        <v>2.0260440794211942</v>
      </c>
      <c r="AJ9" s="270">
        <v>0.26251200000000002</v>
      </c>
      <c r="AK9" s="271">
        <v>0.33310400000000001</v>
      </c>
      <c r="AL9" s="50">
        <f>SQRT(AM9^2+AN9^2)*1000/(1.73*AL13)</f>
        <v>2.0904046212023326</v>
      </c>
      <c r="AM9" s="270">
        <v>0.28211200000000003</v>
      </c>
      <c r="AN9" s="271">
        <v>0.33450400000000002</v>
      </c>
      <c r="AO9" s="50">
        <f>SQRT(AP9^2+AQ9^2)*1000/(1.73*AO13)</f>
        <v>1.9988930731280927</v>
      </c>
      <c r="AP9" s="270">
        <v>0.26391199999999998</v>
      </c>
      <c r="AQ9" s="271">
        <v>0.32470399999999999</v>
      </c>
      <c r="CB9" s="53"/>
      <c r="CC9" s="53"/>
      <c r="CD9" s="53"/>
      <c r="CE9" s="53"/>
    </row>
    <row r="10" spans="1:83" s="2" customFormat="1" ht="16.5" customHeight="1" x14ac:dyDescent="0.25">
      <c r="A10" s="311"/>
      <c r="B10" s="55"/>
      <c r="C10" s="56"/>
      <c r="D10" s="312"/>
      <c r="E10" s="313"/>
      <c r="F10" s="314" t="s">
        <v>143</v>
      </c>
      <c r="G10" s="315"/>
      <c r="H10" s="316">
        <f>SQRT(I10^2+J10^2)*1000/(1.73*H14)</f>
        <v>2.7795948719446146</v>
      </c>
      <c r="I10" s="317">
        <f>I40</f>
        <v>0.153612</v>
      </c>
      <c r="J10" s="318">
        <f>J40</f>
        <v>8.2903999999999992E-2</v>
      </c>
      <c r="K10" s="316">
        <f>SQRT(L10^2+M10^2)*1000/(1.73*K14)</f>
        <v>2.8313890281154626</v>
      </c>
      <c r="L10" s="317">
        <f>L40</f>
        <v>0.15501200000000001</v>
      </c>
      <c r="M10" s="318">
        <f>M40</f>
        <v>8.7104000000000001E-2</v>
      </c>
      <c r="N10" s="316">
        <f>SQRT(O10^2+P10^2)*1000/(1.73*N14)</f>
        <v>2.8313890281154626</v>
      </c>
      <c r="O10" s="317">
        <f>O40</f>
        <v>0.15501200000000001</v>
      </c>
      <c r="P10" s="318">
        <f>P40</f>
        <v>8.7104000000000001E-2</v>
      </c>
      <c r="Q10" s="316">
        <f>SQRT(R10^2+S10^2)*1000/(1.73*Q14)</f>
        <v>2.9224598979189564</v>
      </c>
      <c r="R10" s="317">
        <f>R40</f>
        <v>0.160612</v>
      </c>
      <c r="S10" s="318">
        <f>S40</f>
        <v>8.8803999999999994E-2</v>
      </c>
      <c r="T10" s="316">
        <f>SQRT(U10^2+V10^2)*1000/(1.73*T14)</f>
        <v>3.0075464541954817</v>
      </c>
      <c r="U10" s="317">
        <f>U40</f>
        <v>0.169012</v>
      </c>
      <c r="V10" s="318">
        <f>V40</f>
        <v>8.4304000000000004E-2</v>
      </c>
      <c r="W10" s="316">
        <f>SQRT(X10^2+Y10^2)*1000/(1.73*W14)</f>
        <v>3.1698331732568326</v>
      </c>
      <c r="X10" s="317">
        <f>X40</f>
        <v>0.18161200000000002</v>
      </c>
      <c r="Y10" s="318">
        <f>Y40</f>
        <v>8.1504000000000007E-2</v>
      </c>
      <c r="Z10" s="316">
        <f>SQRT(AA10^2+AB10^2)*1000/(1.73*Z14)</f>
        <v>3.1927996748281577</v>
      </c>
      <c r="AA10" s="317">
        <f>AA40</f>
        <v>0.18441199999999999</v>
      </c>
      <c r="AB10" s="318">
        <f>AB40</f>
        <v>7.870400000000001E-2</v>
      </c>
      <c r="AC10" s="316">
        <f>SQRT(AD10^2+AE10^2)*1000/(1.73*AC14)</f>
        <v>3.4301267596443554</v>
      </c>
      <c r="AD10" s="317">
        <f>AD40</f>
        <v>0.19701199999999999</v>
      </c>
      <c r="AE10" s="318">
        <f>AE40</f>
        <v>8.7104000000000001E-2</v>
      </c>
      <c r="AF10" s="316">
        <f>SQRT(AG10^2+AH10^2)*1000/(1.73*AF14)</f>
        <v>3.5869942282024558</v>
      </c>
      <c r="AG10" s="317">
        <f>AG40</f>
        <v>0.204012</v>
      </c>
      <c r="AH10" s="318">
        <f>AH40</f>
        <v>9.5504000000000006E-2</v>
      </c>
      <c r="AI10" s="316">
        <f>SQRT(AJ10^2+AK10^2)*1000/(1.73*AI14)</f>
        <v>3.728914913177686</v>
      </c>
      <c r="AJ10" s="317">
        <f>AJ40</f>
        <v>0.213812</v>
      </c>
      <c r="AK10" s="318">
        <f>AK40</f>
        <v>9.5504000000000006E-2</v>
      </c>
      <c r="AL10" s="316">
        <f>SQRT(AM10^2+AN10^2)*1000/(1.73*AL14)</f>
        <v>4.0243986000676442</v>
      </c>
      <c r="AM10" s="317">
        <f>AM40</f>
        <v>0.23341200000000001</v>
      </c>
      <c r="AN10" s="318">
        <f>AN40</f>
        <v>9.690399999999999E-2</v>
      </c>
      <c r="AO10" s="316">
        <f>SQRT(AP10^2+AQ10^2)*1000/(1.73*AO14)</f>
        <v>3.6970472076848102</v>
      </c>
      <c r="AP10" s="317">
        <f>AP40</f>
        <v>0.21521199999999999</v>
      </c>
      <c r="AQ10" s="318">
        <f>AQ40</f>
        <v>8.7104000000000001E-2</v>
      </c>
      <c r="CB10" s="53"/>
      <c r="CC10" s="53"/>
      <c r="CD10" s="53"/>
      <c r="CE10" s="53"/>
    </row>
    <row r="11" spans="1:83" s="2" customFormat="1" ht="16.5" customHeight="1" thickBot="1" x14ac:dyDescent="0.3">
      <c r="A11" s="54"/>
      <c r="B11" s="55"/>
      <c r="C11" s="56"/>
      <c r="D11" s="57"/>
      <c r="E11" s="58"/>
      <c r="F11" s="59" t="s">
        <v>26</v>
      </c>
      <c r="G11" s="81"/>
      <c r="H11" s="61">
        <f>SQRT(I11^2+J11^2)*1000/(1.73*H15)</f>
        <v>0.26703953395287428</v>
      </c>
      <c r="I11" s="62">
        <f>I49</f>
        <v>4.7000000000000002E-3</v>
      </c>
      <c r="J11" s="63">
        <f>J49</f>
        <v>1.1999999999999999E-3</v>
      </c>
      <c r="K11" s="61">
        <f>SQRT(L11^2+M11^2)*1000/(1.73*K15)</f>
        <v>0.26703953395287428</v>
      </c>
      <c r="L11" s="62">
        <f>L49</f>
        <v>4.7000000000000002E-3</v>
      </c>
      <c r="M11" s="63">
        <f>M49</f>
        <v>1.1999999999999999E-3</v>
      </c>
      <c r="N11" s="61">
        <f>SQRT(O11^2+P11^2)*1000/(1.73*N15)</f>
        <v>0.26703953395287428</v>
      </c>
      <c r="O11" s="62">
        <f>O49</f>
        <v>4.7000000000000002E-3</v>
      </c>
      <c r="P11" s="63">
        <f>P49</f>
        <v>1.1999999999999999E-3</v>
      </c>
      <c r="Q11" s="61">
        <f>SQRT(R11^2+S11^2)*1000/(1.73*Q15)</f>
        <v>0.26703953395287428</v>
      </c>
      <c r="R11" s="62">
        <f>R49</f>
        <v>4.7000000000000002E-3</v>
      </c>
      <c r="S11" s="63">
        <f>S49</f>
        <v>1.1999999999999999E-3</v>
      </c>
      <c r="T11" s="61">
        <f>SQRT(U11^2+V11^2)*1000/(1.73*T15)</f>
        <v>0.26703953395287428</v>
      </c>
      <c r="U11" s="62">
        <f>U49</f>
        <v>4.7000000000000002E-3</v>
      </c>
      <c r="V11" s="63">
        <f>V49</f>
        <v>1.1999999999999999E-3</v>
      </c>
      <c r="W11" s="61">
        <f>SQRT(X11^2+Y11^2)*1000/(1.73*W15)</f>
        <v>0.26703953395287428</v>
      </c>
      <c r="X11" s="62">
        <f>X49</f>
        <v>4.7000000000000002E-3</v>
      </c>
      <c r="Y11" s="63">
        <f>Y49</f>
        <v>1.1999999999999999E-3</v>
      </c>
      <c r="Z11" s="61">
        <f>SQRT(AA11^2+AB11^2)*1000/(1.73*Z15)</f>
        <v>0.26703953395287428</v>
      </c>
      <c r="AA11" s="62">
        <f>AA49</f>
        <v>4.7000000000000002E-3</v>
      </c>
      <c r="AB11" s="63">
        <f>AB49</f>
        <v>1.1999999999999999E-3</v>
      </c>
      <c r="AC11" s="61">
        <f>SQRT(AD11^2+AE11^2)*1000/(1.73*AC15)</f>
        <v>0.26703953395287428</v>
      </c>
      <c r="AD11" s="62">
        <f>AD49</f>
        <v>4.7000000000000002E-3</v>
      </c>
      <c r="AE11" s="63">
        <f>AE49</f>
        <v>1.1999999999999999E-3</v>
      </c>
      <c r="AF11" s="61">
        <f>SQRT(AG11^2+AH11^2)*1000/(1.73*AF15)</f>
        <v>0.26703953395287428</v>
      </c>
      <c r="AG11" s="62">
        <f>AG49</f>
        <v>4.7000000000000002E-3</v>
      </c>
      <c r="AH11" s="63">
        <f>AH49</f>
        <v>1.1999999999999999E-3</v>
      </c>
      <c r="AI11" s="61">
        <f>SQRT(AJ11^2+AK11^2)*1000/(1.73*AI15)</f>
        <v>0.26703953395287428</v>
      </c>
      <c r="AJ11" s="62">
        <f>AJ49</f>
        <v>4.7000000000000002E-3</v>
      </c>
      <c r="AK11" s="63">
        <f>AK49</f>
        <v>1.1999999999999999E-3</v>
      </c>
      <c r="AL11" s="61">
        <f>SQRT(AM11^2+AN11^2)*1000/(1.73*AL15)</f>
        <v>0.26703953395287428</v>
      </c>
      <c r="AM11" s="62">
        <f>AM49</f>
        <v>4.7000000000000002E-3</v>
      </c>
      <c r="AN11" s="63">
        <f>AN49</f>
        <v>1.1999999999999999E-3</v>
      </c>
      <c r="AO11" s="61">
        <f>SQRT(AP11^2+AQ11^2)*1000/(1.73*AO15)</f>
        <v>0.26703953395287428</v>
      </c>
      <c r="AP11" s="62">
        <f>AP49</f>
        <v>4.7000000000000002E-3</v>
      </c>
      <c r="AQ11" s="63">
        <f>AQ49</f>
        <v>1.1999999999999999E-3</v>
      </c>
      <c r="CB11" s="53"/>
      <c r="CC11" s="53"/>
      <c r="CD11" s="53"/>
      <c r="CE11" s="53"/>
    </row>
    <row r="12" spans="1:83" s="73" customFormat="1" ht="16.5" customHeight="1" thickBot="1" x14ac:dyDescent="0.3">
      <c r="A12" s="54"/>
      <c r="B12" s="55"/>
      <c r="C12" s="56"/>
      <c r="D12" s="64" t="s">
        <v>27</v>
      </c>
      <c r="E12" s="65"/>
      <c r="F12" s="319"/>
      <c r="G12" s="320"/>
      <c r="H12" s="321">
        <v>3</v>
      </c>
      <c r="I12" s="322"/>
      <c r="J12" s="323"/>
      <c r="K12" s="321">
        <v>3</v>
      </c>
      <c r="L12" s="322"/>
      <c r="M12" s="323"/>
      <c r="N12" s="321">
        <v>3</v>
      </c>
      <c r="O12" s="322"/>
      <c r="P12" s="323"/>
      <c r="Q12" s="321">
        <v>3</v>
      </c>
      <c r="R12" s="322"/>
      <c r="S12" s="323"/>
      <c r="T12" s="321">
        <v>3</v>
      </c>
      <c r="U12" s="322"/>
      <c r="V12" s="323"/>
      <c r="W12" s="321">
        <v>3</v>
      </c>
      <c r="X12" s="322"/>
      <c r="Y12" s="323"/>
      <c r="Z12" s="321">
        <v>3</v>
      </c>
      <c r="AA12" s="322"/>
      <c r="AB12" s="323"/>
      <c r="AC12" s="321">
        <v>3</v>
      </c>
      <c r="AD12" s="322"/>
      <c r="AE12" s="323"/>
      <c r="AF12" s="321">
        <v>3</v>
      </c>
      <c r="AG12" s="322"/>
      <c r="AH12" s="323"/>
      <c r="AI12" s="321">
        <v>3</v>
      </c>
      <c r="AJ12" s="322"/>
      <c r="AK12" s="323"/>
      <c r="AL12" s="321">
        <v>3</v>
      </c>
      <c r="AM12" s="322"/>
      <c r="AN12" s="323"/>
      <c r="AO12" s="321">
        <v>3</v>
      </c>
      <c r="AP12" s="322"/>
      <c r="AQ12" s="323"/>
    </row>
    <row r="13" spans="1:83" s="2" customFormat="1" ht="16.5" customHeight="1" x14ac:dyDescent="0.25">
      <c r="A13" s="54"/>
      <c r="B13" s="55"/>
      <c r="C13" s="56"/>
      <c r="D13" s="74" t="s">
        <v>28</v>
      </c>
      <c r="E13" s="91"/>
      <c r="F13" s="176" t="s">
        <v>25</v>
      </c>
      <c r="G13" s="324"/>
      <c r="H13" s="76">
        <v>121</v>
      </c>
      <c r="I13" s="77"/>
      <c r="J13" s="78"/>
      <c r="K13" s="76">
        <v>121</v>
      </c>
      <c r="L13" s="77"/>
      <c r="M13" s="78"/>
      <c r="N13" s="76">
        <v>121</v>
      </c>
      <c r="O13" s="77"/>
      <c r="P13" s="78"/>
      <c r="Q13" s="76">
        <v>121</v>
      </c>
      <c r="R13" s="77"/>
      <c r="S13" s="78"/>
      <c r="T13" s="76">
        <v>121</v>
      </c>
      <c r="U13" s="77"/>
      <c r="V13" s="78"/>
      <c r="W13" s="76">
        <v>121</v>
      </c>
      <c r="X13" s="77"/>
      <c r="Y13" s="78"/>
      <c r="Z13" s="76">
        <v>121</v>
      </c>
      <c r="AA13" s="77"/>
      <c r="AB13" s="78"/>
      <c r="AC13" s="76">
        <v>121</v>
      </c>
      <c r="AD13" s="77"/>
      <c r="AE13" s="78"/>
      <c r="AF13" s="76">
        <v>121</v>
      </c>
      <c r="AG13" s="77"/>
      <c r="AH13" s="78"/>
      <c r="AI13" s="76">
        <v>121</v>
      </c>
      <c r="AJ13" s="77"/>
      <c r="AK13" s="78"/>
      <c r="AL13" s="76">
        <v>121</v>
      </c>
      <c r="AM13" s="77"/>
      <c r="AN13" s="78"/>
      <c r="AO13" s="76">
        <v>121</v>
      </c>
      <c r="AP13" s="77"/>
      <c r="AQ13" s="78"/>
    </row>
    <row r="14" spans="1:83" s="2" customFormat="1" ht="16.5" customHeight="1" x14ac:dyDescent="0.25">
      <c r="A14" s="54"/>
      <c r="B14" s="55"/>
      <c r="C14" s="56"/>
      <c r="D14" s="54"/>
      <c r="E14" s="325"/>
      <c r="F14" s="326" t="s">
        <v>143</v>
      </c>
      <c r="G14" s="327"/>
      <c r="H14" s="328">
        <v>36.299999999999997</v>
      </c>
      <c r="I14" s="329"/>
      <c r="J14" s="330"/>
      <c r="K14" s="328">
        <v>36.299999999999997</v>
      </c>
      <c r="L14" s="329"/>
      <c r="M14" s="330"/>
      <c r="N14" s="328">
        <v>36.299999999999997</v>
      </c>
      <c r="O14" s="329"/>
      <c r="P14" s="330"/>
      <c r="Q14" s="328">
        <v>36.299999999999997</v>
      </c>
      <c r="R14" s="329"/>
      <c r="S14" s="330"/>
      <c r="T14" s="328">
        <v>36.299999999999997</v>
      </c>
      <c r="U14" s="329"/>
      <c r="V14" s="330"/>
      <c r="W14" s="328">
        <v>36.299999999999997</v>
      </c>
      <c r="X14" s="329"/>
      <c r="Y14" s="330"/>
      <c r="Z14" s="328">
        <v>36.299999999999997</v>
      </c>
      <c r="AA14" s="329"/>
      <c r="AB14" s="330"/>
      <c r="AC14" s="328">
        <v>36.299999999999997</v>
      </c>
      <c r="AD14" s="329"/>
      <c r="AE14" s="330"/>
      <c r="AF14" s="328">
        <v>36.299999999999997</v>
      </c>
      <c r="AG14" s="329"/>
      <c r="AH14" s="330"/>
      <c r="AI14" s="328">
        <v>36.299999999999997</v>
      </c>
      <c r="AJ14" s="329"/>
      <c r="AK14" s="330"/>
      <c r="AL14" s="328">
        <v>36.299999999999997</v>
      </c>
      <c r="AM14" s="329"/>
      <c r="AN14" s="330"/>
      <c r="AO14" s="328">
        <v>36.299999999999997</v>
      </c>
      <c r="AP14" s="329"/>
      <c r="AQ14" s="330"/>
    </row>
    <row r="15" spans="1:83" s="2" customFormat="1" ht="16.5" customHeight="1" thickBot="1" x14ac:dyDescent="0.3">
      <c r="A15" s="54"/>
      <c r="B15" s="55"/>
      <c r="C15" s="56"/>
      <c r="D15" s="79"/>
      <c r="E15" s="96"/>
      <c r="F15" s="331" t="s">
        <v>26</v>
      </c>
      <c r="G15" s="332"/>
      <c r="H15" s="82">
        <v>10.5</v>
      </c>
      <c r="I15" s="83"/>
      <c r="J15" s="84"/>
      <c r="K15" s="82">
        <v>10.5</v>
      </c>
      <c r="L15" s="83"/>
      <c r="M15" s="84"/>
      <c r="N15" s="82">
        <v>10.5</v>
      </c>
      <c r="O15" s="83"/>
      <c r="P15" s="84"/>
      <c r="Q15" s="82">
        <v>10.5</v>
      </c>
      <c r="R15" s="83"/>
      <c r="S15" s="84"/>
      <c r="T15" s="82">
        <v>10.5</v>
      </c>
      <c r="U15" s="83"/>
      <c r="V15" s="84"/>
      <c r="W15" s="82">
        <v>10.5</v>
      </c>
      <c r="X15" s="83"/>
      <c r="Y15" s="84"/>
      <c r="Z15" s="82">
        <v>10.5</v>
      </c>
      <c r="AA15" s="83"/>
      <c r="AB15" s="84"/>
      <c r="AC15" s="82">
        <v>10.5</v>
      </c>
      <c r="AD15" s="83"/>
      <c r="AE15" s="84"/>
      <c r="AF15" s="82">
        <v>10.5</v>
      </c>
      <c r="AG15" s="83"/>
      <c r="AH15" s="84"/>
      <c r="AI15" s="82">
        <v>10.5</v>
      </c>
      <c r="AJ15" s="83"/>
      <c r="AK15" s="84"/>
      <c r="AL15" s="82">
        <v>10.5</v>
      </c>
      <c r="AM15" s="83"/>
      <c r="AN15" s="84"/>
      <c r="AO15" s="82">
        <v>10.5</v>
      </c>
      <c r="AP15" s="83"/>
      <c r="AQ15" s="84"/>
    </row>
    <row r="16" spans="1:83" s="73" customFormat="1" ht="16.5" customHeight="1" thickBot="1" x14ac:dyDescent="0.3">
      <c r="A16" s="79"/>
      <c r="B16" s="80"/>
      <c r="C16" s="85"/>
      <c r="D16" s="64" t="s">
        <v>29</v>
      </c>
      <c r="E16" s="65"/>
      <c r="F16" s="186"/>
      <c r="G16" s="333"/>
      <c r="H16" s="67" t="s">
        <v>30</v>
      </c>
      <c r="I16" s="68"/>
      <c r="J16" s="69"/>
      <c r="K16" s="67" t="s">
        <v>30</v>
      </c>
      <c r="L16" s="68"/>
      <c r="M16" s="69"/>
      <c r="N16" s="67" t="s">
        <v>30</v>
      </c>
      <c r="O16" s="68"/>
      <c r="P16" s="69"/>
      <c r="Q16" s="67" t="s">
        <v>30</v>
      </c>
      <c r="R16" s="68"/>
      <c r="S16" s="69"/>
      <c r="T16" s="67" t="s">
        <v>30</v>
      </c>
      <c r="U16" s="68"/>
      <c r="V16" s="69"/>
      <c r="W16" s="67" t="s">
        <v>30</v>
      </c>
      <c r="X16" s="68"/>
      <c r="Y16" s="69"/>
      <c r="Z16" s="67" t="s">
        <v>30</v>
      </c>
      <c r="AA16" s="68"/>
      <c r="AB16" s="69"/>
      <c r="AC16" s="67" t="s">
        <v>30</v>
      </c>
      <c r="AD16" s="68"/>
      <c r="AE16" s="69"/>
      <c r="AF16" s="67" t="s">
        <v>30</v>
      </c>
      <c r="AG16" s="68"/>
      <c r="AH16" s="69"/>
      <c r="AI16" s="67" t="s">
        <v>30</v>
      </c>
      <c r="AJ16" s="68"/>
      <c r="AK16" s="69"/>
      <c r="AL16" s="67" t="s">
        <v>30</v>
      </c>
      <c r="AM16" s="68"/>
      <c r="AN16" s="69"/>
      <c r="AO16" s="67" t="s">
        <v>30</v>
      </c>
      <c r="AP16" s="68"/>
      <c r="AQ16" s="69"/>
    </row>
    <row r="17" spans="1:81" s="2" customFormat="1" ht="16.5" customHeight="1" x14ac:dyDescent="0.25">
      <c r="A17" s="43" t="s">
        <v>91</v>
      </c>
      <c r="B17" s="44"/>
      <c r="C17" s="45">
        <v>40</v>
      </c>
      <c r="D17" s="46" t="s">
        <v>24</v>
      </c>
      <c r="E17" s="47"/>
      <c r="F17" s="48" t="s">
        <v>25</v>
      </c>
      <c r="G17" s="75"/>
      <c r="H17" s="50">
        <f>SQRT(I17^2+J17^2)*1000/(1.73*H21)</f>
        <v>1.5671306665996079</v>
      </c>
      <c r="I17" s="270">
        <v>0.20446300000000001</v>
      </c>
      <c r="J17" s="271">
        <v>0.26343299999999997</v>
      </c>
      <c r="K17" s="50">
        <f>SQRT(L17^2+M17^2)*1000/(1.73*K21)</f>
        <v>1.5539699571454035</v>
      </c>
      <c r="L17" s="270">
        <v>0.19986300000000001</v>
      </c>
      <c r="M17" s="271">
        <v>0.26343299999999997</v>
      </c>
      <c r="N17" s="50">
        <f>SQRT(O17^2+P17^2)*1000/(1.73*N21)</f>
        <v>1.5665545578624449</v>
      </c>
      <c r="O17" s="270">
        <v>0.20426299999999997</v>
      </c>
      <c r="P17" s="271">
        <v>0.26343299999999997</v>
      </c>
      <c r="Q17" s="50">
        <f>SQRT(R17^2+S17^2)*1000/(1.73*Q21)</f>
        <v>1.6027369273514216</v>
      </c>
      <c r="R17" s="270">
        <v>0.21476299999999998</v>
      </c>
      <c r="S17" s="271">
        <v>0.26493299999999997</v>
      </c>
      <c r="T17" s="50">
        <f>SQRT(U17^2+V17^2)*1000/(1.73*T21)</f>
        <v>1.7536153657932105</v>
      </c>
      <c r="U17" s="270">
        <v>0.25816299999999998</v>
      </c>
      <c r="V17" s="271">
        <v>0.26943299999999998</v>
      </c>
      <c r="W17" s="50">
        <f>SQRT(X17^2+Y17^2)*1000/(1.73*W21)</f>
        <v>1.7741625641516419</v>
      </c>
      <c r="X17" s="270">
        <v>0.265963</v>
      </c>
      <c r="Y17" s="271">
        <v>0.26793299999999998</v>
      </c>
      <c r="Z17" s="50">
        <f>SQRT(AA17^2+AB17^2)*1000/(1.73*Z21)</f>
        <v>1.8368744298790705</v>
      </c>
      <c r="AA17" s="270">
        <v>0.28326299999999999</v>
      </c>
      <c r="AB17" s="271">
        <v>0.26933299999999999</v>
      </c>
      <c r="AC17" s="50">
        <f>SQRT(AD17^2+AE17^2)*1000/(1.73*AC21)</f>
        <v>1.999353639938994</v>
      </c>
      <c r="AD17" s="270">
        <v>0.33136299999999996</v>
      </c>
      <c r="AE17" s="271">
        <v>0.26683299999999999</v>
      </c>
      <c r="AF17" s="50">
        <f>SQRT(AG17^2+AH17^2)*1000/(1.73*AF21)</f>
        <v>2.1782099984132093</v>
      </c>
      <c r="AG17" s="270">
        <v>0.36266300000000001</v>
      </c>
      <c r="AH17" s="271">
        <v>0.28863299999999997</v>
      </c>
      <c r="AI17" s="50">
        <f>SQRT(AJ17^2+AK17^2)*1000/(1.73*AI21)</f>
        <v>2.1281488158556416</v>
      </c>
      <c r="AJ17" s="270">
        <v>0.35366300000000001</v>
      </c>
      <c r="AK17" s="271">
        <v>0.282833</v>
      </c>
      <c r="AL17" s="50">
        <f>SQRT(AM17^2+AN17^2)*1000/(1.73*AL21)</f>
        <v>2.0569260998637593</v>
      </c>
      <c r="AM17" s="270">
        <v>0.349163</v>
      </c>
      <c r="AN17" s="271">
        <v>0.26393299999999997</v>
      </c>
      <c r="AO17" s="50">
        <f>SQRT(AP17^2+AQ17^2)*1000/(1.73*AO21)</f>
        <v>1.9582810820563676</v>
      </c>
      <c r="AP17" s="270">
        <v>0.32376299999999997</v>
      </c>
      <c r="AQ17" s="271">
        <v>0.26233299999999998</v>
      </c>
      <c r="CB17" s="53"/>
      <c r="CC17" s="53"/>
    </row>
    <row r="18" spans="1:81" s="2" customFormat="1" ht="16.5" customHeight="1" x14ac:dyDescent="0.25">
      <c r="A18" s="311"/>
      <c r="B18" s="55"/>
      <c r="C18" s="56"/>
      <c r="D18" s="312"/>
      <c r="E18" s="313"/>
      <c r="F18" s="314" t="s">
        <v>143</v>
      </c>
      <c r="G18" s="315"/>
      <c r="H18" s="316">
        <f>SQRT(I18^2+J18^2)*1000/(1.73*H22)</f>
        <v>0.59636709019407308</v>
      </c>
      <c r="I18" s="317">
        <f>I41</f>
        <v>3.4463000000000001E-2</v>
      </c>
      <c r="J18" s="318">
        <f>J41</f>
        <v>1.5433000000000001E-2</v>
      </c>
      <c r="K18" s="316">
        <f>SQRT(L18^2+M18^2)*1000/(1.73*K22)</f>
        <v>0.61661293602474787</v>
      </c>
      <c r="L18" s="317">
        <f>L41</f>
        <v>3.5862999999999999E-2</v>
      </c>
      <c r="M18" s="318">
        <f>M41</f>
        <v>1.5433000000000001E-2</v>
      </c>
      <c r="N18" s="316">
        <f>SQRT(O18^2+P18^2)*1000/(1.73*N22)</f>
        <v>0.63698279268900038</v>
      </c>
      <c r="O18" s="317">
        <f>O41</f>
        <v>3.7262999999999998E-2</v>
      </c>
      <c r="P18" s="318">
        <f>P41</f>
        <v>1.5433000000000001E-2</v>
      </c>
      <c r="Q18" s="316">
        <f>SQRT(R18^2+S18^2)*1000/(1.73*Q22)</f>
        <v>0.63698279268900038</v>
      </c>
      <c r="R18" s="317">
        <f>R41</f>
        <v>3.7262999999999998E-2</v>
      </c>
      <c r="S18" s="318">
        <f>S41</f>
        <v>1.5433000000000001E-2</v>
      </c>
      <c r="T18" s="316">
        <f>SQRT(U18^2+V18^2)*1000/(1.73*T22)</f>
        <v>0.65746513382307992</v>
      </c>
      <c r="U18" s="317">
        <f>U41</f>
        <v>3.8662999999999996E-2</v>
      </c>
      <c r="V18" s="318">
        <f>V41</f>
        <v>1.5433000000000001E-2</v>
      </c>
      <c r="W18" s="316">
        <f>SQRT(X18^2+Y18^2)*1000/(1.73*W22)</f>
        <v>0.69872764817356259</v>
      </c>
      <c r="X18" s="317">
        <f>X41</f>
        <v>4.1463E-2</v>
      </c>
      <c r="Y18" s="318">
        <f>Y41</f>
        <v>1.5433000000000001E-2</v>
      </c>
      <c r="Z18" s="316">
        <f>SQRT(AA18^2+AB18^2)*1000/(1.73*Z22)</f>
        <v>0.74790277276290429</v>
      </c>
      <c r="AA18" s="317">
        <f>AA41</f>
        <v>4.4262999999999997E-2</v>
      </c>
      <c r="AB18" s="318">
        <f>AB41</f>
        <v>1.6833000000000001E-2</v>
      </c>
      <c r="AC18" s="316">
        <f>SQRT(AD18^2+AE18^2)*1000/(1.73*AC22)</f>
        <v>0.72727862520914333</v>
      </c>
      <c r="AD18" s="317">
        <f>AD41</f>
        <v>4.2862999999999998E-2</v>
      </c>
      <c r="AE18" s="318">
        <f>AE41</f>
        <v>1.6833000000000001E-2</v>
      </c>
      <c r="AF18" s="316">
        <f>SQRT(AG18^2+AH18^2)*1000/(1.73*AF22)</f>
        <v>0.78500222651137341</v>
      </c>
      <c r="AG18" s="317">
        <f>AG41</f>
        <v>4.5662999999999995E-2</v>
      </c>
      <c r="AH18" s="318">
        <f>AH41</f>
        <v>1.9633000000000001E-2</v>
      </c>
      <c r="AI18" s="316">
        <f>SQRT(AJ18^2+AK18^2)*1000/(1.73*AI22)</f>
        <v>0.76860957255884055</v>
      </c>
      <c r="AJ18" s="317">
        <f>AJ41</f>
        <v>4.5662999999999995E-2</v>
      </c>
      <c r="AK18" s="318">
        <f>AK41</f>
        <v>1.6833000000000001E-2</v>
      </c>
      <c r="AL18" s="316">
        <f>SQRT(AM18^2+AN18^2)*1000/(1.73*AL22)</f>
        <v>0.76124464056121566</v>
      </c>
      <c r="AM18" s="317">
        <f>AM41</f>
        <v>4.5662999999999995E-2</v>
      </c>
      <c r="AN18" s="318">
        <f>AN41</f>
        <v>1.5433000000000001E-2</v>
      </c>
      <c r="AO18" s="316">
        <f>SQRT(AP18^2+AQ18^2)*1000/(1.73*AO22)</f>
        <v>0.74790277276290429</v>
      </c>
      <c r="AP18" s="317">
        <f>AP41</f>
        <v>4.4262999999999997E-2</v>
      </c>
      <c r="AQ18" s="318">
        <f>AQ41</f>
        <v>1.6833000000000001E-2</v>
      </c>
      <c r="CB18" s="53"/>
      <c r="CC18" s="53"/>
    </row>
    <row r="19" spans="1:81" s="2" customFormat="1" ht="16.5" customHeight="1" thickBot="1" x14ac:dyDescent="0.3">
      <c r="A19" s="54"/>
      <c r="B19" s="55"/>
      <c r="C19" s="56"/>
      <c r="D19" s="57"/>
      <c r="E19" s="58"/>
      <c r="F19" s="59" t="s">
        <v>26</v>
      </c>
      <c r="G19" s="81"/>
      <c r="H19" s="61">
        <f>SQRT(I19^2+J19^2)*1000/(1.73*H23)</f>
        <v>7.0348009481088205</v>
      </c>
      <c r="I19" s="62">
        <f>I50</f>
        <v>0.126</v>
      </c>
      <c r="J19" s="63">
        <f>J50</f>
        <v>1.2E-2</v>
      </c>
      <c r="K19" s="61">
        <f>SQRT(L19^2+M19^2)*1000/(1.73*K23)</f>
        <v>6.7028961457009055</v>
      </c>
      <c r="L19" s="62">
        <f>L50</f>
        <v>0.12</v>
      </c>
      <c r="M19" s="63">
        <f>M50</f>
        <v>1.2E-2</v>
      </c>
      <c r="N19" s="61">
        <f>SQRT(O19^2+P19^2)*1000/(1.73*N23)</f>
        <v>6.8688294544395223</v>
      </c>
      <c r="O19" s="62">
        <f>O50</f>
        <v>0.123</v>
      </c>
      <c r="P19" s="63">
        <f>P50</f>
        <v>1.2E-2</v>
      </c>
      <c r="Q19" s="61">
        <f>SQRT(R19^2+S19^2)*1000/(1.73*Q23)</f>
        <v>7.4578061422739408</v>
      </c>
      <c r="R19" s="62">
        <f>R50</f>
        <v>0.13350000000000001</v>
      </c>
      <c r="S19" s="63">
        <f>S50</f>
        <v>1.35E-2</v>
      </c>
      <c r="T19" s="61">
        <f>SQRT(U19^2+V19^2)*1000/(1.73*T23)</f>
        <v>9.8055058945761395</v>
      </c>
      <c r="U19" s="62">
        <f>U50</f>
        <v>0.17549999999999999</v>
      </c>
      <c r="V19" s="63">
        <f>V50</f>
        <v>1.7999999999999999E-2</v>
      </c>
      <c r="W19" s="61">
        <f>SQRT(X19^2+Y19^2)*1000/(1.73*W23)</f>
        <v>10.793809148484309</v>
      </c>
      <c r="X19" s="62">
        <f>X50</f>
        <v>0.19350000000000001</v>
      </c>
      <c r="Y19" s="63">
        <f>Y50</f>
        <v>1.6500000000000001E-2</v>
      </c>
      <c r="Z19" s="61">
        <f>SQRT(AA19^2+AB19^2)*1000/(1.73*Z23)</f>
        <v>10.876880383497943</v>
      </c>
      <c r="AA19" s="62">
        <f>AA50</f>
        <v>0.19500000000000001</v>
      </c>
      <c r="AB19" s="63">
        <f>AB50</f>
        <v>1.6500000000000001E-2</v>
      </c>
      <c r="AC19" s="61">
        <f>SQRT(AD19^2+AE19^2)*1000/(1.73*AC23)</f>
        <v>13.654684877300355</v>
      </c>
      <c r="AD19" s="62">
        <f>AD50</f>
        <v>0.2445</v>
      </c>
      <c r="AE19" s="63">
        <f>AE50</f>
        <v>2.4E-2</v>
      </c>
      <c r="AF19" s="61">
        <f>SQRT(AG19^2+AH19^2)*1000/(1.73*AF23)</f>
        <v>15.264751287453295</v>
      </c>
      <c r="AG19" s="62">
        <f>AG50</f>
        <v>0.27300000000000002</v>
      </c>
      <c r="AH19" s="63">
        <f>AH50</f>
        <v>0.03</v>
      </c>
      <c r="AI19" s="61">
        <f>SQRT(AJ19^2+AK19^2)*1000/(1.73*AI23)</f>
        <v>14.767623271777143</v>
      </c>
      <c r="AJ19" s="62">
        <f>AJ50</f>
        <v>0.26400000000000001</v>
      </c>
      <c r="AK19" s="63">
        <f>AK50</f>
        <v>0.03</v>
      </c>
      <c r="AL19" s="61">
        <f>SQRT(AM19^2+AN19^2)*1000/(1.73*AL23)</f>
        <v>14.477190257241142</v>
      </c>
      <c r="AM19" s="62">
        <f>AM50</f>
        <v>0.25950000000000001</v>
      </c>
      <c r="AN19" s="63">
        <f>AN50</f>
        <v>2.2499999999999999E-2</v>
      </c>
      <c r="AO19" s="61">
        <f>SQRT(AP19^2+AQ19^2)*1000/(1.73*AO23)</f>
        <v>13.133945406667783</v>
      </c>
      <c r="AP19" s="62">
        <f>AP50</f>
        <v>0.23549999999999999</v>
      </c>
      <c r="AQ19" s="63">
        <f>AQ50</f>
        <v>1.95E-2</v>
      </c>
      <c r="CB19" s="53"/>
      <c r="CC19" s="53"/>
    </row>
    <row r="20" spans="1:81" s="73" customFormat="1" ht="16.5" customHeight="1" thickBot="1" x14ac:dyDescent="0.3">
      <c r="A20" s="54"/>
      <c r="B20" s="55"/>
      <c r="C20" s="56"/>
      <c r="D20" s="64" t="s">
        <v>27</v>
      </c>
      <c r="E20" s="65"/>
      <c r="F20" s="65"/>
      <c r="G20" s="66"/>
      <c r="H20" s="321">
        <v>3</v>
      </c>
      <c r="I20" s="322"/>
      <c r="J20" s="323"/>
      <c r="K20" s="321">
        <v>3</v>
      </c>
      <c r="L20" s="322"/>
      <c r="M20" s="323"/>
      <c r="N20" s="321">
        <v>3</v>
      </c>
      <c r="O20" s="322"/>
      <c r="P20" s="323"/>
      <c r="Q20" s="321">
        <v>3</v>
      </c>
      <c r="R20" s="322"/>
      <c r="S20" s="323"/>
      <c r="T20" s="321">
        <v>3</v>
      </c>
      <c r="U20" s="322"/>
      <c r="V20" s="323"/>
      <c r="W20" s="321">
        <v>3</v>
      </c>
      <c r="X20" s="322"/>
      <c r="Y20" s="323"/>
      <c r="Z20" s="321">
        <v>3</v>
      </c>
      <c r="AA20" s="322"/>
      <c r="AB20" s="323"/>
      <c r="AC20" s="321">
        <v>3</v>
      </c>
      <c r="AD20" s="322"/>
      <c r="AE20" s="323"/>
      <c r="AF20" s="321">
        <v>3</v>
      </c>
      <c r="AG20" s="322"/>
      <c r="AH20" s="323"/>
      <c r="AI20" s="321">
        <v>3</v>
      </c>
      <c r="AJ20" s="322"/>
      <c r="AK20" s="323"/>
      <c r="AL20" s="321">
        <v>3</v>
      </c>
      <c r="AM20" s="322"/>
      <c r="AN20" s="323"/>
      <c r="AO20" s="321">
        <v>3</v>
      </c>
      <c r="AP20" s="322"/>
      <c r="AQ20" s="323"/>
    </row>
    <row r="21" spans="1:81" s="2" customFormat="1" ht="16.5" customHeight="1" x14ac:dyDescent="0.25">
      <c r="A21" s="54"/>
      <c r="B21" s="55"/>
      <c r="C21" s="56"/>
      <c r="D21" s="74" t="s">
        <v>28</v>
      </c>
      <c r="E21" s="91"/>
      <c r="F21" s="176" t="s">
        <v>25</v>
      </c>
      <c r="G21" s="324"/>
      <c r="H21" s="76">
        <v>123</v>
      </c>
      <c r="I21" s="77"/>
      <c r="J21" s="78"/>
      <c r="K21" s="76">
        <v>123</v>
      </c>
      <c r="L21" s="77"/>
      <c r="M21" s="78"/>
      <c r="N21" s="76">
        <v>123</v>
      </c>
      <c r="O21" s="77"/>
      <c r="P21" s="78"/>
      <c r="Q21" s="76">
        <v>123</v>
      </c>
      <c r="R21" s="77"/>
      <c r="S21" s="78"/>
      <c r="T21" s="76">
        <v>123</v>
      </c>
      <c r="U21" s="77"/>
      <c r="V21" s="78"/>
      <c r="W21" s="76">
        <v>123</v>
      </c>
      <c r="X21" s="77"/>
      <c r="Y21" s="78"/>
      <c r="Z21" s="76">
        <v>123</v>
      </c>
      <c r="AA21" s="77"/>
      <c r="AB21" s="78"/>
      <c r="AC21" s="76">
        <v>123</v>
      </c>
      <c r="AD21" s="77"/>
      <c r="AE21" s="78"/>
      <c r="AF21" s="76">
        <v>123</v>
      </c>
      <c r="AG21" s="77"/>
      <c r="AH21" s="78"/>
      <c r="AI21" s="76">
        <v>123</v>
      </c>
      <c r="AJ21" s="77"/>
      <c r="AK21" s="78"/>
      <c r="AL21" s="76">
        <v>123</v>
      </c>
      <c r="AM21" s="77"/>
      <c r="AN21" s="78"/>
      <c r="AO21" s="76">
        <v>123</v>
      </c>
      <c r="AP21" s="77"/>
      <c r="AQ21" s="78"/>
    </row>
    <row r="22" spans="1:81" s="2" customFormat="1" ht="16.5" customHeight="1" x14ac:dyDescent="0.25">
      <c r="A22" s="54"/>
      <c r="B22" s="55"/>
      <c r="C22" s="56"/>
      <c r="D22" s="54"/>
      <c r="E22" s="325"/>
      <c r="F22" s="326" t="s">
        <v>143</v>
      </c>
      <c r="G22" s="327"/>
      <c r="H22" s="328">
        <v>36.6</v>
      </c>
      <c r="I22" s="329"/>
      <c r="J22" s="330"/>
      <c r="K22" s="328">
        <v>36.6</v>
      </c>
      <c r="L22" s="329"/>
      <c r="M22" s="330"/>
      <c r="N22" s="328">
        <v>36.6</v>
      </c>
      <c r="O22" s="329"/>
      <c r="P22" s="330"/>
      <c r="Q22" s="328">
        <v>36.6</v>
      </c>
      <c r="R22" s="329"/>
      <c r="S22" s="330"/>
      <c r="T22" s="328">
        <v>36.6</v>
      </c>
      <c r="U22" s="329"/>
      <c r="V22" s="330"/>
      <c r="W22" s="328">
        <v>36.6</v>
      </c>
      <c r="X22" s="329"/>
      <c r="Y22" s="330"/>
      <c r="Z22" s="328">
        <v>36.6</v>
      </c>
      <c r="AA22" s="329"/>
      <c r="AB22" s="330"/>
      <c r="AC22" s="328">
        <v>36.6</v>
      </c>
      <c r="AD22" s="329"/>
      <c r="AE22" s="330"/>
      <c r="AF22" s="328">
        <v>36.6</v>
      </c>
      <c r="AG22" s="329"/>
      <c r="AH22" s="330"/>
      <c r="AI22" s="328">
        <v>36.6</v>
      </c>
      <c r="AJ22" s="329"/>
      <c r="AK22" s="330"/>
      <c r="AL22" s="328">
        <v>36.6</v>
      </c>
      <c r="AM22" s="329"/>
      <c r="AN22" s="330"/>
      <c r="AO22" s="328">
        <v>36.6</v>
      </c>
      <c r="AP22" s="329"/>
      <c r="AQ22" s="330"/>
    </row>
    <row r="23" spans="1:81" s="2" customFormat="1" ht="16.5" customHeight="1" thickBot="1" x14ac:dyDescent="0.3">
      <c r="A23" s="54"/>
      <c r="B23" s="55"/>
      <c r="C23" s="56"/>
      <c r="D23" s="79"/>
      <c r="E23" s="96"/>
      <c r="F23" s="331" t="s">
        <v>26</v>
      </c>
      <c r="G23" s="332"/>
      <c r="H23" s="82">
        <v>10.4</v>
      </c>
      <c r="I23" s="83"/>
      <c r="J23" s="84"/>
      <c r="K23" s="82">
        <v>10.4</v>
      </c>
      <c r="L23" s="83"/>
      <c r="M23" s="84"/>
      <c r="N23" s="82">
        <v>10.4</v>
      </c>
      <c r="O23" s="83"/>
      <c r="P23" s="84"/>
      <c r="Q23" s="82">
        <v>10.4</v>
      </c>
      <c r="R23" s="83"/>
      <c r="S23" s="84"/>
      <c r="T23" s="82">
        <v>10.4</v>
      </c>
      <c r="U23" s="83"/>
      <c r="V23" s="84"/>
      <c r="W23" s="334">
        <v>10.4</v>
      </c>
      <c r="X23" s="335"/>
      <c r="Y23" s="336"/>
      <c r="Z23" s="82">
        <v>10.4</v>
      </c>
      <c r="AA23" s="83"/>
      <c r="AB23" s="84"/>
      <c r="AC23" s="82">
        <v>10.4</v>
      </c>
      <c r="AD23" s="83"/>
      <c r="AE23" s="84"/>
      <c r="AF23" s="82">
        <v>10.4</v>
      </c>
      <c r="AG23" s="83"/>
      <c r="AH23" s="84"/>
      <c r="AI23" s="82">
        <v>10.4</v>
      </c>
      <c r="AJ23" s="83"/>
      <c r="AK23" s="84"/>
      <c r="AL23" s="82">
        <v>10.4</v>
      </c>
      <c r="AM23" s="83"/>
      <c r="AN23" s="84"/>
      <c r="AO23" s="82">
        <v>10.4</v>
      </c>
      <c r="AP23" s="83"/>
      <c r="AQ23" s="84"/>
    </row>
    <row r="24" spans="1:81" s="73" customFormat="1" ht="16.5" customHeight="1" thickBot="1" x14ac:dyDescent="0.3">
      <c r="A24" s="79"/>
      <c r="B24" s="80"/>
      <c r="C24" s="85"/>
      <c r="D24" s="64" t="s">
        <v>29</v>
      </c>
      <c r="E24" s="65"/>
      <c r="F24" s="65"/>
      <c r="G24" s="66"/>
      <c r="H24" s="70" t="s">
        <v>30</v>
      </c>
      <c r="I24" s="71"/>
      <c r="J24" s="72"/>
      <c r="K24" s="70" t="s">
        <v>30</v>
      </c>
      <c r="L24" s="71"/>
      <c r="M24" s="72"/>
      <c r="N24" s="70" t="s">
        <v>30</v>
      </c>
      <c r="O24" s="71"/>
      <c r="P24" s="72"/>
      <c r="Q24" s="70" t="s">
        <v>30</v>
      </c>
      <c r="R24" s="71"/>
      <c r="S24" s="72"/>
      <c r="T24" s="70" t="s">
        <v>30</v>
      </c>
      <c r="U24" s="71"/>
      <c r="V24" s="72"/>
      <c r="W24" s="70" t="s">
        <v>30</v>
      </c>
      <c r="X24" s="71"/>
      <c r="Y24" s="72"/>
      <c r="Z24" s="70" t="s">
        <v>30</v>
      </c>
      <c r="AA24" s="71"/>
      <c r="AB24" s="72"/>
      <c r="AC24" s="70" t="s">
        <v>30</v>
      </c>
      <c r="AD24" s="71"/>
      <c r="AE24" s="72"/>
      <c r="AF24" s="70" t="s">
        <v>30</v>
      </c>
      <c r="AG24" s="71"/>
      <c r="AH24" s="72"/>
      <c r="AI24" s="70" t="s">
        <v>30</v>
      </c>
      <c r="AJ24" s="71"/>
      <c r="AK24" s="72"/>
      <c r="AL24" s="70" t="s">
        <v>30</v>
      </c>
      <c r="AM24" s="71"/>
      <c r="AN24" s="72"/>
      <c r="AO24" s="70" t="s">
        <v>30</v>
      </c>
      <c r="AP24" s="71"/>
      <c r="AQ24" s="72"/>
    </row>
    <row r="25" spans="1:81" s="2" customFormat="1" ht="16.5" customHeight="1" x14ac:dyDescent="0.25">
      <c r="A25" s="74" t="s">
        <v>32</v>
      </c>
      <c r="B25" s="91"/>
      <c r="C25" s="44"/>
      <c r="D25" s="92"/>
      <c r="E25" s="93"/>
      <c r="F25" s="176" t="s">
        <v>25</v>
      </c>
      <c r="G25" s="324"/>
      <c r="H25" s="50">
        <f t="shared" ref="H25:J27" si="0">H17+H9</f>
        <v>3.3777444209176641</v>
      </c>
      <c r="I25" s="94">
        <f>I17+I9</f>
        <v>0.406775</v>
      </c>
      <c r="J25" s="95">
        <f>J17+J9</f>
        <v>0.58393699999999993</v>
      </c>
      <c r="K25" s="50">
        <f t="shared" ref="K25:AQ27" si="1">K17+K9</f>
        <v>3.3851271940585272</v>
      </c>
      <c r="L25" s="94">
        <f t="shared" si="1"/>
        <v>0.40357500000000002</v>
      </c>
      <c r="M25" s="95">
        <f t="shared" si="1"/>
        <v>0.58813699999999991</v>
      </c>
      <c r="N25" s="50">
        <f t="shared" si="1"/>
        <v>3.3977117947755682</v>
      </c>
      <c r="O25" s="94">
        <f t="shared" si="1"/>
        <v>0.40797499999999998</v>
      </c>
      <c r="P25" s="95">
        <f t="shared" si="1"/>
        <v>0.58813699999999991</v>
      </c>
      <c r="Q25" s="50">
        <f t="shared" si="1"/>
        <v>3.4538753962212096</v>
      </c>
      <c r="R25" s="94">
        <f t="shared" si="1"/>
        <v>0.42407499999999998</v>
      </c>
      <c r="S25" s="95">
        <f t="shared" si="1"/>
        <v>0.59103700000000003</v>
      </c>
      <c r="T25" s="50">
        <f t="shared" si="1"/>
        <v>3.6100803674509572</v>
      </c>
      <c r="U25" s="94">
        <f t="shared" si="1"/>
        <v>0.47587499999999999</v>
      </c>
      <c r="V25" s="95">
        <f t="shared" si="1"/>
        <v>0.591337</v>
      </c>
      <c r="W25" s="50">
        <f t="shared" si="1"/>
        <v>3.6541439534795299</v>
      </c>
      <c r="X25" s="94">
        <f t="shared" si="1"/>
        <v>0.49627500000000002</v>
      </c>
      <c r="Y25" s="95">
        <f t="shared" si="1"/>
        <v>0.58703700000000003</v>
      </c>
      <c r="Z25" s="50">
        <f t="shared" si="1"/>
        <v>3.7139307403613384</v>
      </c>
      <c r="AA25" s="94">
        <f t="shared" si="1"/>
        <v>0.51637500000000003</v>
      </c>
      <c r="AB25" s="95">
        <f t="shared" si="1"/>
        <v>0.58563699999999996</v>
      </c>
      <c r="AC25" s="50">
        <f t="shared" si="1"/>
        <v>3.9445795917112152</v>
      </c>
      <c r="AD25" s="94">
        <f t="shared" si="1"/>
        <v>0.577075</v>
      </c>
      <c r="AE25" s="95">
        <f t="shared" si="1"/>
        <v>0.59153699999999998</v>
      </c>
      <c r="AF25" s="50">
        <f t="shared" si="1"/>
        <v>4.1753261917878577</v>
      </c>
      <c r="AG25" s="94">
        <f t="shared" si="1"/>
        <v>0.61527500000000002</v>
      </c>
      <c r="AH25" s="95">
        <f t="shared" si="1"/>
        <v>0.62173699999999998</v>
      </c>
      <c r="AI25" s="50">
        <f t="shared" si="1"/>
        <v>4.1541928952768359</v>
      </c>
      <c r="AJ25" s="94">
        <f t="shared" si="1"/>
        <v>0.61617500000000003</v>
      </c>
      <c r="AK25" s="95">
        <f t="shared" si="1"/>
        <v>0.61593699999999996</v>
      </c>
      <c r="AL25" s="50">
        <f t="shared" si="1"/>
        <v>4.1473307210660924</v>
      </c>
      <c r="AM25" s="94">
        <f t="shared" si="1"/>
        <v>0.63127500000000003</v>
      </c>
      <c r="AN25" s="95">
        <f t="shared" si="1"/>
        <v>0.598437</v>
      </c>
      <c r="AO25" s="50">
        <f t="shared" si="1"/>
        <v>3.9571741551844601</v>
      </c>
      <c r="AP25" s="94">
        <f t="shared" si="1"/>
        <v>0.58767499999999995</v>
      </c>
      <c r="AQ25" s="95">
        <f t="shared" si="1"/>
        <v>0.58703700000000003</v>
      </c>
    </row>
    <row r="26" spans="1:81" s="2" customFormat="1" ht="16.5" customHeight="1" x14ac:dyDescent="0.25">
      <c r="A26" s="54"/>
      <c r="B26" s="325"/>
      <c r="C26" s="55"/>
      <c r="D26" s="337"/>
      <c r="E26" s="338"/>
      <c r="F26" s="326" t="s">
        <v>143</v>
      </c>
      <c r="G26" s="327"/>
      <c r="H26" s="316">
        <f t="shared" si="0"/>
        <v>3.3759619621386876</v>
      </c>
      <c r="I26" s="339">
        <f>I18+I10</f>
        <v>0.18807499999999999</v>
      </c>
      <c r="J26" s="340">
        <f>J18+J10</f>
        <v>9.8336999999999994E-2</v>
      </c>
      <c r="K26" s="316">
        <f t="shared" si="1"/>
        <v>3.4480019641402104</v>
      </c>
      <c r="L26" s="339">
        <f t="shared" si="1"/>
        <v>0.19087500000000002</v>
      </c>
      <c r="M26" s="340">
        <f t="shared" si="1"/>
        <v>0.102537</v>
      </c>
      <c r="N26" s="316">
        <f t="shared" si="1"/>
        <v>3.4683718208044629</v>
      </c>
      <c r="O26" s="339">
        <f t="shared" si="1"/>
        <v>0.192275</v>
      </c>
      <c r="P26" s="340">
        <f t="shared" si="1"/>
        <v>0.102537</v>
      </c>
      <c r="Q26" s="316">
        <f t="shared" si="1"/>
        <v>3.5594426906079568</v>
      </c>
      <c r="R26" s="339">
        <f t="shared" si="1"/>
        <v>0.197875</v>
      </c>
      <c r="S26" s="340">
        <f t="shared" si="1"/>
        <v>0.104237</v>
      </c>
      <c r="T26" s="316">
        <f t="shared" si="1"/>
        <v>3.6650115880185616</v>
      </c>
      <c r="U26" s="339">
        <f t="shared" si="1"/>
        <v>0.207675</v>
      </c>
      <c r="V26" s="340">
        <f t="shared" si="1"/>
        <v>9.9737000000000006E-2</v>
      </c>
      <c r="W26" s="316">
        <f t="shared" si="1"/>
        <v>3.8685608214303953</v>
      </c>
      <c r="X26" s="339">
        <f t="shared" si="1"/>
        <v>0.22307500000000002</v>
      </c>
      <c r="Y26" s="340">
        <f t="shared" si="1"/>
        <v>9.6937000000000009E-2</v>
      </c>
      <c r="Z26" s="316">
        <f t="shared" si="1"/>
        <v>3.9407024475910619</v>
      </c>
      <c r="AA26" s="339">
        <f t="shared" si="1"/>
        <v>0.22867499999999999</v>
      </c>
      <c r="AB26" s="340">
        <f t="shared" si="1"/>
        <v>9.5537000000000011E-2</v>
      </c>
      <c r="AC26" s="316">
        <f t="shared" si="1"/>
        <v>4.1574053848534991</v>
      </c>
      <c r="AD26" s="339">
        <f t="shared" si="1"/>
        <v>0.239875</v>
      </c>
      <c r="AE26" s="340">
        <f t="shared" si="1"/>
        <v>0.103937</v>
      </c>
      <c r="AF26" s="316">
        <f t="shared" si="1"/>
        <v>4.3719964547138295</v>
      </c>
      <c r="AG26" s="339">
        <f t="shared" si="1"/>
        <v>0.24967499999999998</v>
      </c>
      <c r="AH26" s="340">
        <f t="shared" si="1"/>
        <v>0.115137</v>
      </c>
      <c r="AI26" s="316">
        <f t="shared" si="1"/>
        <v>4.4975244857365269</v>
      </c>
      <c r="AJ26" s="339">
        <f t="shared" si="1"/>
        <v>0.25947500000000001</v>
      </c>
      <c r="AK26" s="340">
        <f t="shared" si="1"/>
        <v>0.11233700000000001</v>
      </c>
      <c r="AL26" s="316">
        <f t="shared" si="1"/>
        <v>4.7856432406288594</v>
      </c>
      <c r="AM26" s="339">
        <f t="shared" si="1"/>
        <v>0.27907500000000002</v>
      </c>
      <c r="AN26" s="340">
        <f t="shared" si="1"/>
        <v>0.11233699999999999</v>
      </c>
      <c r="AO26" s="316">
        <f t="shared" si="1"/>
        <v>4.4449499804477144</v>
      </c>
      <c r="AP26" s="339">
        <f t="shared" si="1"/>
        <v>0.25947500000000001</v>
      </c>
      <c r="AQ26" s="340">
        <f t="shared" si="1"/>
        <v>0.103937</v>
      </c>
    </row>
    <row r="27" spans="1:81" s="2" customFormat="1" ht="16.5" customHeight="1" thickBot="1" x14ac:dyDescent="0.3">
      <c r="A27" s="79"/>
      <c r="B27" s="96"/>
      <c r="C27" s="80"/>
      <c r="D27" s="97"/>
      <c r="E27" s="98"/>
      <c r="F27" s="331" t="s">
        <v>26</v>
      </c>
      <c r="G27" s="332"/>
      <c r="H27" s="61">
        <f t="shared" si="0"/>
        <v>7.3018404820616949</v>
      </c>
      <c r="I27" s="99">
        <f t="shared" si="0"/>
        <v>0.13070000000000001</v>
      </c>
      <c r="J27" s="100">
        <f t="shared" si="0"/>
        <v>1.32E-2</v>
      </c>
      <c r="K27" s="61">
        <f t="shared" si="1"/>
        <v>6.9699356796537799</v>
      </c>
      <c r="L27" s="99">
        <f t="shared" si="1"/>
        <v>0.12469999999999999</v>
      </c>
      <c r="M27" s="100">
        <f t="shared" si="1"/>
        <v>1.32E-2</v>
      </c>
      <c r="N27" s="61">
        <f t="shared" si="1"/>
        <v>7.1358689883923967</v>
      </c>
      <c r="O27" s="99">
        <f t="shared" si="1"/>
        <v>0.12770000000000001</v>
      </c>
      <c r="P27" s="100">
        <f t="shared" si="1"/>
        <v>1.32E-2</v>
      </c>
      <c r="Q27" s="61">
        <f t="shared" si="1"/>
        <v>7.7248456762268152</v>
      </c>
      <c r="R27" s="99">
        <f t="shared" si="1"/>
        <v>0.13820000000000002</v>
      </c>
      <c r="S27" s="100">
        <f t="shared" si="1"/>
        <v>1.47E-2</v>
      </c>
      <c r="T27" s="61">
        <f t="shared" si="1"/>
        <v>10.072545428529013</v>
      </c>
      <c r="U27" s="99">
        <f t="shared" si="1"/>
        <v>0.1802</v>
      </c>
      <c r="V27" s="100">
        <f t="shared" si="1"/>
        <v>1.9199999999999998E-2</v>
      </c>
      <c r="W27" s="61">
        <f t="shared" si="1"/>
        <v>11.060848682437182</v>
      </c>
      <c r="X27" s="99">
        <f t="shared" si="1"/>
        <v>0.19820000000000002</v>
      </c>
      <c r="Y27" s="100">
        <f t="shared" si="1"/>
        <v>1.77E-2</v>
      </c>
      <c r="Z27" s="61">
        <f t="shared" si="1"/>
        <v>11.143919917450816</v>
      </c>
      <c r="AA27" s="99">
        <f t="shared" si="1"/>
        <v>0.19970000000000002</v>
      </c>
      <c r="AB27" s="100">
        <f t="shared" si="1"/>
        <v>1.77E-2</v>
      </c>
      <c r="AC27" s="61">
        <f t="shared" si="1"/>
        <v>13.921724411253228</v>
      </c>
      <c r="AD27" s="99">
        <f t="shared" si="1"/>
        <v>0.2492</v>
      </c>
      <c r="AE27" s="100">
        <f t="shared" si="1"/>
        <v>2.52E-2</v>
      </c>
      <c r="AF27" s="61">
        <f t="shared" si="1"/>
        <v>15.531790821406169</v>
      </c>
      <c r="AG27" s="99">
        <f t="shared" si="1"/>
        <v>0.2777</v>
      </c>
      <c r="AH27" s="100">
        <f t="shared" si="1"/>
        <v>3.1199999999999999E-2</v>
      </c>
      <c r="AI27" s="61">
        <f t="shared" si="1"/>
        <v>15.034662805730017</v>
      </c>
      <c r="AJ27" s="99">
        <f t="shared" si="1"/>
        <v>0.26869999999999999</v>
      </c>
      <c r="AK27" s="100">
        <f t="shared" si="1"/>
        <v>3.1199999999999999E-2</v>
      </c>
      <c r="AL27" s="61">
        <f t="shared" si="1"/>
        <v>14.744229791194016</v>
      </c>
      <c r="AM27" s="99">
        <f t="shared" si="1"/>
        <v>0.26419999999999999</v>
      </c>
      <c r="AN27" s="100">
        <f t="shared" si="1"/>
        <v>2.3699999999999999E-2</v>
      </c>
      <c r="AO27" s="61">
        <f t="shared" si="1"/>
        <v>13.400984940620656</v>
      </c>
      <c r="AP27" s="99">
        <f t="shared" si="1"/>
        <v>0.2402</v>
      </c>
      <c r="AQ27" s="100">
        <f t="shared" si="1"/>
        <v>2.07E-2</v>
      </c>
    </row>
    <row r="28" spans="1:81" s="2" customFormat="1" ht="16.5" customHeight="1" x14ac:dyDescent="0.25">
      <c r="A28" s="101" t="s">
        <v>33</v>
      </c>
      <c r="B28" s="102">
        <f>(I25+L25+O25+R25+U25+X25+AA25+AD25+AG25+AJ25+AM25+AP25+AP88+AM88+AJ88+AG88+AD88+AA88+X88+U88+R88+O88+L88+I88)/SQRT((I25+L25+O25+R25+U25+X25+AA25+AD25+AG25+AJ25+AM25+AP25+AP88+AM88+AJ88+AG88+AD88+AA88+X88+U88+R88+O88+L88+I88)^2+(J25+M25+P25+S25+V25+Y25+AB25+AE25+AH25+AK25+AN25+AQ25+AQ88+AN88+AK88+AH88+AE88+AB88+Y88+V88+S88+P88+M88+J88)^2)</f>
        <v>0.66575298710142028</v>
      </c>
      <c r="C28" s="103"/>
      <c r="D28" s="7" t="s">
        <v>34</v>
      </c>
      <c r="E28" s="104">
        <f>(J25+M25+P25+S25+V25+Y25+AB25+AE25+AH25+AK25+AN25+AQ25+AQ88+AN88+AK88+AH88+AE88+AB88+Y88+V88+S88+P88+M88+J88)/(I25+L25+O25+R25+U25+X25+AA25+AD25+AG25+AJ25+AM25+AP25+AP88+AM88+AJ88+AG88+AD88+AA88+X88+U88+R88+O88+L88+I88)</f>
        <v>1.1207943785350791</v>
      </c>
      <c r="F28" s="104"/>
      <c r="G28" s="105"/>
      <c r="H28" s="3"/>
      <c r="I28" s="269"/>
      <c r="J28" s="269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105"/>
    </row>
    <row r="29" spans="1:81" s="2" customFormat="1" ht="16.5" customHeight="1" x14ac:dyDescent="0.25">
      <c r="A29" s="234" t="s">
        <v>144</v>
      </c>
      <c r="B29" s="341">
        <f>(I26+L26+O26+R26+U26+X26+AA26+AD26+AG26+AJ26+AM26+AP26+AP89+AM89+AJ89+AG89+AD89+AA89+X89+U89+R89+O89+L89+I89)/SQRT((I26+L26+O26+R26+U26+X26+AA26+AD26+AG26+AJ26+AM26+AP26+AP89+AM89+AJ89+AG89+AD89+AA89+X89+U89+R89+O89+L89+I89)^2+(J26+M26+P26+S26+V26+Y26+AB26+AE26+AH26+AK26+AN26+AQ26+AQ89+AN89+AK89+AH89+AE89+AB89+Y89+V89+S89+P89+M89+J89)^2)</f>
        <v>0.91506942795044355</v>
      </c>
      <c r="C29" s="342"/>
      <c r="D29" s="7" t="s">
        <v>145</v>
      </c>
      <c r="E29" s="104">
        <f>(J26+M26+P26+S26+V26+Y26+AB26+AE26+AH26+AK26+AN26+AQ26+AQ89+AN89+AK89+AH89+AE89+AB89+Y89+V89+S89+P89+M89+J89)/(I26+L26+O26+R26+U26+X26+AA26+AD26+AG26+AJ26+AM26+AP26+AP89+AM89+AJ89+AG89+AD89+AA89+X89+U89+R89+O89+L89+I89)</f>
        <v>0.4407275916505875</v>
      </c>
      <c r="F29" s="104"/>
      <c r="G29" s="105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105"/>
    </row>
    <row r="30" spans="1:81" s="2" customFormat="1" ht="16.5" customHeight="1" thickBot="1" x14ac:dyDescent="0.3">
      <c r="A30" s="106" t="s">
        <v>35</v>
      </c>
      <c r="B30" s="107">
        <f>(I27+L27+O27+R27+U27+X27+AA27+AD27+AG27+AJ27+AM27+AP27+AP90+AM90+AJ90+AG90+AD90+AA90+X90+U90+R90+O90+L90+I90)/SQRT((I27+L27+O27+R27+U27+X27+AA27+AD27+AG27+AJ27+AM27+AP27+AP90+AM90+AJ90+AG90+AD90+AA90+X90+U90+R90+O90+L90+I90)^2+(J27+M27+P27+S27+V27+Y27+AB27+AE27+AH27+AK27+AN27+AQ27+AQ90+AN90+AK90+AH90+AE90+AB90+Y90+V90+S90+P90+M90+J90)^2)</f>
        <v>0.99473452792157535</v>
      </c>
      <c r="C30" s="108"/>
      <c r="D30" s="109" t="s">
        <v>36</v>
      </c>
      <c r="E30" s="110">
        <f>(J27+M27+P27+S27+V27+Y27+AB27+AE27+AH27+AK27+AN27+AQ27+AQ90+AN90+AK90+AH90+AE90+AB90+Y90+V90+S90+P90+M90+J90)/(I27+L27+O27+R27+U27+X27+AA27+AD27+AG27+AJ27+AM27+AP27+AP90+AM90+AJ90+AG90+AD90+AA90+X90+U90+R90+O90+L90+I90)</f>
        <v>0.10302770286835009</v>
      </c>
      <c r="F30" s="110"/>
      <c r="G30" s="111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1"/>
    </row>
    <row r="31" spans="1:81" s="2" customFormat="1" ht="16.5" customHeight="1" thickBot="1" x14ac:dyDescent="0.3">
      <c r="A31" s="113"/>
      <c r="B31" s="114"/>
      <c r="C31" s="114"/>
      <c r="D31" s="115"/>
      <c r="E31" s="116"/>
      <c r="F31" s="115"/>
      <c r="G31" s="116"/>
      <c r="H31" s="117"/>
      <c r="I31" s="115"/>
      <c r="J31" s="115"/>
      <c r="K31" s="117"/>
      <c r="L31" s="115"/>
      <c r="M31" s="115"/>
      <c r="N31" s="117"/>
      <c r="O31" s="115"/>
      <c r="P31" s="115"/>
      <c r="Q31" s="117"/>
      <c r="R31" s="115"/>
      <c r="S31" s="115"/>
      <c r="T31" s="117"/>
      <c r="U31" s="115"/>
      <c r="V31" s="115"/>
      <c r="W31" s="117"/>
      <c r="X31" s="115"/>
      <c r="Y31" s="115"/>
      <c r="Z31" s="117"/>
      <c r="AA31" s="115"/>
      <c r="AB31" s="115"/>
      <c r="AC31" s="117"/>
      <c r="AD31" s="115"/>
      <c r="AE31" s="115"/>
      <c r="AF31" s="117"/>
      <c r="AG31" s="115"/>
      <c r="AH31" s="115"/>
      <c r="AI31" s="117"/>
      <c r="AJ31" s="115"/>
      <c r="AK31" s="115"/>
      <c r="AL31" s="117"/>
      <c r="AM31" s="115"/>
      <c r="AN31" s="115"/>
      <c r="AO31" s="117"/>
      <c r="AP31" s="115"/>
      <c r="AQ31" s="115"/>
    </row>
    <row r="32" spans="1:81" s="2" customFormat="1" ht="16.5" customHeight="1" x14ac:dyDescent="0.25">
      <c r="A32" s="118" t="s">
        <v>37</v>
      </c>
      <c r="B32" s="119"/>
      <c r="C32" s="119"/>
      <c r="D32" s="76" t="s">
        <v>38</v>
      </c>
      <c r="E32" s="77"/>
      <c r="F32" s="77" t="s">
        <v>39</v>
      </c>
      <c r="G32" s="78"/>
      <c r="H32" s="120" t="s">
        <v>3</v>
      </c>
      <c r="I32" s="121"/>
      <c r="J32" s="122"/>
      <c r="K32" s="120" t="s">
        <v>4</v>
      </c>
      <c r="L32" s="121"/>
      <c r="M32" s="122"/>
      <c r="N32" s="120" t="s">
        <v>5</v>
      </c>
      <c r="O32" s="121"/>
      <c r="P32" s="122"/>
      <c r="Q32" s="120" t="s">
        <v>6</v>
      </c>
      <c r="R32" s="121"/>
      <c r="S32" s="122"/>
      <c r="T32" s="120" t="s">
        <v>7</v>
      </c>
      <c r="U32" s="121"/>
      <c r="V32" s="122"/>
      <c r="W32" s="120" t="s">
        <v>8</v>
      </c>
      <c r="X32" s="121"/>
      <c r="Y32" s="122"/>
      <c r="Z32" s="120" t="s">
        <v>9</v>
      </c>
      <c r="AA32" s="121"/>
      <c r="AB32" s="122"/>
      <c r="AC32" s="120" t="s">
        <v>10</v>
      </c>
      <c r="AD32" s="121"/>
      <c r="AE32" s="122"/>
      <c r="AF32" s="120" t="s">
        <v>11</v>
      </c>
      <c r="AG32" s="121"/>
      <c r="AH32" s="122"/>
      <c r="AI32" s="120" t="s">
        <v>12</v>
      </c>
      <c r="AJ32" s="121"/>
      <c r="AK32" s="122"/>
      <c r="AL32" s="120" t="s">
        <v>13</v>
      </c>
      <c r="AM32" s="121"/>
      <c r="AN32" s="122"/>
      <c r="AO32" s="120" t="s">
        <v>14</v>
      </c>
      <c r="AP32" s="121"/>
      <c r="AQ32" s="122"/>
    </row>
    <row r="33" spans="1:43" s="2" customFormat="1" ht="16.5" customHeight="1" thickBot="1" x14ac:dyDescent="0.3">
      <c r="A33" s="123" t="s">
        <v>146</v>
      </c>
      <c r="B33" s="124"/>
      <c r="C33" s="124"/>
      <c r="D33" s="125" t="s">
        <v>41</v>
      </c>
      <c r="E33" s="126" t="s">
        <v>42</v>
      </c>
      <c r="F33" s="127" t="s">
        <v>41</v>
      </c>
      <c r="G33" s="128" t="s">
        <v>42</v>
      </c>
      <c r="H33" s="129"/>
      <c r="I33" s="130"/>
      <c r="J33" s="131"/>
      <c r="K33" s="132"/>
      <c r="L33" s="133"/>
      <c r="M33" s="134"/>
      <c r="N33" s="132"/>
      <c r="O33" s="133"/>
      <c r="P33" s="134"/>
      <c r="Q33" s="132"/>
      <c r="R33" s="133"/>
      <c r="S33" s="134"/>
      <c r="T33" s="132"/>
      <c r="U33" s="133"/>
      <c r="V33" s="134"/>
      <c r="W33" s="132"/>
      <c r="X33" s="133"/>
      <c r="Y33" s="134"/>
      <c r="Z33" s="132"/>
      <c r="AA33" s="133"/>
      <c r="AB33" s="134"/>
      <c r="AC33" s="132"/>
      <c r="AD33" s="133"/>
      <c r="AE33" s="134"/>
      <c r="AF33" s="132"/>
      <c r="AG33" s="133"/>
      <c r="AH33" s="134"/>
      <c r="AI33" s="132"/>
      <c r="AJ33" s="133"/>
      <c r="AK33" s="134"/>
      <c r="AL33" s="132"/>
      <c r="AM33" s="133"/>
      <c r="AN33" s="134"/>
      <c r="AO33" s="132"/>
      <c r="AP33" s="133"/>
      <c r="AQ33" s="134"/>
    </row>
    <row r="34" spans="1:43" s="2" customFormat="1" ht="16.5" customHeight="1" x14ac:dyDescent="0.25">
      <c r="A34" s="135" t="s">
        <v>146</v>
      </c>
      <c r="B34" s="136" t="s">
        <v>147</v>
      </c>
      <c r="C34" s="137"/>
      <c r="D34" s="138"/>
      <c r="E34" s="139"/>
      <c r="F34" s="140"/>
      <c r="G34" s="141"/>
      <c r="H34" s="343">
        <v>0</v>
      </c>
      <c r="I34" s="344">
        <v>0</v>
      </c>
      <c r="J34" s="296">
        <v>0</v>
      </c>
      <c r="K34" s="343">
        <v>0</v>
      </c>
      <c r="L34" s="344">
        <v>0</v>
      </c>
      <c r="M34" s="296">
        <v>0</v>
      </c>
      <c r="N34" s="343">
        <v>0</v>
      </c>
      <c r="O34" s="344">
        <v>0</v>
      </c>
      <c r="P34" s="296">
        <v>0</v>
      </c>
      <c r="Q34" s="343">
        <v>0</v>
      </c>
      <c r="R34" s="344">
        <v>0</v>
      </c>
      <c r="S34" s="296">
        <v>0</v>
      </c>
      <c r="T34" s="343">
        <v>0</v>
      </c>
      <c r="U34" s="344">
        <v>0</v>
      </c>
      <c r="V34" s="296">
        <v>0</v>
      </c>
      <c r="W34" s="343">
        <v>0</v>
      </c>
      <c r="X34" s="344">
        <v>0</v>
      </c>
      <c r="Y34" s="296">
        <v>0</v>
      </c>
      <c r="Z34" s="343">
        <v>0</v>
      </c>
      <c r="AA34" s="344">
        <v>0</v>
      </c>
      <c r="AB34" s="296">
        <v>0</v>
      </c>
      <c r="AC34" s="343">
        <v>0</v>
      </c>
      <c r="AD34" s="344">
        <v>0</v>
      </c>
      <c r="AE34" s="296">
        <v>0</v>
      </c>
      <c r="AF34" s="343">
        <v>0</v>
      </c>
      <c r="AG34" s="344">
        <v>0</v>
      </c>
      <c r="AH34" s="296">
        <v>0</v>
      </c>
      <c r="AI34" s="343">
        <v>0</v>
      </c>
      <c r="AJ34" s="344">
        <v>0</v>
      </c>
      <c r="AK34" s="296">
        <v>0</v>
      </c>
      <c r="AL34" s="343">
        <v>0</v>
      </c>
      <c r="AM34" s="344">
        <v>0</v>
      </c>
      <c r="AN34" s="296">
        <v>0</v>
      </c>
      <c r="AO34" s="343">
        <v>0</v>
      </c>
      <c r="AP34" s="344">
        <v>0</v>
      </c>
      <c r="AQ34" s="296">
        <v>0</v>
      </c>
    </row>
    <row r="35" spans="1:43" s="2" customFormat="1" ht="16.5" customHeight="1" x14ac:dyDescent="0.25">
      <c r="A35" s="145" t="s">
        <v>146</v>
      </c>
      <c r="B35" s="146" t="s">
        <v>148</v>
      </c>
      <c r="C35" s="147"/>
      <c r="D35" s="148"/>
      <c r="E35" s="149"/>
      <c r="F35" s="150"/>
      <c r="G35" s="151"/>
      <c r="H35" s="155">
        <v>0</v>
      </c>
      <c r="I35" s="156">
        <v>0</v>
      </c>
      <c r="J35" s="157">
        <v>0</v>
      </c>
      <c r="K35" s="155">
        <v>0</v>
      </c>
      <c r="L35" s="156">
        <v>0</v>
      </c>
      <c r="M35" s="157">
        <v>0</v>
      </c>
      <c r="N35" s="155">
        <v>0</v>
      </c>
      <c r="O35" s="156">
        <v>0</v>
      </c>
      <c r="P35" s="157">
        <v>0</v>
      </c>
      <c r="Q35" s="155">
        <v>0</v>
      </c>
      <c r="R35" s="156">
        <v>0</v>
      </c>
      <c r="S35" s="157">
        <v>0</v>
      </c>
      <c r="T35" s="155">
        <v>0</v>
      </c>
      <c r="U35" s="156">
        <v>0</v>
      </c>
      <c r="V35" s="157">
        <v>0</v>
      </c>
      <c r="W35" s="155">
        <v>0</v>
      </c>
      <c r="X35" s="156">
        <v>0</v>
      </c>
      <c r="Y35" s="157">
        <v>0</v>
      </c>
      <c r="Z35" s="155">
        <v>0</v>
      </c>
      <c r="AA35" s="156">
        <v>0</v>
      </c>
      <c r="AB35" s="157">
        <v>0</v>
      </c>
      <c r="AC35" s="155">
        <v>0</v>
      </c>
      <c r="AD35" s="156">
        <v>0</v>
      </c>
      <c r="AE35" s="157">
        <v>0</v>
      </c>
      <c r="AF35" s="155">
        <v>0</v>
      </c>
      <c r="AG35" s="156">
        <v>0</v>
      </c>
      <c r="AH35" s="157">
        <v>0</v>
      </c>
      <c r="AI35" s="155">
        <v>0</v>
      </c>
      <c r="AJ35" s="156">
        <v>0</v>
      </c>
      <c r="AK35" s="157">
        <v>0</v>
      </c>
      <c r="AL35" s="155">
        <v>0</v>
      </c>
      <c r="AM35" s="156">
        <v>0</v>
      </c>
      <c r="AN35" s="157">
        <v>0</v>
      </c>
      <c r="AO35" s="155">
        <v>0</v>
      </c>
      <c r="AP35" s="156">
        <v>0</v>
      </c>
      <c r="AQ35" s="157">
        <v>0</v>
      </c>
    </row>
    <row r="36" spans="1:43" s="2" customFormat="1" ht="16.5" customHeight="1" x14ac:dyDescent="0.25">
      <c r="A36" s="145" t="s">
        <v>146</v>
      </c>
      <c r="B36" s="146" t="s">
        <v>149</v>
      </c>
      <c r="C36" s="147"/>
      <c r="D36" s="148"/>
      <c r="E36" s="149"/>
      <c r="F36" s="150"/>
      <c r="G36" s="151"/>
      <c r="H36" s="155">
        <v>0</v>
      </c>
      <c r="I36" s="156">
        <v>0</v>
      </c>
      <c r="J36" s="157">
        <v>0</v>
      </c>
      <c r="K36" s="155">
        <v>0</v>
      </c>
      <c r="L36" s="156">
        <v>0</v>
      </c>
      <c r="M36" s="157">
        <v>0</v>
      </c>
      <c r="N36" s="155">
        <v>0</v>
      </c>
      <c r="O36" s="156">
        <v>0</v>
      </c>
      <c r="P36" s="157">
        <v>0</v>
      </c>
      <c r="Q36" s="155">
        <v>0</v>
      </c>
      <c r="R36" s="156">
        <v>0</v>
      </c>
      <c r="S36" s="157">
        <v>0</v>
      </c>
      <c r="T36" s="155">
        <v>0</v>
      </c>
      <c r="U36" s="156">
        <v>0</v>
      </c>
      <c r="V36" s="157">
        <v>0</v>
      </c>
      <c r="W36" s="155">
        <v>0</v>
      </c>
      <c r="X36" s="156">
        <v>0</v>
      </c>
      <c r="Y36" s="157">
        <v>0</v>
      </c>
      <c r="Z36" s="155">
        <v>0</v>
      </c>
      <c r="AA36" s="156">
        <v>0</v>
      </c>
      <c r="AB36" s="157">
        <v>0</v>
      </c>
      <c r="AC36" s="155">
        <v>0</v>
      </c>
      <c r="AD36" s="156">
        <v>0</v>
      </c>
      <c r="AE36" s="157">
        <v>0</v>
      </c>
      <c r="AF36" s="155">
        <v>0</v>
      </c>
      <c r="AG36" s="156">
        <v>0</v>
      </c>
      <c r="AH36" s="157">
        <v>0</v>
      </c>
      <c r="AI36" s="155">
        <v>0</v>
      </c>
      <c r="AJ36" s="156">
        <v>0</v>
      </c>
      <c r="AK36" s="157">
        <v>0</v>
      </c>
      <c r="AL36" s="155">
        <v>0</v>
      </c>
      <c r="AM36" s="156">
        <v>0</v>
      </c>
      <c r="AN36" s="157">
        <v>0</v>
      </c>
      <c r="AO36" s="155">
        <v>0</v>
      </c>
      <c r="AP36" s="156">
        <v>0</v>
      </c>
      <c r="AQ36" s="157">
        <v>0</v>
      </c>
    </row>
    <row r="37" spans="1:43" s="2" customFormat="1" ht="16.5" customHeight="1" x14ac:dyDescent="0.25">
      <c r="A37" s="145" t="s">
        <v>146</v>
      </c>
      <c r="B37" s="146" t="s">
        <v>150</v>
      </c>
      <c r="C37" s="147"/>
      <c r="D37" s="148"/>
      <c r="E37" s="149"/>
      <c r="F37" s="150"/>
      <c r="G37" s="151"/>
      <c r="H37" s="155">
        <v>0</v>
      </c>
      <c r="I37" s="156">
        <v>0</v>
      </c>
      <c r="J37" s="157">
        <v>0</v>
      </c>
      <c r="K37" s="155">
        <v>0</v>
      </c>
      <c r="L37" s="156">
        <v>0</v>
      </c>
      <c r="M37" s="157">
        <v>0</v>
      </c>
      <c r="N37" s="155">
        <v>0</v>
      </c>
      <c r="O37" s="156">
        <v>0</v>
      </c>
      <c r="P37" s="157">
        <v>0</v>
      </c>
      <c r="Q37" s="155">
        <v>0</v>
      </c>
      <c r="R37" s="156">
        <v>0</v>
      </c>
      <c r="S37" s="157">
        <v>0</v>
      </c>
      <c r="T37" s="155">
        <v>0</v>
      </c>
      <c r="U37" s="156">
        <v>0</v>
      </c>
      <c r="V37" s="157">
        <v>0</v>
      </c>
      <c r="W37" s="155">
        <v>0</v>
      </c>
      <c r="X37" s="156">
        <v>0</v>
      </c>
      <c r="Y37" s="157">
        <v>0</v>
      </c>
      <c r="Z37" s="155">
        <v>0</v>
      </c>
      <c r="AA37" s="156">
        <v>0</v>
      </c>
      <c r="AB37" s="157">
        <v>0</v>
      </c>
      <c r="AC37" s="155">
        <v>0</v>
      </c>
      <c r="AD37" s="156">
        <v>0</v>
      </c>
      <c r="AE37" s="157">
        <v>0</v>
      </c>
      <c r="AF37" s="155">
        <v>0</v>
      </c>
      <c r="AG37" s="156">
        <v>0</v>
      </c>
      <c r="AH37" s="157">
        <v>0</v>
      </c>
      <c r="AI37" s="155">
        <v>0</v>
      </c>
      <c r="AJ37" s="156">
        <v>0</v>
      </c>
      <c r="AK37" s="157">
        <v>0</v>
      </c>
      <c r="AL37" s="155">
        <v>0</v>
      </c>
      <c r="AM37" s="156">
        <v>0</v>
      </c>
      <c r="AN37" s="157">
        <v>0</v>
      </c>
      <c r="AO37" s="155">
        <v>0</v>
      </c>
      <c r="AP37" s="156">
        <v>0</v>
      </c>
      <c r="AQ37" s="157">
        <v>0</v>
      </c>
    </row>
    <row r="38" spans="1:43" s="2" customFormat="1" ht="16.5" customHeight="1" x14ac:dyDescent="0.25">
      <c r="A38" s="145" t="s">
        <v>146</v>
      </c>
      <c r="B38" s="146" t="s">
        <v>151</v>
      </c>
      <c r="C38" s="147"/>
      <c r="D38" s="148"/>
      <c r="E38" s="149"/>
      <c r="F38" s="150"/>
      <c r="G38" s="151"/>
      <c r="H38" s="152">
        <f>SQRT(I38^2+J38^2)*1000/(1.73*H14)</f>
        <v>2.7795948719446146</v>
      </c>
      <c r="I38" s="153">
        <v>0.153612</v>
      </c>
      <c r="J38" s="154">
        <v>8.2903999999999992E-2</v>
      </c>
      <c r="K38" s="152">
        <f>SQRT(L38^2+M38^2)*1000/(1.73*K14)</f>
        <v>2.8313890281154626</v>
      </c>
      <c r="L38" s="153">
        <v>0.15501200000000001</v>
      </c>
      <c r="M38" s="154">
        <v>8.7104000000000001E-2</v>
      </c>
      <c r="N38" s="152">
        <f>SQRT(O38^2+P38^2)*1000/(1.73*N14)</f>
        <v>2.8313890281154626</v>
      </c>
      <c r="O38" s="153">
        <v>0.15501200000000001</v>
      </c>
      <c r="P38" s="154">
        <v>8.7104000000000001E-2</v>
      </c>
      <c r="Q38" s="152">
        <f>SQRT(R38^2+S38^2)*1000/(1.73*Q14)</f>
        <v>2.9224598979189564</v>
      </c>
      <c r="R38" s="153">
        <v>0.160612</v>
      </c>
      <c r="S38" s="154">
        <v>8.8803999999999994E-2</v>
      </c>
      <c r="T38" s="152">
        <f>SQRT(U38^2+V38^2)*1000/(1.73*T14)</f>
        <v>3.0075464541954817</v>
      </c>
      <c r="U38" s="153">
        <v>0.169012</v>
      </c>
      <c r="V38" s="154">
        <v>8.4304000000000004E-2</v>
      </c>
      <c r="W38" s="152">
        <f>SQRT(X38^2+Y38^2)*1000/(1.73*W14)</f>
        <v>3.1698331732568326</v>
      </c>
      <c r="X38" s="153">
        <v>0.18161200000000002</v>
      </c>
      <c r="Y38" s="154">
        <v>8.1504000000000007E-2</v>
      </c>
      <c r="Z38" s="152">
        <f>SQRT(AA38^2+AB38^2)*1000/(1.73*Z14)</f>
        <v>3.1927996748281577</v>
      </c>
      <c r="AA38" s="153">
        <v>0.18441199999999999</v>
      </c>
      <c r="AB38" s="154">
        <v>7.870400000000001E-2</v>
      </c>
      <c r="AC38" s="152">
        <f>SQRT(AD38^2+AE38^2)*1000/(1.73*AC14)</f>
        <v>3.4301267596443554</v>
      </c>
      <c r="AD38" s="153">
        <v>0.19701199999999999</v>
      </c>
      <c r="AE38" s="154">
        <v>8.7104000000000001E-2</v>
      </c>
      <c r="AF38" s="152">
        <f>SQRT(AG38^2+AH38^2)*1000/(1.73*AF14)</f>
        <v>3.5869942282024558</v>
      </c>
      <c r="AG38" s="153">
        <v>0.204012</v>
      </c>
      <c r="AH38" s="154">
        <v>9.5504000000000006E-2</v>
      </c>
      <c r="AI38" s="152">
        <f>SQRT(AJ38^2+AK38^2)*1000/(1.73*AI14)</f>
        <v>3.728914913177686</v>
      </c>
      <c r="AJ38" s="153">
        <v>0.213812</v>
      </c>
      <c r="AK38" s="154">
        <v>9.5504000000000006E-2</v>
      </c>
      <c r="AL38" s="152">
        <f>SQRT(AM38^2+AN38^2)*1000/(1.73*AL14)</f>
        <v>4.0243986000676442</v>
      </c>
      <c r="AM38" s="153">
        <v>0.23341200000000001</v>
      </c>
      <c r="AN38" s="154">
        <v>9.690399999999999E-2</v>
      </c>
      <c r="AO38" s="152">
        <f>SQRT(AP38^2+AQ38^2)*1000/(1.73*AO14)</f>
        <v>3.6970472076848102</v>
      </c>
      <c r="AP38" s="153">
        <v>0.21521199999999999</v>
      </c>
      <c r="AQ38" s="154">
        <v>8.7104000000000001E-2</v>
      </c>
    </row>
    <row r="39" spans="1:43" s="2" customFormat="1" ht="16.5" customHeight="1" thickBot="1" x14ac:dyDescent="0.3">
      <c r="A39" s="145" t="s">
        <v>146</v>
      </c>
      <c r="B39" s="146" t="s">
        <v>152</v>
      </c>
      <c r="C39" s="147"/>
      <c r="D39" s="148"/>
      <c r="E39" s="149"/>
      <c r="F39" s="150"/>
      <c r="G39" s="151"/>
      <c r="H39" s="152">
        <f>SQRT(I39^2+J39^2)*1000/(1.73*H22)</f>
        <v>0.59636709019407308</v>
      </c>
      <c r="I39" s="153">
        <v>3.4463000000000001E-2</v>
      </c>
      <c r="J39" s="154">
        <v>1.5433000000000001E-2</v>
      </c>
      <c r="K39" s="152">
        <f>SQRT(L39^2+M39^2)*1000/(1.73*K22)</f>
        <v>0.61661293602474787</v>
      </c>
      <c r="L39" s="153">
        <v>3.5862999999999999E-2</v>
      </c>
      <c r="M39" s="154">
        <v>1.5433000000000001E-2</v>
      </c>
      <c r="N39" s="152">
        <f>SQRT(O39^2+P39^2)*1000/(1.73*N22)</f>
        <v>0.63698279268900038</v>
      </c>
      <c r="O39" s="153">
        <v>3.7262999999999998E-2</v>
      </c>
      <c r="P39" s="154">
        <v>1.5433000000000001E-2</v>
      </c>
      <c r="Q39" s="152">
        <f>SQRT(R39^2+S39^2)*1000/(1.73*Q22)</f>
        <v>0.63698279268900038</v>
      </c>
      <c r="R39" s="153">
        <v>3.7262999999999998E-2</v>
      </c>
      <c r="S39" s="154">
        <v>1.5433000000000001E-2</v>
      </c>
      <c r="T39" s="152">
        <f>SQRT(U39^2+V39^2)*1000/(1.73*T22)</f>
        <v>0.65746513382307992</v>
      </c>
      <c r="U39" s="153">
        <v>3.8662999999999996E-2</v>
      </c>
      <c r="V39" s="154">
        <v>1.5433000000000001E-2</v>
      </c>
      <c r="W39" s="152">
        <f>SQRT(X39^2+Y39^2)*1000/(1.73*W22)</f>
        <v>0.69872764817356259</v>
      </c>
      <c r="X39" s="153">
        <v>4.1463E-2</v>
      </c>
      <c r="Y39" s="154">
        <v>1.5433000000000001E-2</v>
      </c>
      <c r="Z39" s="152">
        <f>SQRT(AA39^2+AB39^2)*1000/(1.73*Z22)</f>
        <v>0.74790277276290429</v>
      </c>
      <c r="AA39" s="153">
        <v>4.4262999999999997E-2</v>
      </c>
      <c r="AB39" s="154">
        <v>1.6833000000000001E-2</v>
      </c>
      <c r="AC39" s="152">
        <f>SQRT(AD39^2+AE39^2)*1000/(1.73*AC22)</f>
        <v>0.72727862520914333</v>
      </c>
      <c r="AD39" s="153">
        <v>4.2862999999999998E-2</v>
      </c>
      <c r="AE39" s="154">
        <v>1.6833000000000001E-2</v>
      </c>
      <c r="AF39" s="152">
        <f>SQRT(AG39^2+AH39^2)*1000/(1.73*AF22)</f>
        <v>0.78500222651137341</v>
      </c>
      <c r="AG39" s="153">
        <v>4.5662999999999995E-2</v>
      </c>
      <c r="AH39" s="154">
        <v>1.9633000000000001E-2</v>
      </c>
      <c r="AI39" s="152">
        <f>SQRT(AJ39^2+AK39^2)*1000/(1.73*AI22)</f>
        <v>0.76860957255884055</v>
      </c>
      <c r="AJ39" s="153">
        <v>4.5662999999999995E-2</v>
      </c>
      <c r="AK39" s="154">
        <v>1.6833000000000001E-2</v>
      </c>
      <c r="AL39" s="152">
        <f>SQRT(AM39^2+AN39^2)*1000/(1.73*AL22)</f>
        <v>0.76124464056121566</v>
      </c>
      <c r="AM39" s="153">
        <v>4.5662999999999995E-2</v>
      </c>
      <c r="AN39" s="154">
        <v>1.5433000000000001E-2</v>
      </c>
      <c r="AO39" s="152">
        <f>SQRT(AP39^2+AQ39^2)*1000/(1.73*AO22)</f>
        <v>0.74790277276290429</v>
      </c>
      <c r="AP39" s="153">
        <v>4.4262999999999997E-2</v>
      </c>
      <c r="AQ39" s="154">
        <v>1.6833000000000001E-2</v>
      </c>
    </row>
    <row r="40" spans="1:43" s="2" customFormat="1" ht="16.5" customHeight="1" x14ac:dyDescent="0.25">
      <c r="A40" s="176" t="s">
        <v>153</v>
      </c>
      <c r="B40" s="177"/>
      <c r="C40" s="177"/>
      <c r="D40" s="177"/>
      <c r="E40" s="177"/>
      <c r="F40" s="177"/>
      <c r="G40" s="178"/>
      <c r="H40" s="142">
        <f t="shared" ref="H40:AQ41" si="2">H38</f>
        <v>2.7795948719446146</v>
      </c>
      <c r="I40" s="143">
        <f t="shared" si="2"/>
        <v>0.153612</v>
      </c>
      <c r="J40" s="144">
        <f t="shared" si="2"/>
        <v>8.2903999999999992E-2</v>
      </c>
      <c r="K40" s="142">
        <f t="shared" si="2"/>
        <v>2.8313890281154626</v>
      </c>
      <c r="L40" s="143">
        <f t="shared" si="2"/>
        <v>0.15501200000000001</v>
      </c>
      <c r="M40" s="144">
        <f t="shared" si="2"/>
        <v>8.7104000000000001E-2</v>
      </c>
      <c r="N40" s="142">
        <f t="shared" si="2"/>
        <v>2.8313890281154626</v>
      </c>
      <c r="O40" s="143">
        <f t="shared" si="2"/>
        <v>0.15501200000000001</v>
      </c>
      <c r="P40" s="144">
        <f t="shared" si="2"/>
        <v>8.7104000000000001E-2</v>
      </c>
      <c r="Q40" s="142">
        <f t="shared" si="2"/>
        <v>2.9224598979189564</v>
      </c>
      <c r="R40" s="143">
        <f t="shared" si="2"/>
        <v>0.160612</v>
      </c>
      <c r="S40" s="144">
        <f t="shared" si="2"/>
        <v>8.8803999999999994E-2</v>
      </c>
      <c r="T40" s="142">
        <f t="shared" si="2"/>
        <v>3.0075464541954817</v>
      </c>
      <c r="U40" s="143">
        <f t="shared" si="2"/>
        <v>0.169012</v>
      </c>
      <c r="V40" s="144">
        <f t="shared" si="2"/>
        <v>8.4304000000000004E-2</v>
      </c>
      <c r="W40" s="142">
        <f t="shared" si="2"/>
        <v>3.1698331732568326</v>
      </c>
      <c r="X40" s="143">
        <f t="shared" si="2"/>
        <v>0.18161200000000002</v>
      </c>
      <c r="Y40" s="144">
        <f t="shared" si="2"/>
        <v>8.1504000000000007E-2</v>
      </c>
      <c r="Z40" s="142">
        <f t="shared" si="2"/>
        <v>3.1927996748281577</v>
      </c>
      <c r="AA40" s="143">
        <f t="shared" si="2"/>
        <v>0.18441199999999999</v>
      </c>
      <c r="AB40" s="144">
        <f t="shared" si="2"/>
        <v>7.870400000000001E-2</v>
      </c>
      <c r="AC40" s="142">
        <f t="shared" si="2"/>
        <v>3.4301267596443554</v>
      </c>
      <c r="AD40" s="143">
        <f t="shared" si="2"/>
        <v>0.19701199999999999</v>
      </c>
      <c r="AE40" s="144">
        <f t="shared" si="2"/>
        <v>8.7104000000000001E-2</v>
      </c>
      <c r="AF40" s="142">
        <f t="shared" si="2"/>
        <v>3.5869942282024558</v>
      </c>
      <c r="AG40" s="143">
        <f t="shared" si="2"/>
        <v>0.204012</v>
      </c>
      <c r="AH40" s="144">
        <f t="shared" si="2"/>
        <v>9.5504000000000006E-2</v>
      </c>
      <c r="AI40" s="142">
        <f t="shared" si="2"/>
        <v>3.728914913177686</v>
      </c>
      <c r="AJ40" s="143">
        <f t="shared" si="2"/>
        <v>0.213812</v>
      </c>
      <c r="AK40" s="144">
        <f t="shared" si="2"/>
        <v>9.5504000000000006E-2</v>
      </c>
      <c r="AL40" s="142">
        <f t="shared" si="2"/>
        <v>4.0243986000676442</v>
      </c>
      <c r="AM40" s="143">
        <f t="shared" si="2"/>
        <v>0.23341200000000001</v>
      </c>
      <c r="AN40" s="144">
        <f t="shared" si="2"/>
        <v>9.690399999999999E-2</v>
      </c>
      <c r="AO40" s="142">
        <f t="shared" si="2"/>
        <v>3.6970472076848102</v>
      </c>
      <c r="AP40" s="143">
        <f t="shared" si="2"/>
        <v>0.21521199999999999</v>
      </c>
      <c r="AQ40" s="144">
        <f t="shared" si="2"/>
        <v>8.7104000000000001E-2</v>
      </c>
    </row>
    <row r="41" spans="1:43" s="2" customFormat="1" ht="16.5" customHeight="1" thickBot="1" x14ac:dyDescent="0.3">
      <c r="A41" s="179" t="s">
        <v>154</v>
      </c>
      <c r="B41" s="180"/>
      <c r="C41" s="180"/>
      <c r="D41" s="180"/>
      <c r="E41" s="180"/>
      <c r="F41" s="180"/>
      <c r="G41" s="181"/>
      <c r="H41" s="182">
        <f t="shared" si="2"/>
        <v>0.59636709019407308</v>
      </c>
      <c r="I41" s="183">
        <f t="shared" si="2"/>
        <v>3.4463000000000001E-2</v>
      </c>
      <c r="J41" s="184">
        <f t="shared" si="2"/>
        <v>1.5433000000000001E-2</v>
      </c>
      <c r="K41" s="182">
        <f t="shared" si="2"/>
        <v>0.61661293602474787</v>
      </c>
      <c r="L41" s="183">
        <f t="shared" si="2"/>
        <v>3.5862999999999999E-2</v>
      </c>
      <c r="M41" s="184">
        <f t="shared" si="2"/>
        <v>1.5433000000000001E-2</v>
      </c>
      <c r="N41" s="182">
        <f t="shared" si="2"/>
        <v>0.63698279268900038</v>
      </c>
      <c r="O41" s="183">
        <f t="shared" si="2"/>
        <v>3.7262999999999998E-2</v>
      </c>
      <c r="P41" s="184">
        <f t="shared" si="2"/>
        <v>1.5433000000000001E-2</v>
      </c>
      <c r="Q41" s="182">
        <f t="shared" si="2"/>
        <v>0.63698279268900038</v>
      </c>
      <c r="R41" s="183">
        <f t="shared" si="2"/>
        <v>3.7262999999999998E-2</v>
      </c>
      <c r="S41" s="184">
        <f t="shared" si="2"/>
        <v>1.5433000000000001E-2</v>
      </c>
      <c r="T41" s="182">
        <f t="shared" si="2"/>
        <v>0.65746513382307992</v>
      </c>
      <c r="U41" s="183">
        <f t="shared" si="2"/>
        <v>3.8662999999999996E-2</v>
      </c>
      <c r="V41" s="184">
        <f t="shared" si="2"/>
        <v>1.5433000000000001E-2</v>
      </c>
      <c r="W41" s="182">
        <f t="shared" si="2"/>
        <v>0.69872764817356259</v>
      </c>
      <c r="X41" s="183">
        <f t="shared" si="2"/>
        <v>4.1463E-2</v>
      </c>
      <c r="Y41" s="184">
        <f t="shared" si="2"/>
        <v>1.5433000000000001E-2</v>
      </c>
      <c r="Z41" s="182">
        <f t="shared" si="2"/>
        <v>0.74790277276290429</v>
      </c>
      <c r="AA41" s="183">
        <f t="shared" si="2"/>
        <v>4.4262999999999997E-2</v>
      </c>
      <c r="AB41" s="184">
        <f t="shared" si="2"/>
        <v>1.6833000000000001E-2</v>
      </c>
      <c r="AC41" s="182">
        <f t="shared" si="2"/>
        <v>0.72727862520914333</v>
      </c>
      <c r="AD41" s="183">
        <f t="shared" si="2"/>
        <v>4.2862999999999998E-2</v>
      </c>
      <c r="AE41" s="184">
        <f t="shared" si="2"/>
        <v>1.6833000000000001E-2</v>
      </c>
      <c r="AF41" s="182">
        <f t="shared" si="2"/>
        <v>0.78500222651137341</v>
      </c>
      <c r="AG41" s="183">
        <f t="shared" si="2"/>
        <v>4.5662999999999995E-2</v>
      </c>
      <c r="AH41" s="184">
        <f t="shared" si="2"/>
        <v>1.9633000000000001E-2</v>
      </c>
      <c r="AI41" s="182">
        <f t="shared" si="2"/>
        <v>0.76860957255884055</v>
      </c>
      <c r="AJ41" s="183">
        <f t="shared" si="2"/>
        <v>4.5662999999999995E-2</v>
      </c>
      <c r="AK41" s="184">
        <f t="shared" si="2"/>
        <v>1.6833000000000001E-2</v>
      </c>
      <c r="AL41" s="182">
        <f t="shared" si="2"/>
        <v>0.76124464056121566</v>
      </c>
      <c r="AM41" s="183">
        <f t="shared" si="2"/>
        <v>4.5662999999999995E-2</v>
      </c>
      <c r="AN41" s="184">
        <f t="shared" si="2"/>
        <v>1.5433000000000001E-2</v>
      </c>
      <c r="AO41" s="182">
        <f t="shared" si="2"/>
        <v>0.74790277276290429</v>
      </c>
      <c r="AP41" s="183">
        <f t="shared" si="2"/>
        <v>4.4262999999999997E-2</v>
      </c>
      <c r="AQ41" s="184">
        <f t="shared" si="2"/>
        <v>1.6833000000000001E-2</v>
      </c>
    </row>
    <row r="42" spans="1:43" s="2" customFormat="1" ht="16.5" customHeight="1" thickBot="1" x14ac:dyDescent="0.3">
      <c r="A42" s="185" t="s">
        <v>155</v>
      </c>
      <c r="B42" s="186"/>
      <c r="C42" s="186"/>
      <c r="D42" s="186"/>
      <c r="E42" s="186"/>
      <c r="F42" s="186"/>
      <c r="G42" s="186"/>
      <c r="H42" s="187">
        <f t="shared" ref="H42:AQ42" si="3">H40+H41</f>
        <v>3.3759619621386876</v>
      </c>
      <c r="I42" s="188">
        <f t="shared" si="3"/>
        <v>0.18807499999999999</v>
      </c>
      <c r="J42" s="189">
        <f t="shared" si="3"/>
        <v>9.8336999999999994E-2</v>
      </c>
      <c r="K42" s="187">
        <f t="shared" si="3"/>
        <v>3.4480019641402104</v>
      </c>
      <c r="L42" s="188">
        <f t="shared" si="3"/>
        <v>0.19087500000000002</v>
      </c>
      <c r="M42" s="189">
        <f t="shared" si="3"/>
        <v>0.102537</v>
      </c>
      <c r="N42" s="187">
        <f t="shared" si="3"/>
        <v>3.4683718208044629</v>
      </c>
      <c r="O42" s="188">
        <f t="shared" si="3"/>
        <v>0.192275</v>
      </c>
      <c r="P42" s="189">
        <f t="shared" si="3"/>
        <v>0.102537</v>
      </c>
      <c r="Q42" s="187">
        <f t="shared" si="3"/>
        <v>3.5594426906079568</v>
      </c>
      <c r="R42" s="188">
        <f t="shared" si="3"/>
        <v>0.197875</v>
      </c>
      <c r="S42" s="189">
        <f t="shared" si="3"/>
        <v>0.104237</v>
      </c>
      <c r="T42" s="187">
        <f t="shared" si="3"/>
        <v>3.6650115880185616</v>
      </c>
      <c r="U42" s="188">
        <f t="shared" si="3"/>
        <v>0.207675</v>
      </c>
      <c r="V42" s="189">
        <f t="shared" si="3"/>
        <v>9.9737000000000006E-2</v>
      </c>
      <c r="W42" s="187">
        <f t="shared" si="3"/>
        <v>3.8685608214303953</v>
      </c>
      <c r="X42" s="188">
        <f t="shared" si="3"/>
        <v>0.22307500000000002</v>
      </c>
      <c r="Y42" s="189">
        <f t="shared" si="3"/>
        <v>9.6937000000000009E-2</v>
      </c>
      <c r="Z42" s="187">
        <f t="shared" si="3"/>
        <v>3.9407024475910619</v>
      </c>
      <c r="AA42" s="188">
        <f t="shared" si="3"/>
        <v>0.22867499999999999</v>
      </c>
      <c r="AB42" s="189">
        <f t="shared" si="3"/>
        <v>9.5537000000000011E-2</v>
      </c>
      <c r="AC42" s="187">
        <f t="shared" si="3"/>
        <v>4.1574053848534991</v>
      </c>
      <c r="AD42" s="188">
        <f t="shared" si="3"/>
        <v>0.239875</v>
      </c>
      <c r="AE42" s="189">
        <f t="shared" si="3"/>
        <v>0.103937</v>
      </c>
      <c r="AF42" s="187">
        <f t="shared" si="3"/>
        <v>4.3719964547138295</v>
      </c>
      <c r="AG42" s="188">
        <f t="shared" si="3"/>
        <v>0.24967499999999998</v>
      </c>
      <c r="AH42" s="189">
        <f t="shared" si="3"/>
        <v>0.115137</v>
      </c>
      <c r="AI42" s="187">
        <f t="shared" si="3"/>
        <v>4.4975244857365269</v>
      </c>
      <c r="AJ42" s="188">
        <f t="shared" si="3"/>
        <v>0.25947500000000001</v>
      </c>
      <c r="AK42" s="189">
        <f t="shared" si="3"/>
        <v>0.11233700000000001</v>
      </c>
      <c r="AL42" s="187">
        <f t="shared" si="3"/>
        <v>4.7856432406288594</v>
      </c>
      <c r="AM42" s="188">
        <f t="shared" si="3"/>
        <v>0.27907500000000002</v>
      </c>
      <c r="AN42" s="189">
        <f t="shared" si="3"/>
        <v>0.11233699999999999</v>
      </c>
      <c r="AO42" s="187">
        <f t="shared" si="3"/>
        <v>4.4449499804477144</v>
      </c>
      <c r="AP42" s="188">
        <f t="shared" si="3"/>
        <v>0.25947500000000001</v>
      </c>
      <c r="AQ42" s="189">
        <f t="shared" si="3"/>
        <v>0.103937</v>
      </c>
    </row>
    <row r="43" spans="1:43" s="2" customFormat="1" ht="16.5" customHeight="1" thickBot="1" x14ac:dyDescent="0.3">
      <c r="A43" s="7"/>
      <c r="B43" s="345"/>
      <c r="C43" s="345"/>
      <c r="D43" s="346"/>
      <c r="E43" s="116"/>
      <c r="F43" s="346"/>
      <c r="G43" s="346"/>
      <c r="H43" s="347"/>
      <c r="I43" s="348"/>
      <c r="J43" s="348"/>
      <c r="K43" s="347"/>
      <c r="L43" s="348"/>
      <c r="M43" s="348"/>
      <c r="N43" s="347"/>
      <c r="O43" s="348"/>
      <c r="P43" s="348"/>
      <c r="Q43" s="347"/>
      <c r="R43" s="348"/>
      <c r="S43" s="348"/>
      <c r="T43" s="347"/>
      <c r="U43" s="348"/>
      <c r="V43" s="348"/>
      <c r="W43" s="347"/>
      <c r="X43" s="348"/>
      <c r="Y43" s="348"/>
      <c r="Z43" s="347"/>
      <c r="AA43" s="348"/>
      <c r="AB43" s="348"/>
      <c r="AC43" s="347"/>
      <c r="AD43" s="348"/>
      <c r="AE43" s="348"/>
      <c r="AF43" s="347"/>
      <c r="AG43" s="348"/>
      <c r="AH43" s="348"/>
      <c r="AI43" s="347"/>
      <c r="AJ43" s="348"/>
      <c r="AK43" s="348"/>
      <c r="AL43" s="347"/>
      <c r="AM43" s="348"/>
      <c r="AN43" s="348"/>
      <c r="AO43" s="347"/>
      <c r="AP43" s="348"/>
      <c r="AQ43" s="348"/>
    </row>
    <row r="44" spans="1:43" s="2" customFormat="1" ht="16.5" customHeight="1" x14ac:dyDescent="0.25">
      <c r="A44" s="118" t="s">
        <v>37</v>
      </c>
      <c r="B44" s="119"/>
      <c r="C44" s="119"/>
      <c r="D44" s="76" t="s">
        <v>38</v>
      </c>
      <c r="E44" s="77"/>
      <c r="F44" s="77" t="s">
        <v>39</v>
      </c>
      <c r="G44" s="78"/>
      <c r="H44" s="120" t="s">
        <v>3</v>
      </c>
      <c r="I44" s="121"/>
      <c r="J44" s="122"/>
      <c r="K44" s="120" t="s">
        <v>4</v>
      </c>
      <c r="L44" s="121"/>
      <c r="M44" s="122"/>
      <c r="N44" s="120" t="s">
        <v>5</v>
      </c>
      <c r="O44" s="121"/>
      <c r="P44" s="122"/>
      <c r="Q44" s="120" t="s">
        <v>6</v>
      </c>
      <c r="R44" s="121"/>
      <c r="S44" s="122"/>
      <c r="T44" s="120" t="s">
        <v>7</v>
      </c>
      <c r="U44" s="121"/>
      <c r="V44" s="122"/>
      <c r="W44" s="120" t="s">
        <v>8</v>
      </c>
      <c r="X44" s="121"/>
      <c r="Y44" s="122"/>
      <c r="Z44" s="120" t="s">
        <v>9</v>
      </c>
      <c r="AA44" s="121"/>
      <c r="AB44" s="122"/>
      <c r="AC44" s="120" t="s">
        <v>10</v>
      </c>
      <c r="AD44" s="121"/>
      <c r="AE44" s="122"/>
      <c r="AF44" s="120" t="s">
        <v>11</v>
      </c>
      <c r="AG44" s="121"/>
      <c r="AH44" s="122"/>
      <c r="AI44" s="120" t="s">
        <v>12</v>
      </c>
      <c r="AJ44" s="121"/>
      <c r="AK44" s="122"/>
      <c r="AL44" s="120" t="s">
        <v>13</v>
      </c>
      <c r="AM44" s="121"/>
      <c r="AN44" s="122"/>
      <c r="AO44" s="120" t="s">
        <v>14</v>
      </c>
      <c r="AP44" s="121"/>
      <c r="AQ44" s="122"/>
    </row>
    <row r="45" spans="1:43" s="2" customFormat="1" ht="16.5" customHeight="1" thickBot="1" x14ac:dyDescent="0.3">
      <c r="A45" s="123" t="s">
        <v>40</v>
      </c>
      <c r="B45" s="124"/>
      <c r="C45" s="124"/>
      <c r="D45" s="125" t="s">
        <v>41</v>
      </c>
      <c r="E45" s="126" t="s">
        <v>42</v>
      </c>
      <c r="F45" s="127" t="s">
        <v>41</v>
      </c>
      <c r="G45" s="128" t="s">
        <v>42</v>
      </c>
      <c r="H45" s="132"/>
      <c r="I45" s="133"/>
      <c r="J45" s="134"/>
      <c r="K45" s="132"/>
      <c r="L45" s="133"/>
      <c r="M45" s="134"/>
      <c r="N45" s="132"/>
      <c r="O45" s="133"/>
      <c r="P45" s="134"/>
      <c r="Q45" s="132"/>
      <c r="R45" s="133"/>
      <c r="S45" s="134"/>
      <c r="T45" s="132"/>
      <c r="U45" s="133"/>
      <c r="V45" s="134"/>
      <c r="W45" s="132"/>
      <c r="X45" s="133"/>
      <c r="Y45" s="134"/>
      <c r="Z45" s="132"/>
      <c r="AA45" s="133"/>
      <c r="AB45" s="134"/>
      <c r="AC45" s="132"/>
      <c r="AD45" s="133"/>
      <c r="AE45" s="134"/>
      <c r="AF45" s="132"/>
      <c r="AG45" s="133"/>
      <c r="AH45" s="134"/>
      <c r="AI45" s="132"/>
      <c r="AJ45" s="133"/>
      <c r="AK45" s="134"/>
      <c r="AL45" s="132"/>
      <c r="AM45" s="133"/>
      <c r="AN45" s="134"/>
      <c r="AO45" s="132"/>
      <c r="AP45" s="133"/>
      <c r="AQ45" s="134"/>
    </row>
    <row r="46" spans="1:43" s="2" customFormat="1" ht="16.5" customHeight="1" x14ac:dyDescent="0.25">
      <c r="A46" s="145" t="s">
        <v>156</v>
      </c>
      <c r="B46" s="146" t="s">
        <v>57</v>
      </c>
      <c r="C46" s="147"/>
      <c r="D46" s="148"/>
      <c r="E46" s="149"/>
      <c r="F46" s="150"/>
      <c r="G46" s="151"/>
      <c r="H46" s="349">
        <f>SQRT(I46^2+J46^2)*1000/(1.73*H23)</f>
        <v>6.7685550432715313</v>
      </c>
      <c r="I46" s="350">
        <v>0.12130000000000001</v>
      </c>
      <c r="J46" s="351">
        <v>1.0800000000000001E-2</v>
      </c>
      <c r="K46" s="352">
        <f>SQRT(L46^2+M46^2)*1000/(1.73*K23)</f>
        <v>6.4364554410122565</v>
      </c>
      <c r="L46" s="353">
        <v>0.1153</v>
      </c>
      <c r="M46" s="354">
        <v>1.0800000000000001E-2</v>
      </c>
      <c r="N46" s="352">
        <f>SQRT(O46^2+P46^2)*1000/(1.73*N23)</f>
        <v>6.6024878283386421</v>
      </c>
      <c r="O46" s="353">
        <v>0.1183</v>
      </c>
      <c r="P46" s="354">
        <v>1.0800000000000001E-2</v>
      </c>
      <c r="Q46" s="352">
        <f>SQRT(R46^2+S46^2)*1000/(1.73*Q23)</f>
        <v>7.1913057450319418</v>
      </c>
      <c r="R46" s="353">
        <v>0.1288</v>
      </c>
      <c r="S46" s="354">
        <v>1.23E-2</v>
      </c>
      <c r="T46" s="352">
        <f>SQRT(U46^2+V46^2)*1000/(1.73*T23)</f>
        <v>9.5389195593644889</v>
      </c>
      <c r="U46" s="353">
        <v>0.17079999999999998</v>
      </c>
      <c r="V46" s="354">
        <v>1.6799999999999999E-2</v>
      </c>
      <c r="W46" s="352">
        <f>SQRT(X46^2+Y46^2)*1000/(1.73*W23)</f>
        <v>10.527952826176772</v>
      </c>
      <c r="X46" s="353">
        <v>0.1888</v>
      </c>
      <c r="Y46" s="354">
        <v>1.5300000000000001E-2</v>
      </c>
      <c r="Z46" s="352">
        <f>SQRT(AA46^2+AB46^2)*1000/(1.73*Z23)</f>
        <v>10.611052936715193</v>
      </c>
      <c r="AA46" s="353">
        <v>0.1903</v>
      </c>
      <c r="AB46" s="354">
        <v>1.5300000000000001E-2</v>
      </c>
      <c r="AC46" s="352">
        <f>SQRT(AD46^2+AE46^2)*1000/(1.73*AC23)</f>
        <v>13.388253925368966</v>
      </c>
      <c r="AD46" s="353">
        <v>0.23979999999999999</v>
      </c>
      <c r="AE46" s="354">
        <v>2.2800000000000001E-2</v>
      </c>
      <c r="AF46" s="352">
        <f>SQRT(AG46^2+AH46^2)*1000/(1.73*AF23)</f>
        <v>14.997849333856731</v>
      </c>
      <c r="AG46" s="353">
        <v>0.26830000000000004</v>
      </c>
      <c r="AH46" s="354">
        <v>2.8799999999999999E-2</v>
      </c>
      <c r="AI46" s="352">
        <f>SQRT(AJ46^2+AK46^2)*1000/(1.73*AI23)</f>
        <v>14.500582513647315</v>
      </c>
      <c r="AJ46" s="353">
        <v>0.25930000000000003</v>
      </c>
      <c r="AK46" s="354">
        <v>2.8799999999999999E-2</v>
      </c>
      <c r="AL46" s="352">
        <f>SQRT(AM46^2+AN46^2)*1000/(1.73*AL23)</f>
        <v>14.211245917789254</v>
      </c>
      <c r="AM46" s="353">
        <v>0.25480000000000003</v>
      </c>
      <c r="AN46" s="354">
        <v>2.1299999999999999E-2</v>
      </c>
      <c r="AO46" s="352">
        <f>SQRT(AP46^2+AQ46^2)*1000/(1.73*AO23)</f>
        <v>12.868183724385537</v>
      </c>
      <c r="AP46" s="353">
        <v>0.23079999999999998</v>
      </c>
      <c r="AQ46" s="354">
        <v>1.83E-2</v>
      </c>
    </row>
    <row r="47" spans="1:43" s="2" customFormat="1" ht="16.5" customHeight="1" x14ac:dyDescent="0.25">
      <c r="A47" s="145"/>
      <c r="B47" s="146" t="s">
        <v>75</v>
      </c>
      <c r="C47" s="147"/>
      <c r="D47" s="148"/>
      <c r="E47" s="149"/>
      <c r="F47" s="150"/>
      <c r="G47" s="151"/>
      <c r="H47" s="352">
        <f>SQRT(I47^2+J47^2)*1000/(1.73*0.4)</f>
        <v>7.0097877662629493</v>
      </c>
      <c r="I47" s="353">
        <v>4.7000000000000002E-3</v>
      </c>
      <c r="J47" s="354">
        <v>1.1999999999999999E-3</v>
      </c>
      <c r="K47" s="352">
        <f>SQRT(L47^2+M47^2)*1000/(1.73*0.4)</f>
        <v>7.0097877662629493</v>
      </c>
      <c r="L47" s="353">
        <v>4.7000000000000002E-3</v>
      </c>
      <c r="M47" s="354">
        <v>1.1999999999999999E-3</v>
      </c>
      <c r="N47" s="352">
        <f>SQRT(O47^2+P47^2)*1000/(1.73*0.4)</f>
        <v>7.0097877662629493</v>
      </c>
      <c r="O47" s="353">
        <v>4.7000000000000002E-3</v>
      </c>
      <c r="P47" s="354">
        <v>1.1999999999999999E-3</v>
      </c>
      <c r="Q47" s="352">
        <f>SQRT(R47^2+S47^2)*1000/(1.73*0.4)</f>
        <v>7.0097877662629493</v>
      </c>
      <c r="R47" s="353">
        <v>4.7000000000000002E-3</v>
      </c>
      <c r="S47" s="354">
        <v>1.1999999999999999E-3</v>
      </c>
      <c r="T47" s="352">
        <f>SQRT(U47^2+V47^2)*1000/(1.73*0.4)</f>
        <v>7.0097877662629493</v>
      </c>
      <c r="U47" s="353">
        <v>4.7000000000000002E-3</v>
      </c>
      <c r="V47" s="354">
        <v>1.1999999999999999E-3</v>
      </c>
      <c r="W47" s="352">
        <f>SQRT(X47^2+Y47^2)*1000/(1.73*0.4)</f>
        <v>7.0097877662629493</v>
      </c>
      <c r="X47" s="353">
        <v>4.7000000000000002E-3</v>
      </c>
      <c r="Y47" s="354">
        <v>1.1999999999999999E-3</v>
      </c>
      <c r="Z47" s="352">
        <f>SQRT(AA47^2+AB47^2)*1000/(1.73*0.4)</f>
        <v>7.0097877662629493</v>
      </c>
      <c r="AA47" s="353">
        <v>4.7000000000000002E-3</v>
      </c>
      <c r="AB47" s="354">
        <v>1.1999999999999999E-3</v>
      </c>
      <c r="AC47" s="352">
        <f>SQRT(AD47^2+AE47^2)*1000/(1.73*0.4)</f>
        <v>7.0097877662629493</v>
      </c>
      <c r="AD47" s="353">
        <v>4.7000000000000002E-3</v>
      </c>
      <c r="AE47" s="354">
        <v>1.1999999999999999E-3</v>
      </c>
      <c r="AF47" s="352">
        <f>SQRT(AG47^2+AH47^2)*1000/(1.73*0.4)</f>
        <v>7.0097877662629493</v>
      </c>
      <c r="AG47" s="353">
        <v>4.7000000000000002E-3</v>
      </c>
      <c r="AH47" s="354">
        <v>1.1999999999999999E-3</v>
      </c>
      <c r="AI47" s="352">
        <f>SQRT(AJ47^2+AK47^2)*1000/(1.73*0.4)</f>
        <v>7.0097877662629493</v>
      </c>
      <c r="AJ47" s="353">
        <v>4.7000000000000002E-3</v>
      </c>
      <c r="AK47" s="354">
        <v>1.1999999999999999E-3</v>
      </c>
      <c r="AL47" s="352">
        <f>SQRT(AM47^2+AN47^2)*1000/(1.73*0.4)</f>
        <v>7.0097877662629493</v>
      </c>
      <c r="AM47" s="353">
        <v>4.7000000000000002E-3</v>
      </c>
      <c r="AN47" s="354">
        <v>1.1999999999999999E-3</v>
      </c>
      <c r="AO47" s="352">
        <f>SQRT(AP47^2+AQ47^2)*1000/(1.73*0.4)</f>
        <v>7.0097877662629493</v>
      </c>
      <c r="AP47" s="353">
        <v>4.7000000000000002E-3</v>
      </c>
      <c r="AQ47" s="354">
        <v>1.1999999999999999E-3</v>
      </c>
    </row>
    <row r="48" spans="1:43" s="2" customFormat="1" ht="16.5" customHeight="1" thickBot="1" x14ac:dyDescent="0.3">
      <c r="A48" s="161"/>
      <c r="B48" s="355" t="s">
        <v>76</v>
      </c>
      <c r="C48" s="356"/>
      <c r="D48" s="162"/>
      <c r="E48" s="163"/>
      <c r="F48" s="164"/>
      <c r="G48" s="165"/>
      <c r="H48" s="357">
        <f>SQRT(I48^2+J48^2)*1000/(1.73*0.4)</f>
        <v>7.0097877662629493</v>
      </c>
      <c r="I48" s="358">
        <v>4.7000000000000002E-3</v>
      </c>
      <c r="J48" s="359">
        <v>1.1999999999999999E-3</v>
      </c>
      <c r="K48" s="357">
        <f>SQRT(L48^2+M48^2)*1000/(1.73*0.4)</f>
        <v>7.0097877662629493</v>
      </c>
      <c r="L48" s="358">
        <v>4.7000000000000002E-3</v>
      </c>
      <c r="M48" s="359">
        <v>1.1999999999999999E-3</v>
      </c>
      <c r="N48" s="357">
        <f>SQRT(O48^2+P48^2)*1000/(1.73*0.4)</f>
        <v>7.0097877662629493</v>
      </c>
      <c r="O48" s="358">
        <v>4.7000000000000002E-3</v>
      </c>
      <c r="P48" s="359">
        <v>1.1999999999999999E-3</v>
      </c>
      <c r="Q48" s="357">
        <f>SQRT(R48^2+S48^2)*1000/(1.73*0.4)</f>
        <v>7.0097877662629493</v>
      </c>
      <c r="R48" s="358">
        <v>4.7000000000000002E-3</v>
      </c>
      <c r="S48" s="359">
        <v>1.1999999999999999E-3</v>
      </c>
      <c r="T48" s="357">
        <f>SQRT(U48^2+V48^2)*1000/(1.73*0.4)</f>
        <v>7.0097877662629493</v>
      </c>
      <c r="U48" s="358">
        <v>4.7000000000000002E-3</v>
      </c>
      <c r="V48" s="359">
        <v>1.1999999999999999E-3</v>
      </c>
      <c r="W48" s="357">
        <f>SQRT(X48^2+Y48^2)*1000/(1.73*0.4)</f>
        <v>7.0097877662629493</v>
      </c>
      <c r="X48" s="358">
        <v>4.7000000000000002E-3</v>
      </c>
      <c r="Y48" s="359">
        <v>1.1999999999999999E-3</v>
      </c>
      <c r="Z48" s="357">
        <f>SQRT(AA48^2+AB48^2)*1000/(1.73*0.4)</f>
        <v>7.0097877662629493</v>
      </c>
      <c r="AA48" s="358">
        <v>4.7000000000000002E-3</v>
      </c>
      <c r="AB48" s="359">
        <v>1.1999999999999999E-3</v>
      </c>
      <c r="AC48" s="357">
        <f>SQRT(AD48^2+AE48^2)*1000/(1.73*0.4)</f>
        <v>7.0097877662629493</v>
      </c>
      <c r="AD48" s="358">
        <v>4.7000000000000002E-3</v>
      </c>
      <c r="AE48" s="359">
        <v>1.1999999999999999E-3</v>
      </c>
      <c r="AF48" s="357">
        <f>SQRT(AG48^2+AH48^2)*1000/(1.73*0.4)</f>
        <v>7.0097877662629493</v>
      </c>
      <c r="AG48" s="358">
        <v>4.7000000000000002E-3</v>
      </c>
      <c r="AH48" s="359">
        <v>1.1999999999999999E-3</v>
      </c>
      <c r="AI48" s="357">
        <f>SQRT(AJ48^2+AK48^2)*1000/(1.73*0.4)</f>
        <v>7.0097877662629493</v>
      </c>
      <c r="AJ48" s="358">
        <v>4.7000000000000002E-3</v>
      </c>
      <c r="AK48" s="359">
        <v>1.1999999999999999E-3</v>
      </c>
      <c r="AL48" s="357">
        <f>SQRT(AM48^2+AN48^2)*1000/(1.73*0.4)</f>
        <v>7.0097877662629493</v>
      </c>
      <c r="AM48" s="358">
        <v>4.7000000000000002E-3</v>
      </c>
      <c r="AN48" s="359">
        <v>1.1999999999999999E-3</v>
      </c>
      <c r="AO48" s="357">
        <f>SQRT(AP48^2+AQ48^2)*1000/(1.73*0.4)</f>
        <v>7.0097877662629493</v>
      </c>
      <c r="AP48" s="358">
        <v>4.7000000000000002E-3</v>
      </c>
      <c r="AQ48" s="359">
        <v>1.1999999999999999E-3</v>
      </c>
    </row>
    <row r="49" spans="1:81" s="2" customFormat="1" ht="16.5" customHeight="1" x14ac:dyDescent="0.25">
      <c r="A49" s="176" t="s">
        <v>77</v>
      </c>
      <c r="B49" s="177"/>
      <c r="C49" s="177"/>
      <c r="D49" s="177"/>
      <c r="E49" s="177"/>
      <c r="F49" s="177"/>
      <c r="G49" s="324"/>
      <c r="H49" s="142">
        <f>H47</f>
        <v>7.0097877662629493</v>
      </c>
      <c r="I49" s="143">
        <f>I47</f>
        <v>4.7000000000000002E-3</v>
      </c>
      <c r="J49" s="144">
        <f>J47</f>
        <v>1.1999999999999999E-3</v>
      </c>
      <c r="K49" s="142">
        <f t="shared" ref="K49:AQ49" si="4">K47</f>
        <v>7.0097877662629493</v>
      </c>
      <c r="L49" s="143">
        <f t="shared" si="4"/>
        <v>4.7000000000000002E-3</v>
      </c>
      <c r="M49" s="144">
        <f t="shared" si="4"/>
        <v>1.1999999999999999E-3</v>
      </c>
      <c r="N49" s="142">
        <f t="shared" si="4"/>
        <v>7.0097877662629493</v>
      </c>
      <c r="O49" s="143">
        <f t="shared" si="4"/>
        <v>4.7000000000000002E-3</v>
      </c>
      <c r="P49" s="144">
        <f t="shared" si="4"/>
        <v>1.1999999999999999E-3</v>
      </c>
      <c r="Q49" s="142">
        <f t="shared" si="4"/>
        <v>7.0097877662629493</v>
      </c>
      <c r="R49" s="143">
        <f t="shared" si="4"/>
        <v>4.7000000000000002E-3</v>
      </c>
      <c r="S49" s="144">
        <f t="shared" si="4"/>
        <v>1.1999999999999999E-3</v>
      </c>
      <c r="T49" s="142">
        <f t="shared" si="4"/>
        <v>7.0097877662629493</v>
      </c>
      <c r="U49" s="143">
        <f t="shared" si="4"/>
        <v>4.7000000000000002E-3</v>
      </c>
      <c r="V49" s="144">
        <f t="shared" si="4"/>
        <v>1.1999999999999999E-3</v>
      </c>
      <c r="W49" s="142">
        <f t="shared" si="4"/>
        <v>7.0097877662629493</v>
      </c>
      <c r="X49" s="143">
        <f t="shared" si="4"/>
        <v>4.7000000000000002E-3</v>
      </c>
      <c r="Y49" s="144">
        <f t="shared" si="4"/>
        <v>1.1999999999999999E-3</v>
      </c>
      <c r="Z49" s="142">
        <f t="shared" si="4"/>
        <v>7.0097877662629493</v>
      </c>
      <c r="AA49" s="143">
        <f t="shared" si="4"/>
        <v>4.7000000000000002E-3</v>
      </c>
      <c r="AB49" s="144">
        <f t="shared" si="4"/>
        <v>1.1999999999999999E-3</v>
      </c>
      <c r="AC49" s="142">
        <f t="shared" si="4"/>
        <v>7.0097877662629493</v>
      </c>
      <c r="AD49" s="143">
        <f t="shared" si="4"/>
        <v>4.7000000000000002E-3</v>
      </c>
      <c r="AE49" s="144">
        <f t="shared" si="4"/>
        <v>1.1999999999999999E-3</v>
      </c>
      <c r="AF49" s="142">
        <f t="shared" si="4"/>
        <v>7.0097877662629493</v>
      </c>
      <c r="AG49" s="143">
        <f t="shared" si="4"/>
        <v>4.7000000000000002E-3</v>
      </c>
      <c r="AH49" s="144">
        <f t="shared" si="4"/>
        <v>1.1999999999999999E-3</v>
      </c>
      <c r="AI49" s="142">
        <f t="shared" si="4"/>
        <v>7.0097877662629493</v>
      </c>
      <c r="AJ49" s="143">
        <f t="shared" si="4"/>
        <v>4.7000000000000002E-3</v>
      </c>
      <c r="AK49" s="144">
        <f t="shared" si="4"/>
        <v>1.1999999999999999E-3</v>
      </c>
      <c r="AL49" s="142">
        <f t="shared" si="4"/>
        <v>7.0097877662629493</v>
      </c>
      <c r="AM49" s="143">
        <f t="shared" si="4"/>
        <v>4.7000000000000002E-3</v>
      </c>
      <c r="AN49" s="144">
        <f t="shared" si="4"/>
        <v>1.1999999999999999E-3</v>
      </c>
      <c r="AO49" s="142">
        <f t="shared" si="4"/>
        <v>7.0097877662629493</v>
      </c>
      <c r="AP49" s="143">
        <f t="shared" si="4"/>
        <v>4.7000000000000002E-3</v>
      </c>
      <c r="AQ49" s="144">
        <f t="shared" si="4"/>
        <v>1.1999999999999999E-3</v>
      </c>
    </row>
    <row r="50" spans="1:81" s="2" customFormat="1" ht="16.5" customHeight="1" thickBot="1" x14ac:dyDescent="0.3">
      <c r="A50" s="179" t="s">
        <v>78</v>
      </c>
      <c r="B50" s="180"/>
      <c r="C50" s="180"/>
      <c r="D50" s="180"/>
      <c r="E50" s="180"/>
      <c r="F50" s="180"/>
      <c r="G50" s="360"/>
      <c r="H50" s="182">
        <f>H46+H48</f>
        <v>13.778342809534481</v>
      </c>
      <c r="I50" s="183">
        <f>I46+I48</f>
        <v>0.126</v>
      </c>
      <c r="J50" s="184">
        <f>J46+J48</f>
        <v>1.2E-2</v>
      </c>
      <c r="K50" s="182">
        <f t="shared" ref="K50:AQ50" si="5">K46+K48</f>
        <v>13.446243207275206</v>
      </c>
      <c r="L50" s="183">
        <f t="shared" si="5"/>
        <v>0.12</v>
      </c>
      <c r="M50" s="184">
        <f t="shared" si="5"/>
        <v>1.2E-2</v>
      </c>
      <c r="N50" s="182">
        <f t="shared" si="5"/>
        <v>13.612275594601591</v>
      </c>
      <c r="O50" s="183">
        <f t="shared" si="5"/>
        <v>0.123</v>
      </c>
      <c r="P50" s="184">
        <f t="shared" si="5"/>
        <v>1.2E-2</v>
      </c>
      <c r="Q50" s="182">
        <f t="shared" si="5"/>
        <v>14.201093511294891</v>
      </c>
      <c r="R50" s="183">
        <f t="shared" si="5"/>
        <v>0.13350000000000001</v>
      </c>
      <c r="S50" s="184">
        <f t="shared" si="5"/>
        <v>1.35E-2</v>
      </c>
      <c r="T50" s="182">
        <f t="shared" si="5"/>
        <v>16.54870732562744</v>
      </c>
      <c r="U50" s="183">
        <f t="shared" si="5"/>
        <v>0.17549999999999999</v>
      </c>
      <c r="V50" s="184">
        <f t="shared" si="5"/>
        <v>1.7999999999999999E-2</v>
      </c>
      <c r="W50" s="182">
        <f t="shared" si="5"/>
        <v>17.537740592439722</v>
      </c>
      <c r="X50" s="183">
        <f t="shared" si="5"/>
        <v>0.19350000000000001</v>
      </c>
      <c r="Y50" s="184">
        <f t="shared" si="5"/>
        <v>1.6500000000000001E-2</v>
      </c>
      <c r="Z50" s="182">
        <f t="shared" si="5"/>
        <v>17.620840702978143</v>
      </c>
      <c r="AA50" s="183">
        <f t="shared" si="5"/>
        <v>0.19500000000000001</v>
      </c>
      <c r="AB50" s="184">
        <f t="shared" si="5"/>
        <v>1.6500000000000001E-2</v>
      </c>
      <c r="AC50" s="182">
        <f t="shared" si="5"/>
        <v>20.398041691631917</v>
      </c>
      <c r="AD50" s="183">
        <f t="shared" si="5"/>
        <v>0.2445</v>
      </c>
      <c r="AE50" s="184">
        <f t="shared" si="5"/>
        <v>2.4E-2</v>
      </c>
      <c r="AF50" s="182">
        <f t="shared" si="5"/>
        <v>22.00763710011968</v>
      </c>
      <c r="AG50" s="183">
        <f t="shared" si="5"/>
        <v>0.27300000000000002</v>
      </c>
      <c r="AH50" s="184">
        <f t="shared" si="5"/>
        <v>0.03</v>
      </c>
      <c r="AI50" s="182">
        <f t="shared" si="5"/>
        <v>21.510370279910262</v>
      </c>
      <c r="AJ50" s="183">
        <f t="shared" si="5"/>
        <v>0.26400000000000001</v>
      </c>
      <c r="AK50" s="184">
        <f t="shared" si="5"/>
        <v>0.03</v>
      </c>
      <c r="AL50" s="182">
        <f t="shared" si="5"/>
        <v>21.221033684052202</v>
      </c>
      <c r="AM50" s="183">
        <f t="shared" si="5"/>
        <v>0.25950000000000001</v>
      </c>
      <c r="AN50" s="184">
        <f t="shared" si="5"/>
        <v>2.2499999999999999E-2</v>
      </c>
      <c r="AO50" s="182">
        <f t="shared" si="5"/>
        <v>19.877971490648484</v>
      </c>
      <c r="AP50" s="183">
        <f t="shared" si="5"/>
        <v>0.23549999999999999</v>
      </c>
      <c r="AQ50" s="184">
        <f t="shared" si="5"/>
        <v>1.95E-2</v>
      </c>
    </row>
    <row r="51" spans="1:81" s="2" customFormat="1" ht="16.5" customHeight="1" thickBot="1" x14ac:dyDescent="0.3">
      <c r="A51" s="185" t="s">
        <v>79</v>
      </c>
      <c r="B51" s="186"/>
      <c r="C51" s="186"/>
      <c r="D51" s="186"/>
      <c r="E51" s="186"/>
      <c r="F51" s="186"/>
      <c r="G51" s="186"/>
      <c r="H51" s="187">
        <f t="shared" ref="H51:AQ51" si="6">H49+H50</f>
        <v>20.788130575797432</v>
      </c>
      <c r="I51" s="188">
        <f t="shared" si="6"/>
        <v>0.13070000000000001</v>
      </c>
      <c r="J51" s="189">
        <f t="shared" si="6"/>
        <v>1.32E-2</v>
      </c>
      <c r="K51" s="187">
        <f t="shared" si="6"/>
        <v>20.456030973538155</v>
      </c>
      <c r="L51" s="188">
        <f t="shared" si="6"/>
        <v>0.12469999999999999</v>
      </c>
      <c r="M51" s="189">
        <f t="shared" si="6"/>
        <v>1.32E-2</v>
      </c>
      <c r="N51" s="187">
        <f t="shared" si="6"/>
        <v>20.622063360864541</v>
      </c>
      <c r="O51" s="188">
        <f t="shared" si="6"/>
        <v>0.12770000000000001</v>
      </c>
      <c r="P51" s="189">
        <f t="shared" si="6"/>
        <v>1.32E-2</v>
      </c>
      <c r="Q51" s="187">
        <f t="shared" si="6"/>
        <v>21.210881277557839</v>
      </c>
      <c r="R51" s="188">
        <f t="shared" si="6"/>
        <v>0.13820000000000002</v>
      </c>
      <c r="S51" s="189">
        <f t="shared" si="6"/>
        <v>1.47E-2</v>
      </c>
      <c r="T51" s="187">
        <f t="shared" si="6"/>
        <v>23.558495091890389</v>
      </c>
      <c r="U51" s="188">
        <f t="shared" si="6"/>
        <v>0.1802</v>
      </c>
      <c r="V51" s="189">
        <f t="shared" si="6"/>
        <v>1.9199999999999998E-2</v>
      </c>
      <c r="W51" s="187">
        <f t="shared" si="6"/>
        <v>24.547528358702671</v>
      </c>
      <c r="X51" s="188">
        <f t="shared" si="6"/>
        <v>0.19820000000000002</v>
      </c>
      <c r="Y51" s="189">
        <f t="shared" si="6"/>
        <v>1.77E-2</v>
      </c>
      <c r="Z51" s="187">
        <f t="shared" si="6"/>
        <v>24.630628469241092</v>
      </c>
      <c r="AA51" s="188">
        <f t="shared" si="6"/>
        <v>0.19970000000000002</v>
      </c>
      <c r="AB51" s="189">
        <f t="shared" si="6"/>
        <v>1.77E-2</v>
      </c>
      <c r="AC51" s="187">
        <f t="shared" si="6"/>
        <v>27.407829457894866</v>
      </c>
      <c r="AD51" s="188">
        <f t="shared" si="6"/>
        <v>0.2492</v>
      </c>
      <c r="AE51" s="189">
        <f t="shared" si="6"/>
        <v>2.52E-2</v>
      </c>
      <c r="AF51" s="187">
        <f t="shared" si="6"/>
        <v>29.01742486638263</v>
      </c>
      <c r="AG51" s="188">
        <f t="shared" si="6"/>
        <v>0.2777</v>
      </c>
      <c r="AH51" s="189">
        <f t="shared" si="6"/>
        <v>3.1199999999999999E-2</v>
      </c>
      <c r="AI51" s="187">
        <f t="shared" si="6"/>
        <v>28.520158046173211</v>
      </c>
      <c r="AJ51" s="188">
        <f t="shared" si="6"/>
        <v>0.26869999999999999</v>
      </c>
      <c r="AK51" s="189">
        <f t="shared" si="6"/>
        <v>3.1199999999999999E-2</v>
      </c>
      <c r="AL51" s="187">
        <f t="shared" si="6"/>
        <v>28.230821450315151</v>
      </c>
      <c r="AM51" s="188">
        <f t="shared" si="6"/>
        <v>0.26419999999999999</v>
      </c>
      <c r="AN51" s="189">
        <f t="shared" si="6"/>
        <v>2.3699999999999999E-2</v>
      </c>
      <c r="AO51" s="187">
        <f t="shared" si="6"/>
        <v>26.887759256911433</v>
      </c>
      <c r="AP51" s="188">
        <f t="shared" si="6"/>
        <v>0.2402</v>
      </c>
      <c r="AQ51" s="189">
        <f t="shared" si="6"/>
        <v>2.07E-2</v>
      </c>
    </row>
    <row r="52" spans="1:81" s="2" customFormat="1" ht="16.5" customHeight="1" x14ac:dyDescent="0.25">
      <c r="A52" s="190"/>
      <c r="B52" s="3"/>
      <c r="C52" s="113"/>
      <c r="D52" s="115"/>
      <c r="E52" s="116"/>
      <c r="F52" s="115"/>
      <c r="G52" s="116"/>
      <c r="H52" s="117"/>
      <c r="I52" s="115"/>
      <c r="K52" s="117"/>
      <c r="L52" s="115"/>
      <c r="M52" s="115"/>
      <c r="N52" s="117"/>
      <c r="O52" s="115"/>
      <c r="P52" s="115"/>
      <c r="Q52" s="117"/>
      <c r="R52" s="115"/>
      <c r="S52" s="115"/>
      <c r="T52" s="117"/>
      <c r="U52" s="115"/>
      <c r="V52" s="115"/>
      <c r="W52" s="117"/>
      <c r="X52" s="115"/>
      <c r="Y52" s="115"/>
      <c r="Z52" s="117"/>
      <c r="AA52" s="115"/>
      <c r="AB52" s="115"/>
      <c r="AC52" s="117"/>
      <c r="AD52" s="115"/>
      <c r="AE52" s="115"/>
      <c r="AF52" s="117"/>
      <c r="AG52" s="115"/>
      <c r="AH52" s="115"/>
      <c r="AI52" s="117"/>
      <c r="AJ52" s="115"/>
      <c r="AK52" s="115"/>
      <c r="AL52" s="117"/>
      <c r="AM52" s="115"/>
      <c r="AN52" s="115"/>
      <c r="AO52" s="117"/>
      <c r="AP52" s="115"/>
      <c r="AQ52" s="115"/>
    </row>
    <row r="53" spans="1:81" s="2" customFormat="1" ht="16.5" customHeight="1" thickBot="1" x14ac:dyDescent="0.3">
      <c r="A53" s="191" t="s">
        <v>80</v>
      </c>
      <c r="B53" s="3"/>
      <c r="C53" s="3"/>
      <c r="D53" s="3"/>
      <c r="E53" s="3"/>
      <c r="F53" s="3"/>
      <c r="G53" s="3"/>
      <c r="H53" s="192"/>
      <c r="I53" s="193"/>
      <c r="J53" s="115"/>
      <c r="K53" s="194"/>
      <c r="L53" s="194"/>
      <c r="M53" s="194"/>
      <c r="N53" s="194"/>
      <c r="O53" s="194"/>
      <c r="P53" s="194"/>
      <c r="Q53" s="194"/>
      <c r="R53" s="194"/>
      <c r="S53" s="194"/>
      <c r="T53" s="194"/>
      <c r="U53" s="194"/>
      <c r="V53" s="194"/>
      <c r="W53" s="194"/>
      <c r="X53" s="194"/>
      <c r="Y53" s="194"/>
      <c r="Z53" s="194"/>
      <c r="AA53" s="194"/>
      <c r="AB53" s="194"/>
      <c r="AC53" s="194"/>
      <c r="AD53" s="194"/>
      <c r="AE53" s="194"/>
      <c r="AF53" s="194"/>
      <c r="AG53" s="194"/>
      <c r="AH53" s="194"/>
      <c r="AI53" s="194"/>
      <c r="AJ53" s="194"/>
      <c r="AK53" s="194"/>
      <c r="AL53" s="194"/>
      <c r="AM53" s="194"/>
      <c r="AN53" s="194"/>
      <c r="AO53" s="194"/>
      <c r="AP53" s="194"/>
      <c r="AQ53" s="194"/>
    </row>
    <row r="54" spans="1:81" s="2" customFormat="1" ht="16.5" customHeight="1" x14ac:dyDescent="0.25">
      <c r="A54" s="45" t="s">
        <v>23</v>
      </c>
      <c r="B54" s="195" t="s">
        <v>81</v>
      </c>
      <c r="C54" s="196"/>
      <c r="D54" s="196" t="s">
        <v>82</v>
      </c>
      <c r="E54" s="196"/>
      <c r="F54" s="196"/>
      <c r="G54" s="197"/>
      <c r="H54" s="198">
        <f>$C$56/1000</f>
        <v>3.1800000000000002E-2</v>
      </c>
      <c r="I54" s="199" t="s">
        <v>83</v>
      </c>
      <c r="J54" s="200">
        <f>$G$56/1000</f>
        <v>4.0799999999999996E-2</v>
      </c>
      <c r="K54" s="198">
        <f>$C$56/1000</f>
        <v>3.1800000000000002E-2</v>
      </c>
      <c r="L54" s="199" t="s">
        <v>83</v>
      </c>
      <c r="M54" s="200">
        <f>$G$56/1000</f>
        <v>4.0799999999999996E-2</v>
      </c>
      <c r="N54" s="198">
        <f>$C$56/1000</f>
        <v>3.1800000000000002E-2</v>
      </c>
      <c r="O54" s="199" t="s">
        <v>83</v>
      </c>
      <c r="P54" s="200">
        <f>$G$56/1000</f>
        <v>4.0799999999999996E-2</v>
      </c>
      <c r="Q54" s="198">
        <f>$C$56/1000</f>
        <v>3.1800000000000002E-2</v>
      </c>
      <c r="R54" s="199" t="s">
        <v>83</v>
      </c>
      <c r="S54" s="200">
        <f>$G$56/1000</f>
        <v>4.0799999999999996E-2</v>
      </c>
      <c r="T54" s="198">
        <f>$C$56/1000</f>
        <v>3.1800000000000002E-2</v>
      </c>
      <c r="U54" s="199" t="s">
        <v>83</v>
      </c>
      <c r="V54" s="200">
        <f>$G$56/1000</f>
        <v>4.0799999999999996E-2</v>
      </c>
      <c r="W54" s="198">
        <f>$C$56/1000</f>
        <v>3.1800000000000002E-2</v>
      </c>
      <c r="X54" s="199" t="s">
        <v>83</v>
      </c>
      <c r="Y54" s="200">
        <f>$G$56/1000</f>
        <v>4.0799999999999996E-2</v>
      </c>
      <c r="Z54" s="198">
        <f>$C$56/1000</f>
        <v>3.1800000000000002E-2</v>
      </c>
      <c r="AA54" s="199" t="s">
        <v>83</v>
      </c>
      <c r="AB54" s="200">
        <f>$G$56/1000</f>
        <v>4.0799999999999996E-2</v>
      </c>
      <c r="AC54" s="198">
        <f>$C$56/1000</f>
        <v>3.1800000000000002E-2</v>
      </c>
      <c r="AD54" s="199" t="s">
        <v>83</v>
      </c>
      <c r="AE54" s="200">
        <f>$G$56/1000</f>
        <v>4.0799999999999996E-2</v>
      </c>
      <c r="AF54" s="198">
        <f>$C$56/1000</f>
        <v>3.1800000000000002E-2</v>
      </c>
      <c r="AG54" s="199" t="s">
        <v>83</v>
      </c>
      <c r="AH54" s="200">
        <f>$G$56/1000</f>
        <v>4.0799999999999996E-2</v>
      </c>
      <c r="AI54" s="198">
        <f>$C$56/1000</f>
        <v>3.1800000000000002E-2</v>
      </c>
      <c r="AJ54" s="199" t="s">
        <v>83</v>
      </c>
      <c r="AK54" s="200">
        <f>$G$56/1000</f>
        <v>4.0799999999999996E-2</v>
      </c>
      <c r="AL54" s="198">
        <f>$C$56/1000</f>
        <v>3.1800000000000002E-2</v>
      </c>
      <c r="AM54" s="199" t="s">
        <v>83</v>
      </c>
      <c r="AN54" s="200">
        <f>$G$56/1000</f>
        <v>4.0799999999999996E-2</v>
      </c>
      <c r="AO54" s="198">
        <f>$C$56/1000</f>
        <v>3.1800000000000002E-2</v>
      </c>
      <c r="AP54" s="199" t="s">
        <v>83</v>
      </c>
      <c r="AQ54" s="200">
        <f>$G$56/1000</f>
        <v>4.0799999999999996E-2</v>
      </c>
    </row>
    <row r="55" spans="1:81" s="2" customFormat="1" ht="16.5" customHeight="1" thickBot="1" x14ac:dyDescent="0.3">
      <c r="A55" s="56"/>
      <c r="B55" s="201" t="s">
        <v>84</v>
      </c>
      <c r="C55" s="202"/>
      <c r="D55" s="202" t="s">
        <v>85</v>
      </c>
      <c r="E55" s="202"/>
      <c r="F55" s="202"/>
      <c r="G55" s="203"/>
      <c r="H55" s="204">
        <f>(((I9^2+J9^2)*$C$57/1000)+((I10^2+J10^2)*$G$57/1000)+((I11^2+J11^2)*$J$57/1000))/$C$9*$C$9</f>
        <v>2.1661718390656001E-2</v>
      </c>
      <c r="I55" s="205" t="s">
        <v>83</v>
      </c>
      <c r="J55" s="206">
        <f>(((I9^2+J9^2)*$M$57)+((I10^2+J10^2)*$P$57)+((I11^2+J11^2)*S57))/(100*$C$9)</f>
        <v>3.8337836450519998E-4</v>
      </c>
      <c r="K55" s="204">
        <f>(((L9^2+M9^2)*$C$57/1000)+((L10^2+M10^2)*$G$57/1000)+((L11^2+M11^2)*$J$57/1000))/$C$9*$C$9</f>
        <v>2.2191235494575995E-2</v>
      </c>
      <c r="L55" s="205" t="s">
        <v>83</v>
      </c>
      <c r="M55" s="206">
        <f>(((L9^2+M9^2)*$M$57)+((L10^2+M10^2)*$P$57)+((L11^2+M11^2)*V57))/(100*$C$9)</f>
        <v>3.9202778500919998E-4</v>
      </c>
      <c r="N55" s="204">
        <f>(((O9^2+P9^2)*$C$57/1000)+((O10^2+P10^2)*$G$57/1000)+((O11^2+P11^2)*$J$57/1000))/$C$9*$C$9</f>
        <v>2.2191235494575995E-2</v>
      </c>
      <c r="O55" s="205" t="s">
        <v>83</v>
      </c>
      <c r="P55" s="206">
        <f>(((O9^2+P9^2)*$M$57)+((O10^2+P10^2)*$P$57)+((O11^2+P11^2)*Y57))/(100*$C$9)</f>
        <v>3.9202778500919998E-4</v>
      </c>
      <c r="Q55" s="204">
        <f>(((R9^2+S9^2)*$C$57/1000)+((R10^2+S10^2)*$G$57/1000)+((R11^2+S11^2)*$J$57/1000))/$C$9*$C$9</f>
        <v>2.2785405042795998E-2</v>
      </c>
      <c r="R55" s="205" t="s">
        <v>83</v>
      </c>
      <c r="S55" s="206">
        <f>(((R9^2+S9^2)*$M$57)+((R10^2+S10^2)*$P$57)+((R11^2+S11^2)*AB57))/(100*$C$9)</f>
        <v>4.004583245511999E-4</v>
      </c>
      <c r="T55" s="204">
        <f>(((U9^2+V9^2)*$C$57/1000)+((U10^2+V10^2)*$G$57/1000)+((U11^2+V11^2)*$J$57/1000))/$C$9*$C$9</f>
        <v>2.3057044643536001E-2</v>
      </c>
      <c r="U55" s="205" t="s">
        <v>83</v>
      </c>
      <c r="V55" s="206">
        <f>(((U9^2+V9^2)*$M$57)+((U10^2+V10^2)*$P$57)+((U11^2+V11^2)*AE57))/(100*$C$9)</f>
        <v>4.0254175936120003E-4</v>
      </c>
      <c r="W55" s="204">
        <f>(((X9^2+Y9^2)*$C$57/1000)+((X10^2+Y10^2)*$G$57/1000)+((X11^2+Y11^2)*$J$57/1000))/$C$9*$C$9</f>
        <v>2.3882726059536001E-2</v>
      </c>
      <c r="X55" s="205" t="s">
        <v>83</v>
      </c>
      <c r="Y55" s="206">
        <f>(((X9^2+Y9^2)*$M$57)+((X10^2+Y10^2)*$P$57)+((X11^2+Y11^2)*AH57))/(100*$C$9)</f>
        <v>4.1242406396119999E-4</v>
      </c>
      <c r="Z55" s="204">
        <f>(((AA9^2+AB9^2)*$C$57/1000)+((AA10^2+AB10^2)*$G$57/1000)+((AA11^2+AB11^2)*$J$57/1000))/$C$9*$C$9</f>
        <v>2.3863138008815999E-2</v>
      </c>
      <c r="AA55" s="205" t="s">
        <v>83</v>
      </c>
      <c r="AB55" s="206">
        <f>(((AA9^2+AB9^2)*$M$57)+((AA10^2+AB10^2)*$P$57)+((AA11^2+AB11^2)*AK57))/(100*$C$9)</f>
        <v>4.110542370972E-4</v>
      </c>
      <c r="AC55" s="204">
        <f>(((AD9^2+AE9^2)*$C$57/1000)+((AD10^2+AE10^2)*$G$57/1000)+((AD11^2+AE11^2)*$J$57/1000))/$C$9*$C$9</f>
        <v>2.5879817303375997E-2</v>
      </c>
      <c r="AD55" s="205" t="s">
        <v>83</v>
      </c>
      <c r="AE55" s="206">
        <f>(((AD9^2+AE9^2)*$M$57)+((AD10^2+AE10^2)*$P$57)+((AD11^2+AE11^2)*AN57))/(100*$C$9)</f>
        <v>4.4104996156919997E-4</v>
      </c>
      <c r="AF55" s="204">
        <f>(((AG9^2+AH9^2)*$C$57/1000)+((AG10^2+AH10^2)*$G$57/1000)+((AG11^2+AH11^2)*$J$57/1000))/$C$9*$C$9</f>
        <v>2.7422044190016003E-2</v>
      </c>
      <c r="AG55" s="205" t="s">
        <v>83</v>
      </c>
      <c r="AH55" s="206">
        <f>(((AG9^2+AH9^2)*$M$57)+((AG10^2+AH10^2)*$P$57)+((AG11^2+AH11^2)*AQ57))/(100*$C$9)</f>
        <v>4.6466536861519995E-4</v>
      </c>
      <c r="AI55" s="204">
        <f>(((AJ9^2+AK9^2)*$C$57/1000)+((AJ10^2+AK10^2)*$G$57/1000)+((AJ11^2+AK11^2)*$J$57/1000))/$C$9*$C$9</f>
        <v>2.8426426500815997E-2</v>
      </c>
      <c r="AJ55" s="205" t="s">
        <v>83</v>
      </c>
      <c r="AK55" s="206">
        <f>(((AJ9^2+AK9^2)*$M$57)+((AJ10^2+AK10^2)*$P$57)+((AJ11^2+AK11^2)*AT57))/(100*$C$9)</f>
        <v>4.7789730009719999E-4</v>
      </c>
      <c r="AL55" s="204">
        <f>(((AM9^2+AN9^2)*$C$57/1000)+((AM10^2+AN10^2)*$G$57/1000)+((AM11^2+AN11^2)*$J$57/1000))/$C$9*$C$9</f>
        <v>3.0690474340576E-2</v>
      </c>
      <c r="AM55" s="205" t="s">
        <v>83</v>
      </c>
      <c r="AN55" s="206">
        <f>(((AM9^2+AN9^2)*$M$57)+((AM10^2+AN10^2)*$P$57)+((AM11^2+AN11^2)*AW57))/(100*$C$9)</f>
        <v>5.0805494380920014E-4</v>
      </c>
      <c r="AO55" s="204">
        <f>(((AP9^2+AQ9^2)*$C$57/1000)+((AP10^2+AQ10^2)*$G$57/1000)+((AP11^2+AQ11^2)*$J$57/1000))/$C$9*$C$9</f>
        <v>2.7710861907856002E-2</v>
      </c>
      <c r="AP55" s="205" t="s">
        <v>83</v>
      </c>
      <c r="AQ55" s="206">
        <f>(((AP9^2+AQ9^2)*$M$57)+((AP10^2+AQ10^2)*$P$57)+((AP11^2+AQ11^2)*AZ57))/(100*$C$9)</f>
        <v>4.6510869954519997E-4</v>
      </c>
    </row>
    <row r="56" spans="1:81" s="2" customFormat="1" ht="16.5" customHeight="1" x14ac:dyDescent="0.25">
      <c r="A56" s="56"/>
      <c r="B56" s="207" t="s">
        <v>86</v>
      </c>
      <c r="C56" s="208">
        <v>31.8</v>
      </c>
      <c r="D56" s="209"/>
      <c r="E56" s="210" t="s">
        <v>87</v>
      </c>
      <c r="F56" s="210"/>
      <c r="G56" s="211">
        <v>40.799999999999997</v>
      </c>
      <c r="H56" s="212"/>
      <c r="I56" s="213"/>
      <c r="J56" s="214"/>
      <c r="K56" s="361"/>
      <c r="L56" s="362"/>
      <c r="M56" s="363"/>
      <c r="N56" s="361"/>
      <c r="O56" s="362"/>
      <c r="P56" s="363"/>
      <c r="Q56" s="361"/>
      <c r="R56" s="362"/>
      <c r="S56" s="363"/>
      <c r="T56" s="92"/>
      <c r="U56" s="215"/>
      <c r="V56" s="93"/>
      <c r="W56" s="92"/>
      <c r="X56" s="215"/>
      <c r="Y56" s="93"/>
      <c r="Z56" s="92"/>
      <c r="AA56" s="215"/>
      <c r="AB56" s="93"/>
      <c r="AC56" s="92"/>
      <c r="AD56" s="215"/>
      <c r="AE56" s="93"/>
      <c r="AF56" s="92"/>
      <c r="AG56" s="215"/>
      <c r="AH56" s="93"/>
      <c r="AI56" s="92"/>
      <c r="AJ56" s="215"/>
      <c r="AK56" s="93"/>
      <c r="AL56" s="92"/>
      <c r="AM56" s="215"/>
      <c r="AN56" s="93"/>
      <c r="AO56" s="92"/>
      <c r="AP56" s="215"/>
      <c r="AQ56" s="93"/>
    </row>
    <row r="57" spans="1:81" s="2" customFormat="1" ht="16.5" customHeight="1" thickBot="1" x14ac:dyDescent="0.3">
      <c r="A57" s="56"/>
      <c r="B57" s="364" t="s">
        <v>157</v>
      </c>
      <c r="C57" s="109">
        <v>134.19999999999999</v>
      </c>
      <c r="D57" s="112"/>
      <c r="E57" s="216"/>
      <c r="F57" s="216" t="s">
        <v>158</v>
      </c>
      <c r="G57" s="107">
        <v>78.150000000000006</v>
      </c>
      <c r="H57" s="217" t="s">
        <v>88</v>
      </c>
      <c r="I57" s="218"/>
      <c r="J57" s="219">
        <v>97.01</v>
      </c>
      <c r="K57" s="217" t="s">
        <v>159</v>
      </c>
      <c r="L57" s="218"/>
      <c r="M57" s="219">
        <v>10.78</v>
      </c>
      <c r="N57" s="217" t="s">
        <v>160</v>
      </c>
      <c r="O57" s="218"/>
      <c r="P57" s="219">
        <v>-0.5</v>
      </c>
      <c r="Q57" s="217" t="s">
        <v>89</v>
      </c>
      <c r="R57" s="218"/>
      <c r="S57" s="219">
        <v>7.2</v>
      </c>
      <c r="T57" s="97"/>
      <c r="U57" s="220"/>
      <c r="V57" s="98"/>
      <c r="W57" s="97"/>
      <c r="X57" s="220"/>
      <c r="Y57" s="98"/>
      <c r="Z57" s="97"/>
      <c r="AA57" s="220"/>
      <c r="AB57" s="98"/>
      <c r="AC57" s="97"/>
      <c r="AD57" s="220"/>
      <c r="AE57" s="98"/>
      <c r="AF57" s="97"/>
      <c r="AG57" s="220"/>
      <c r="AH57" s="98"/>
      <c r="AI57" s="97"/>
      <c r="AJ57" s="220"/>
      <c r="AK57" s="98"/>
      <c r="AL57" s="97"/>
      <c r="AM57" s="220"/>
      <c r="AN57" s="98"/>
      <c r="AO57" s="97"/>
      <c r="AP57" s="220"/>
      <c r="AQ57" s="98"/>
    </row>
    <row r="58" spans="1:81" s="2" customFormat="1" ht="16.5" customHeight="1" thickBot="1" x14ac:dyDescent="0.3">
      <c r="A58" s="85"/>
      <c r="B58" s="221" t="s">
        <v>90</v>
      </c>
      <c r="C58" s="222"/>
      <c r="D58" s="222"/>
      <c r="E58" s="222"/>
      <c r="F58" s="222"/>
      <c r="G58" s="223"/>
      <c r="H58" s="224">
        <f>I9</f>
        <v>0.20231199999999999</v>
      </c>
      <c r="I58" s="225" t="s">
        <v>83</v>
      </c>
      <c r="J58" s="226">
        <f>J9</f>
        <v>0.32050400000000001</v>
      </c>
      <c r="K58" s="224">
        <f>L9</f>
        <v>0.203712</v>
      </c>
      <c r="L58" s="225" t="s">
        <v>83</v>
      </c>
      <c r="M58" s="226">
        <f>M9</f>
        <v>0.32470399999999999</v>
      </c>
      <c r="N58" s="224">
        <f>O9</f>
        <v>0.203712</v>
      </c>
      <c r="O58" s="225" t="s">
        <v>83</v>
      </c>
      <c r="P58" s="226">
        <f>P9</f>
        <v>0.32470399999999999</v>
      </c>
      <c r="Q58" s="224">
        <f>R9</f>
        <v>0.209312</v>
      </c>
      <c r="R58" s="225" t="s">
        <v>83</v>
      </c>
      <c r="S58" s="226">
        <f>S9</f>
        <v>0.326104</v>
      </c>
      <c r="T58" s="224">
        <f>U9</f>
        <v>0.21771200000000002</v>
      </c>
      <c r="U58" s="225" t="s">
        <v>83</v>
      </c>
      <c r="V58" s="226">
        <f>V9</f>
        <v>0.32190400000000002</v>
      </c>
      <c r="W58" s="224">
        <f>X9</f>
        <v>0.23031200000000002</v>
      </c>
      <c r="X58" s="225" t="s">
        <v>83</v>
      </c>
      <c r="Y58" s="226">
        <f>Y9</f>
        <v>0.319104</v>
      </c>
      <c r="Z58" s="224">
        <f>AA9</f>
        <v>0.23311199999999999</v>
      </c>
      <c r="AA58" s="225" t="s">
        <v>83</v>
      </c>
      <c r="AB58" s="226">
        <f>AB9</f>
        <v>0.31630400000000003</v>
      </c>
      <c r="AC58" s="224">
        <f>AD9</f>
        <v>0.24571199999999999</v>
      </c>
      <c r="AD58" s="225" t="s">
        <v>83</v>
      </c>
      <c r="AE58" s="226">
        <f>AE9</f>
        <v>0.32470399999999999</v>
      </c>
      <c r="AF58" s="224">
        <f>AG9</f>
        <v>0.252612</v>
      </c>
      <c r="AG58" s="225" t="s">
        <v>83</v>
      </c>
      <c r="AH58" s="226">
        <f>AH9</f>
        <v>0.33310400000000001</v>
      </c>
      <c r="AI58" s="224">
        <f>AJ9</f>
        <v>0.26251200000000002</v>
      </c>
      <c r="AJ58" s="225" t="s">
        <v>83</v>
      </c>
      <c r="AK58" s="226">
        <f>AK9</f>
        <v>0.33310400000000001</v>
      </c>
      <c r="AL58" s="224">
        <f>AM9</f>
        <v>0.28211200000000003</v>
      </c>
      <c r="AM58" s="225" t="s">
        <v>83</v>
      </c>
      <c r="AN58" s="226">
        <f>AN9</f>
        <v>0.33450400000000002</v>
      </c>
      <c r="AO58" s="224">
        <f>AP9</f>
        <v>0.26391199999999998</v>
      </c>
      <c r="AP58" s="225" t="s">
        <v>83</v>
      </c>
      <c r="AQ58" s="226">
        <f>AQ9</f>
        <v>0.32470399999999999</v>
      </c>
    </row>
    <row r="59" spans="1:81" s="2" customFormat="1" ht="16.5" customHeight="1" x14ac:dyDescent="0.25">
      <c r="A59" s="45" t="s">
        <v>91</v>
      </c>
      <c r="B59" s="195" t="s">
        <v>81</v>
      </c>
      <c r="C59" s="196"/>
      <c r="D59" s="196" t="s">
        <v>82</v>
      </c>
      <c r="E59" s="196"/>
      <c r="F59" s="196"/>
      <c r="G59" s="196"/>
      <c r="H59" s="198">
        <f>$C$61/1000</f>
        <v>3.2500000000000001E-2</v>
      </c>
      <c r="I59" s="199" t="s">
        <v>83</v>
      </c>
      <c r="J59" s="200">
        <f>$G$61/1000</f>
        <v>4.6399999999999997E-2</v>
      </c>
      <c r="K59" s="198">
        <f>$C$61/1000</f>
        <v>3.2500000000000001E-2</v>
      </c>
      <c r="L59" s="199" t="s">
        <v>83</v>
      </c>
      <c r="M59" s="200">
        <f>$G$61/1000</f>
        <v>4.6399999999999997E-2</v>
      </c>
      <c r="N59" s="198">
        <f>$C$61/1000</f>
        <v>3.2500000000000001E-2</v>
      </c>
      <c r="O59" s="199" t="s">
        <v>83</v>
      </c>
      <c r="P59" s="200">
        <f>$G$61/1000</f>
        <v>4.6399999999999997E-2</v>
      </c>
      <c r="Q59" s="198">
        <f>$C$61/1000</f>
        <v>3.2500000000000001E-2</v>
      </c>
      <c r="R59" s="199" t="s">
        <v>83</v>
      </c>
      <c r="S59" s="200">
        <f>$G$61/1000</f>
        <v>4.6399999999999997E-2</v>
      </c>
      <c r="T59" s="198">
        <f>$C$61/1000</f>
        <v>3.2500000000000001E-2</v>
      </c>
      <c r="U59" s="199" t="s">
        <v>83</v>
      </c>
      <c r="V59" s="200">
        <f>$G$61/1000</f>
        <v>4.6399999999999997E-2</v>
      </c>
      <c r="W59" s="198">
        <f>$C$61/1000</f>
        <v>3.2500000000000001E-2</v>
      </c>
      <c r="X59" s="199" t="s">
        <v>83</v>
      </c>
      <c r="Y59" s="200">
        <f>$G$61/1000</f>
        <v>4.6399999999999997E-2</v>
      </c>
      <c r="Z59" s="198">
        <f>$C$61/1000</f>
        <v>3.2500000000000001E-2</v>
      </c>
      <c r="AA59" s="199" t="s">
        <v>83</v>
      </c>
      <c r="AB59" s="200">
        <f>$G$61/1000</f>
        <v>4.6399999999999997E-2</v>
      </c>
      <c r="AC59" s="198">
        <f>$C$61/1000</f>
        <v>3.2500000000000001E-2</v>
      </c>
      <c r="AD59" s="199" t="s">
        <v>83</v>
      </c>
      <c r="AE59" s="200">
        <f>$G$61/1000</f>
        <v>4.6399999999999997E-2</v>
      </c>
      <c r="AF59" s="198">
        <f>$C$61/1000</f>
        <v>3.2500000000000001E-2</v>
      </c>
      <c r="AG59" s="199" t="s">
        <v>83</v>
      </c>
      <c r="AH59" s="200">
        <f>$G$61/1000</f>
        <v>4.6399999999999997E-2</v>
      </c>
      <c r="AI59" s="198">
        <f>$C$61/1000</f>
        <v>3.2500000000000001E-2</v>
      </c>
      <c r="AJ59" s="199" t="s">
        <v>83</v>
      </c>
      <c r="AK59" s="200">
        <f>$G$61/1000</f>
        <v>4.6399999999999997E-2</v>
      </c>
      <c r="AL59" s="198">
        <f>$C$61/1000</f>
        <v>3.2500000000000001E-2</v>
      </c>
      <c r="AM59" s="199" t="s">
        <v>83</v>
      </c>
      <c r="AN59" s="200">
        <f>$G$61/1000</f>
        <v>4.6399999999999997E-2</v>
      </c>
      <c r="AO59" s="198">
        <f>$C$61/1000</f>
        <v>3.2500000000000001E-2</v>
      </c>
      <c r="AP59" s="199" t="s">
        <v>83</v>
      </c>
      <c r="AQ59" s="200">
        <f>$G$61/1000</f>
        <v>4.6399999999999997E-2</v>
      </c>
    </row>
    <row r="60" spans="1:81" s="2" customFormat="1" ht="16.5" customHeight="1" thickBot="1" x14ac:dyDescent="0.3">
      <c r="A60" s="56"/>
      <c r="B60" s="201" t="s">
        <v>84</v>
      </c>
      <c r="C60" s="202"/>
      <c r="D60" s="202" t="s">
        <v>85</v>
      </c>
      <c r="E60" s="202"/>
      <c r="F60" s="202"/>
      <c r="G60" s="227"/>
      <c r="H60" s="204">
        <f>(((I17^2+J17^2)*$C$62/1000)+((I18^2+J18^2)*$G$62/1000)+((I19^2+J19^2)*$J$62/1000))/$C$9*$C$9</f>
        <v>1.7043744157116059E-2</v>
      </c>
      <c r="I60" s="205" t="s">
        <v>83</v>
      </c>
      <c r="J60" s="206">
        <f>(((I17^2+J17^2)*$M$62)+((I18^2+J18^2)*$P$62)+((I19^2+J19^2)*S62))/(100*$C$9)</f>
        <v>3.2480192291505996E-4</v>
      </c>
      <c r="K60" s="204">
        <f>(((L17^2+M17^2)*$C$62/1000)+((L18^2+M18^2)*$G$62/1000)+((L19^2+M19^2)*$J$62/1000))/$C$9*$C$9</f>
        <v>1.6633470965464057E-2</v>
      </c>
      <c r="L60" s="205" t="s">
        <v>83</v>
      </c>
      <c r="M60" s="206">
        <f>(((L17^2+M17^2)*$M$62)+((L18^2+M18^2)*$P$62)+((L19^2+M19^2)*V62))/(100*$C$9)</f>
        <v>2.9179114534305992E-4</v>
      </c>
      <c r="N60" s="204">
        <f>(((O17^2+P17^2)*$C$62/1000)+((O18^2+P18^2)*$G$62/1000)+((O19^2+P19^2)*$J$62/1000))/$C$9*$C$9</f>
        <v>1.6964019365812055E-2</v>
      </c>
      <c r="O60" s="205" t="s">
        <v>83</v>
      </c>
      <c r="P60" s="206">
        <f>(((O17^2+P17^2)*$M$62)+((O18^2+P18^2)*$P$62)+((O19^2+P19^2)*Y62))/(100*$C$9)</f>
        <v>2.9652857995105989E-4</v>
      </c>
      <c r="Q60" s="204">
        <f>(((R17^2+S17^2)*$C$62/1000)+((R18^2+S18^2)*$G$62/1000)+((R19^2+S19^2)*$J$62/1000))/$C$9*$C$9</f>
        <v>1.7974902286612058E-2</v>
      </c>
      <c r="R60" s="205" t="s">
        <v>83</v>
      </c>
      <c r="S60" s="206">
        <f>(((R17^2+S17^2)*$M$62)+((R18^2+S18^2)*$P$62)+((R19^2+S19^2)*AB62))/(100*$C$9)</f>
        <v>3.103920796910599E-4</v>
      </c>
      <c r="T60" s="204">
        <f>(((U17^2+V17^2)*$C$62/1000)+((U18^2+V18^2)*$G$62/1000)+((U19^2+V19^2)*$J$62/1000))/$C$9*$C$9</f>
        <v>2.2563684821760056E-2</v>
      </c>
      <c r="U60" s="205" t="s">
        <v>83</v>
      </c>
      <c r="V60" s="206">
        <f>(((U17^2+V17^2)*$M$62)+((U18^2+V18^2)*$P$62)+((U19^2+V19^2)*AE62))/(100*$C$9)</f>
        <v>3.7160357656905994E-4</v>
      </c>
      <c r="W60" s="204">
        <f>(((X17^2+Y17^2)*$C$62/1000)+((X18^2+Y18^2)*$G$62/1000)+((X19^2+Y19^2)*$J$62/1000))/$C$9*$C$9</f>
        <v>2.375742258445606E-2</v>
      </c>
      <c r="X60" s="205" t="s">
        <v>83</v>
      </c>
      <c r="Y60" s="206">
        <f>(((X17^2+Y17^2)*$M$62)+((X18^2+Y18^2)*$P$62)+((X19^2+Y19^2)*AH62))/(100*$C$9)</f>
        <v>3.8034443853505995E-4</v>
      </c>
      <c r="Z60" s="204">
        <f>(((AA17^2+AB17^2)*$C$62/1000)+((AA18^2+AB18^2)*$G$62/1000)+((AA19^2+AB19^2)*$J$62/1000))/$C$9*$C$9</f>
        <v>2.5240762628020053E-2</v>
      </c>
      <c r="AA60" s="205" t="s">
        <v>83</v>
      </c>
      <c r="AB60" s="206">
        <f>(((AA17^2+AB17^2)*$M$62)+((AA18^2+AB18^2)*$P$62)+((AA19^2+AB19^2)*AK62))/(100*$C$9)</f>
        <v>4.0769351648905995E-4</v>
      </c>
      <c r="AC60" s="204">
        <f>(((AD17^2+AE17^2)*$C$62/1000)+((AD18^2+AE18^2)*$G$62/1000)+((AD19^2+AE19^2)*$J$62/1000))/$C$9*$C$9</f>
        <v>3.1525909995672056E-2</v>
      </c>
      <c r="AD60" s="205" t="s">
        <v>83</v>
      </c>
      <c r="AE60" s="206">
        <f>(((AD17^2+AE17^2)*$M$62)+((AD18^2+AE18^2)*$P$62)+((AD19^2+AE19^2)*AN62))/(100*$C$9)</f>
        <v>4.8306137938105989E-4</v>
      </c>
      <c r="AF60" s="204">
        <f>(((AG17^2+AH17^2)*$C$62/1000)+((AG18^2+AH18^2)*$G$62/1000)+((AG19^2+AH19^2)*$J$62/1000))/$C$9*$C$9</f>
        <v>3.7835411955304064E-2</v>
      </c>
      <c r="AG60" s="205" t="s">
        <v>83</v>
      </c>
      <c r="AH60" s="206">
        <f>(((AG17^2+AH17^2)*$M$62)+((AG18^2+AH18^2)*$P$62)+((AG19^2+AH19^2)*AQ62))/(100*$C$9)</f>
        <v>5.7335828246305983E-4</v>
      </c>
      <c r="AI60" s="204">
        <f>(((AJ17^2+AK17^2)*$C$62/1000)+((AJ18^2+AK18^2)*$G$62/1000)+((AJ19^2+AK19^2)*$J$62/1000))/$C$9*$C$9</f>
        <v>3.5961239829568066E-2</v>
      </c>
      <c r="AJ60" s="205" t="s">
        <v>83</v>
      </c>
      <c r="AK60" s="206">
        <f>(((AJ17^2+AK17^2)*$M$62)+((AJ18^2+AK18^2)*$P$62)+((AJ19^2+AK19^2)*AT62))/(100*$C$9)</f>
        <v>5.4730545668706012E-4</v>
      </c>
      <c r="AL60" s="204">
        <f>(((AM17^2+AN17^2)*$C$62/1000)+((AM18^2+AN18^2)*$G$62/1000)+((AM19^2+AN19^2)*$J$62/1000))/$C$9*$C$9</f>
        <v>3.3812467419900058E-2</v>
      </c>
      <c r="AM60" s="205" t="s">
        <v>83</v>
      </c>
      <c r="AN60" s="206">
        <f>(((AM17^2+AN17^2)*$M$62)+((AM18^2+AN18^2)*$P$62)+((AM19^2+AN19^2)*AW62))/(100*$C$9)</f>
        <v>5.1127406687905995E-4</v>
      </c>
      <c r="AO60" s="204">
        <f>(((AP17^2+AQ17^2)*$C$62/1000)+((AP18^2+AQ18^2)*$G$62/1000)+((AP19^2+AQ19^2)*$J$62/1000))/$C$9*$C$9</f>
        <v>3.0030253060420054E-2</v>
      </c>
      <c r="AP60" s="205" t="s">
        <v>83</v>
      </c>
      <c r="AQ60" s="206">
        <f>(((AP17^2+AQ17^2)*$M$62)+((AP18^2+AQ18^2)*$P$62)+((AP19^2+AQ19^2)*AZ62))/(100*$C$9)</f>
        <v>4.6339743545905992E-4</v>
      </c>
    </row>
    <row r="61" spans="1:81" s="2" customFormat="1" ht="16.5" customHeight="1" x14ac:dyDescent="0.25">
      <c r="A61" s="56"/>
      <c r="B61" s="207" t="s">
        <v>86</v>
      </c>
      <c r="C61" s="208">
        <v>32.5</v>
      </c>
      <c r="D61" s="209"/>
      <c r="E61" s="210" t="s">
        <v>87</v>
      </c>
      <c r="F61" s="210"/>
      <c r="G61" s="211">
        <v>46.4</v>
      </c>
      <c r="H61" s="212"/>
      <c r="I61" s="213"/>
      <c r="J61" s="214"/>
      <c r="K61" s="361"/>
      <c r="L61" s="362"/>
      <c r="M61" s="363"/>
      <c r="N61" s="361"/>
      <c r="O61" s="362"/>
      <c r="P61" s="363"/>
      <c r="Q61" s="361"/>
      <c r="R61" s="362"/>
      <c r="S61" s="363"/>
      <c r="T61" s="231"/>
      <c r="U61" s="232"/>
      <c r="V61" s="233"/>
      <c r="W61" s="231"/>
      <c r="X61" s="232"/>
      <c r="Y61" s="233"/>
      <c r="Z61" s="231"/>
      <c r="AA61" s="232"/>
      <c r="AB61" s="233"/>
      <c r="AC61" s="231"/>
      <c r="AD61" s="232"/>
      <c r="AE61" s="233"/>
      <c r="AF61" s="231"/>
      <c r="AG61" s="232"/>
      <c r="AH61" s="233"/>
      <c r="AI61" s="231"/>
      <c r="AJ61" s="232"/>
      <c r="AK61" s="233"/>
      <c r="AL61" s="231"/>
      <c r="AM61" s="232"/>
      <c r="AN61" s="233"/>
      <c r="AO61" s="231"/>
      <c r="AP61" s="232"/>
      <c r="AQ61" s="233"/>
    </row>
    <row r="62" spans="1:81" s="2" customFormat="1" ht="16.5" customHeight="1" thickBot="1" x14ac:dyDescent="0.3">
      <c r="A62" s="56"/>
      <c r="B62" s="364" t="s">
        <v>157</v>
      </c>
      <c r="C62" s="109">
        <v>136.4</v>
      </c>
      <c r="D62" s="112"/>
      <c r="E62" s="216"/>
      <c r="F62" s="216" t="s">
        <v>158</v>
      </c>
      <c r="G62" s="107">
        <v>70.67</v>
      </c>
      <c r="H62" s="217" t="s">
        <v>88</v>
      </c>
      <c r="I62" s="218"/>
      <c r="J62" s="219">
        <v>110.8</v>
      </c>
      <c r="K62" s="217" t="s">
        <v>159</v>
      </c>
      <c r="L62" s="218"/>
      <c r="M62" s="219">
        <v>10.68</v>
      </c>
      <c r="N62" s="217" t="s">
        <v>160</v>
      </c>
      <c r="O62" s="218"/>
      <c r="P62" s="219">
        <v>-0.4</v>
      </c>
      <c r="Q62" s="217" t="s">
        <v>89</v>
      </c>
      <c r="R62" s="218"/>
      <c r="S62" s="219">
        <v>7</v>
      </c>
      <c r="T62" s="236"/>
      <c r="U62" s="237"/>
      <c r="V62" s="238"/>
      <c r="W62" s="236"/>
      <c r="X62" s="237"/>
      <c r="Y62" s="238"/>
      <c r="Z62" s="236"/>
      <c r="AA62" s="237"/>
      <c r="AB62" s="238"/>
      <c r="AC62" s="236"/>
      <c r="AD62" s="237"/>
      <c r="AE62" s="238"/>
      <c r="AF62" s="236"/>
      <c r="AG62" s="237"/>
      <c r="AH62" s="238"/>
      <c r="AI62" s="236"/>
      <c r="AJ62" s="237"/>
      <c r="AK62" s="238"/>
      <c r="AL62" s="236"/>
      <c r="AM62" s="237"/>
      <c r="AN62" s="238"/>
      <c r="AO62" s="236"/>
      <c r="AP62" s="237"/>
      <c r="AQ62" s="238"/>
    </row>
    <row r="63" spans="1:81" s="242" customFormat="1" ht="16.5" customHeight="1" thickBot="1" x14ac:dyDescent="0.3">
      <c r="A63" s="85"/>
      <c r="B63" s="221" t="s">
        <v>90</v>
      </c>
      <c r="C63" s="222"/>
      <c r="D63" s="222"/>
      <c r="E63" s="222"/>
      <c r="F63" s="222"/>
      <c r="G63" s="223"/>
      <c r="H63" s="239">
        <f>I17</f>
        <v>0.20446300000000001</v>
      </c>
      <c r="I63" s="240" t="s">
        <v>83</v>
      </c>
      <c r="J63" s="241">
        <f>J17</f>
        <v>0.26343299999999997</v>
      </c>
      <c r="K63" s="239">
        <f>L17</f>
        <v>0.19986300000000001</v>
      </c>
      <c r="L63" s="240" t="s">
        <v>83</v>
      </c>
      <c r="M63" s="241">
        <f>M17</f>
        <v>0.26343299999999997</v>
      </c>
      <c r="N63" s="239">
        <f>O17</f>
        <v>0.20426299999999997</v>
      </c>
      <c r="O63" s="240" t="s">
        <v>83</v>
      </c>
      <c r="P63" s="241">
        <f>P17</f>
        <v>0.26343299999999997</v>
      </c>
      <c r="Q63" s="239">
        <f>R17</f>
        <v>0.21476299999999998</v>
      </c>
      <c r="R63" s="240" t="s">
        <v>83</v>
      </c>
      <c r="S63" s="241">
        <f>S17</f>
        <v>0.26493299999999997</v>
      </c>
      <c r="T63" s="239">
        <f>U17</f>
        <v>0.25816299999999998</v>
      </c>
      <c r="U63" s="240" t="s">
        <v>83</v>
      </c>
      <c r="V63" s="241">
        <f>V17</f>
        <v>0.26943299999999998</v>
      </c>
      <c r="W63" s="239">
        <f>X17</f>
        <v>0.265963</v>
      </c>
      <c r="X63" s="240" t="s">
        <v>83</v>
      </c>
      <c r="Y63" s="241">
        <f>Y17</f>
        <v>0.26793299999999998</v>
      </c>
      <c r="Z63" s="239">
        <f>AA17</f>
        <v>0.28326299999999999</v>
      </c>
      <c r="AA63" s="240" t="s">
        <v>83</v>
      </c>
      <c r="AB63" s="241">
        <f>AB17</f>
        <v>0.26933299999999999</v>
      </c>
      <c r="AC63" s="239">
        <f>AD17</f>
        <v>0.33136299999999996</v>
      </c>
      <c r="AD63" s="240" t="s">
        <v>83</v>
      </c>
      <c r="AE63" s="241">
        <f>AE17</f>
        <v>0.26683299999999999</v>
      </c>
      <c r="AF63" s="239">
        <f>AG17</f>
        <v>0.36266300000000001</v>
      </c>
      <c r="AG63" s="240" t="s">
        <v>83</v>
      </c>
      <c r="AH63" s="241">
        <f>AH17</f>
        <v>0.28863299999999997</v>
      </c>
      <c r="AI63" s="239">
        <f>AJ17</f>
        <v>0.35366300000000001</v>
      </c>
      <c r="AJ63" s="240" t="s">
        <v>83</v>
      </c>
      <c r="AK63" s="241">
        <f>AK17</f>
        <v>0.282833</v>
      </c>
      <c r="AL63" s="239">
        <f>AM17</f>
        <v>0.349163</v>
      </c>
      <c r="AM63" s="240" t="s">
        <v>83</v>
      </c>
      <c r="AN63" s="241">
        <f>AN17</f>
        <v>0.26393299999999997</v>
      </c>
      <c r="AO63" s="239">
        <f>AP17</f>
        <v>0.32376299999999997</v>
      </c>
      <c r="AP63" s="240" t="s">
        <v>83</v>
      </c>
      <c r="AQ63" s="241">
        <f>AQ17</f>
        <v>0.26233299999999998</v>
      </c>
      <c r="CC63" s="243"/>
    </row>
    <row r="64" spans="1:81" s="2" customFormat="1" ht="16.5" customHeight="1" x14ac:dyDescent="0.25">
      <c r="A64" s="118" t="s">
        <v>92</v>
      </c>
      <c r="B64" s="119"/>
      <c r="C64" s="119"/>
      <c r="D64" s="119"/>
      <c r="E64" s="119"/>
      <c r="F64" s="119"/>
      <c r="G64" s="244"/>
      <c r="H64" s="245"/>
      <c r="I64" s="246"/>
      <c r="J64" s="214"/>
      <c r="K64" s="245"/>
      <c r="L64" s="246"/>
      <c r="M64" s="214"/>
      <c r="N64" s="245"/>
      <c r="O64" s="246"/>
      <c r="P64" s="214"/>
      <c r="Q64" s="245"/>
      <c r="R64" s="246"/>
      <c r="S64" s="214"/>
      <c r="T64" s="245"/>
      <c r="U64" s="246"/>
      <c r="V64" s="214"/>
      <c r="W64" s="245"/>
      <c r="X64" s="246"/>
      <c r="Y64" s="214"/>
      <c r="Z64" s="245"/>
      <c r="AA64" s="246"/>
      <c r="AB64" s="214"/>
      <c r="AC64" s="245"/>
      <c r="AD64" s="246"/>
      <c r="AE64" s="214"/>
      <c r="AF64" s="245"/>
      <c r="AG64" s="246"/>
      <c r="AH64" s="214"/>
      <c r="AI64" s="245"/>
      <c r="AJ64" s="246"/>
      <c r="AK64" s="214"/>
      <c r="AL64" s="245"/>
      <c r="AM64" s="246"/>
      <c r="AN64" s="214"/>
      <c r="AO64" s="245"/>
      <c r="AP64" s="246"/>
      <c r="AQ64" s="214"/>
    </row>
    <row r="65" spans="1:78" s="2" customFormat="1" ht="16.5" customHeight="1" thickBot="1" x14ac:dyDescent="0.3">
      <c r="A65" s="247" t="s">
        <v>93</v>
      </c>
      <c r="B65" s="248"/>
      <c r="C65" s="249"/>
      <c r="D65" s="248"/>
      <c r="E65" s="112"/>
      <c r="F65" s="248" t="s">
        <v>94</v>
      </c>
      <c r="G65" s="111"/>
      <c r="H65" s="250">
        <f>SUM(H58,H63)</f>
        <v>0.406775</v>
      </c>
      <c r="I65" s="251" t="s">
        <v>83</v>
      </c>
      <c r="J65" s="252">
        <f>SUM(J58,J63)</f>
        <v>0.58393699999999993</v>
      </c>
      <c r="K65" s="250">
        <f>SUM(K58,K63)</f>
        <v>0.40357500000000002</v>
      </c>
      <c r="L65" s="251" t="s">
        <v>83</v>
      </c>
      <c r="M65" s="252">
        <f>SUM(M58,M63)</f>
        <v>0.58813699999999991</v>
      </c>
      <c r="N65" s="250">
        <f>SUM(N58,N63)</f>
        <v>0.40797499999999998</v>
      </c>
      <c r="O65" s="251" t="s">
        <v>83</v>
      </c>
      <c r="P65" s="252">
        <f>SUM(P58,P63)</f>
        <v>0.58813699999999991</v>
      </c>
      <c r="Q65" s="250">
        <f>SUM(Q58,Q63)</f>
        <v>0.42407499999999998</v>
      </c>
      <c r="R65" s="251" t="s">
        <v>83</v>
      </c>
      <c r="S65" s="252">
        <f>SUM(S58,S63)</f>
        <v>0.59103700000000003</v>
      </c>
      <c r="T65" s="250">
        <f>SUM(T58,T63)</f>
        <v>0.47587499999999999</v>
      </c>
      <c r="U65" s="251" t="s">
        <v>83</v>
      </c>
      <c r="V65" s="252">
        <f>SUM(V58,V63)</f>
        <v>0.591337</v>
      </c>
      <c r="W65" s="250">
        <f>SUM(W58,W63)</f>
        <v>0.49627500000000002</v>
      </c>
      <c r="X65" s="251" t="s">
        <v>83</v>
      </c>
      <c r="Y65" s="252">
        <f>SUM(Y58,Y63)</f>
        <v>0.58703700000000003</v>
      </c>
      <c r="Z65" s="250">
        <f>SUM(Z58,Z63)</f>
        <v>0.51637500000000003</v>
      </c>
      <c r="AA65" s="251" t="s">
        <v>83</v>
      </c>
      <c r="AB65" s="252">
        <f>SUM(AB58,AB63)</f>
        <v>0.58563699999999996</v>
      </c>
      <c r="AC65" s="250">
        <f>SUM(AC58,AC63)</f>
        <v>0.577075</v>
      </c>
      <c r="AD65" s="251" t="s">
        <v>83</v>
      </c>
      <c r="AE65" s="252">
        <f>SUM(AE58,AE63)</f>
        <v>0.59153699999999998</v>
      </c>
      <c r="AF65" s="250">
        <f>SUM(AF58,AF63)</f>
        <v>0.61527500000000002</v>
      </c>
      <c r="AG65" s="251" t="s">
        <v>83</v>
      </c>
      <c r="AH65" s="252">
        <f>SUM(AH58,AH63)</f>
        <v>0.62173699999999998</v>
      </c>
      <c r="AI65" s="250">
        <f>SUM(AI58,AI63)</f>
        <v>0.61617500000000003</v>
      </c>
      <c r="AJ65" s="251" t="s">
        <v>83</v>
      </c>
      <c r="AK65" s="252">
        <f>SUM(AK58,AK63)</f>
        <v>0.61593699999999996</v>
      </c>
      <c r="AL65" s="250">
        <f>SUM(AL58,AL63)</f>
        <v>0.63127500000000003</v>
      </c>
      <c r="AM65" s="251" t="s">
        <v>83</v>
      </c>
      <c r="AN65" s="252">
        <f>SUM(AN58,AN63)</f>
        <v>0.598437</v>
      </c>
      <c r="AO65" s="250">
        <f>SUM(AO58,AO63)</f>
        <v>0.58767499999999995</v>
      </c>
      <c r="AP65" s="251" t="s">
        <v>83</v>
      </c>
      <c r="AQ65" s="252">
        <f>SUM(AQ58,AQ63)</f>
        <v>0.58703700000000003</v>
      </c>
    </row>
    <row r="66" spans="1:78" s="2" customFormat="1" ht="16.5" hidden="1" customHeight="1" x14ac:dyDescent="0.25">
      <c r="A66" s="253" t="s">
        <v>95</v>
      </c>
      <c r="B66" s="242"/>
      <c r="C66" s="242"/>
      <c r="D66" s="242"/>
      <c r="E66" s="242"/>
      <c r="F66" s="242"/>
      <c r="G66" s="242"/>
      <c r="H66" s="242"/>
      <c r="I66" s="254">
        <f>J65/H65</f>
        <v>1.4355282404277547</v>
      </c>
      <c r="J66" s="242"/>
      <c r="K66" s="242"/>
      <c r="L66" s="254">
        <f>M65/K65</f>
        <v>1.4573177228520098</v>
      </c>
      <c r="M66" s="242"/>
      <c r="N66" s="242"/>
      <c r="O66" s="254">
        <f>P65/N65</f>
        <v>1.4416005882713401</v>
      </c>
      <c r="P66" s="242"/>
      <c r="Q66" s="242"/>
      <c r="R66" s="254">
        <f>S65/Q65</f>
        <v>1.3937086600247599</v>
      </c>
      <c r="S66" s="242"/>
      <c r="T66" s="242"/>
      <c r="U66" s="254">
        <f>V65/T65</f>
        <v>1.2426309429997373</v>
      </c>
      <c r="V66" s="242"/>
      <c r="W66" s="242"/>
      <c r="X66" s="254">
        <f>Y65/W65</f>
        <v>1.1828865044582138</v>
      </c>
      <c r="Y66" s="242"/>
      <c r="Z66" s="242"/>
      <c r="AA66" s="254">
        <f>AB65/Z65</f>
        <v>1.1341312030985233</v>
      </c>
      <c r="AB66" s="242"/>
      <c r="AC66" s="242"/>
      <c r="AD66" s="254">
        <f>AE65/AC65</f>
        <v>1.0250608673049431</v>
      </c>
      <c r="AE66" s="242"/>
      <c r="AF66" s="242"/>
      <c r="AG66" s="254">
        <f>AH65/AF65</f>
        <v>1.0105026207793262</v>
      </c>
      <c r="AH66" s="242"/>
      <c r="AI66" s="242"/>
      <c r="AJ66" s="254">
        <f>AK65/AI65</f>
        <v>0.99961374609485931</v>
      </c>
      <c r="AK66" s="242"/>
      <c r="AL66" s="242"/>
      <c r="AM66" s="254">
        <f>AN65/AL65</f>
        <v>0.94798146608055123</v>
      </c>
      <c r="AN66" s="242"/>
      <c r="AO66" s="242"/>
      <c r="AP66" s="254">
        <f>AQ65/AO65</f>
        <v>0.99891436593355187</v>
      </c>
      <c r="AQ66" s="242"/>
    </row>
    <row r="67" spans="1:78" s="255" customFormat="1" ht="16.5" hidden="1" customHeight="1" x14ac:dyDescent="0.25">
      <c r="A67" s="253" t="s">
        <v>96</v>
      </c>
      <c r="B67" s="253"/>
      <c r="C67" s="253"/>
      <c r="D67" s="253"/>
      <c r="E67" s="253"/>
      <c r="F67" s="253"/>
      <c r="T67" s="256"/>
      <c r="U67" s="257"/>
    </row>
    <row r="68" spans="1:78" s="255" customFormat="1" ht="31.5" customHeight="1" thickBot="1" x14ac:dyDescent="0.3">
      <c r="B68" s="365"/>
      <c r="C68" s="365"/>
      <c r="D68" s="365"/>
      <c r="E68" s="365"/>
      <c r="F68" s="365"/>
      <c r="T68" s="256"/>
      <c r="U68" s="257"/>
    </row>
    <row r="69" spans="1:78" s="258" customFormat="1" ht="17.25" thickBot="1" x14ac:dyDescent="0.3">
      <c r="A69" s="16" t="s">
        <v>2</v>
      </c>
      <c r="B69" s="17"/>
      <c r="C69" s="17"/>
      <c r="D69" s="17"/>
      <c r="E69" s="17"/>
      <c r="F69" s="17"/>
      <c r="G69" s="18"/>
      <c r="H69" s="19" t="s">
        <v>97</v>
      </c>
      <c r="I69" s="20"/>
      <c r="J69" s="21"/>
      <c r="K69" s="19" t="s">
        <v>98</v>
      </c>
      <c r="L69" s="20"/>
      <c r="M69" s="21"/>
      <c r="N69" s="19" t="s">
        <v>99</v>
      </c>
      <c r="O69" s="20"/>
      <c r="P69" s="21"/>
      <c r="Q69" s="366" t="s">
        <v>100</v>
      </c>
      <c r="R69" s="367"/>
      <c r="S69" s="368"/>
      <c r="T69" s="19" t="s">
        <v>101</v>
      </c>
      <c r="U69" s="20"/>
      <c r="V69" s="21"/>
      <c r="W69" s="19" t="s">
        <v>102</v>
      </c>
      <c r="X69" s="20"/>
      <c r="Y69" s="21"/>
      <c r="Z69" s="19" t="s">
        <v>103</v>
      </c>
      <c r="AA69" s="20"/>
      <c r="AB69" s="21"/>
      <c r="AC69" s="19" t="s">
        <v>104</v>
      </c>
      <c r="AD69" s="20"/>
      <c r="AE69" s="21"/>
      <c r="AF69" s="19" t="s">
        <v>105</v>
      </c>
      <c r="AG69" s="20"/>
      <c r="AH69" s="21"/>
      <c r="AI69" s="19" t="s">
        <v>106</v>
      </c>
      <c r="AJ69" s="20"/>
      <c r="AK69" s="21"/>
      <c r="AL69" s="19" t="s">
        <v>107</v>
      </c>
      <c r="AM69" s="20"/>
      <c r="AN69" s="21"/>
      <c r="AO69" s="19" t="s">
        <v>108</v>
      </c>
      <c r="AP69" s="20"/>
      <c r="AQ69" s="21"/>
      <c r="AS69" s="259"/>
      <c r="AV69" s="259"/>
      <c r="AY69" s="259"/>
      <c r="BB69" s="259"/>
      <c r="BE69" s="259"/>
      <c r="BH69" s="259"/>
      <c r="BK69" s="259"/>
      <c r="BN69" s="259"/>
      <c r="BQ69" s="259"/>
      <c r="BT69" s="259"/>
      <c r="BW69" s="259"/>
      <c r="BZ69" s="259"/>
    </row>
    <row r="70" spans="1:78" s="258" customFormat="1" ht="16.5" x14ac:dyDescent="0.25">
      <c r="A70" s="22" t="s">
        <v>15</v>
      </c>
      <c r="B70" s="23"/>
      <c r="C70" s="24" t="s">
        <v>16</v>
      </c>
      <c r="D70" s="369"/>
      <c r="E70" s="370"/>
      <c r="F70" s="370"/>
      <c r="G70" s="371"/>
      <c r="H70" s="28" t="s">
        <v>17</v>
      </c>
      <c r="I70" s="29" t="s">
        <v>18</v>
      </c>
      <c r="J70" s="30" t="s">
        <v>19</v>
      </c>
      <c r="K70" s="28" t="s">
        <v>17</v>
      </c>
      <c r="L70" s="29" t="s">
        <v>18</v>
      </c>
      <c r="M70" s="30" t="s">
        <v>19</v>
      </c>
      <c r="N70" s="28" t="s">
        <v>17</v>
      </c>
      <c r="O70" s="29" t="s">
        <v>18</v>
      </c>
      <c r="P70" s="30" t="s">
        <v>19</v>
      </c>
      <c r="Q70" s="28" t="s">
        <v>17</v>
      </c>
      <c r="R70" s="29" t="s">
        <v>18</v>
      </c>
      <c r="S70" s="30" t="s">
        <v>19</v>
      </c>
      <c r="T70" s="28" t="s">
        <v>17</v>
      </c>
      <c r="U70" s="29" t="s">
        <v>18</v>
      </c>
      <c r="V70" s="30" t="s">
        <v>19</v>
      </c>
      <c r="W70" s="28" t="s">
        <v>17</v>
      </c>
      <c r="X70" s="29" t="s">
        <v>18</v>
      </c>
      <c r="Y70" s="30" t="s">
        <v>19</v>
      </c>
      <c r="Z70" s="28" t="s">
        <v>17</v>
      </c>
      <c r="AA70" s="29" t="s">
        <v>18</v>
      </c>
      <c r="AB70" s="30" t="s">
        <v>19</v>
      </c>
      <c r="AC70" s="28" t="s">
        <v>17</v>
      </c>
      <c r="AD70" s="29" t="s">
        <v>18</v>
      </c>
      <c r="AE70" s="30" t="s">
        <v>19</v>
      </c>
      <c r="AF70" s="28" t="s">
        <v>17</v>
      </c>
      <c r="AG70" s="29" t="s">
        <v>18</v>
      </c>
      <c r="AH70" s="30" t="s">
        <v>19</v>
      </c>
      <c r="AI70" s="28" t="s">
        <v>17</v>
      </c>
      <c r="AJ70" s="29" t="s">
        <v>18</v>
      </c>
      <c r="AK70" s="30" t="s">
        <v>19</v>
      </c>
      <c r="AL70" s="28" t="s">
        <v>17</v>
      </c>
      <c r="AM70" s="29" t="s">
        <v>18</v>
      </c>
      <c r="AN70" s="30" t="s">
        <v>19</v>
      </c>
      <c r="AO70" s="28" t="s">
        <v>17</v>
      </c>
      <c r="AP70" s="29" t="s">
        <v>18</v>
      </c>
      <c r="AQ70" s="30" t="s">
        <v>19</v>
      </c>
    </row>
    <row r="71" spans="1:78" s="258" customFormat="1" ht="17.25" thickBot="1" x14ac:dyDescent="0.3">
      <c r="A71" s="31"/>
      <c r="B71" s="32"/>
      <c r="C71" s="33"/>
      <c r="D71" s="372"/>
      <c r="E71" s="373"/>
      <c r="F71" s="373"/>
      <c r="G71" s="374"/>
      <c r="H71" s="40" t="s">
        <v>20</v>
      </c>
      <c r="I71" s="41" t="s">
        <v>21</v>
      </c>
      <c r="J71" s="42" t="s">
        <v>22</v>
      </c>
      <c r="K71" s="40" t="s">
        <v>20</v>
      </c>
      <c r="L71" s="41" t="s">
        <v>21</v>
      </c>
      <c r="M71" s="42" t="s">
        <v>22</v>
      </c>
      <c r="N71" s="40" t="s">
        <v>20</v>
      </c>
      <c r="O71" s="41" t="s">
        <v>21</v>
      </c>
      <c r="P71" s="42" t="s">
        <v>22</v>
      </c>
      <c r="Q71" s="40" t="s">
        <v>20</v>
      </c>
      <c r="R71" s="41" t="s">
        <v>21</v>
      </c>
      <c r="S71" s="42" t="s">
        <v>22</v>
      </c>
      <c r="T71" s="40" t="s">
        <v>20</v>
      </c>
      <c r="U71" s="41" t="s">
        <v>21</v>
      </c>
      <c r="V71" s="42" t="s">
        <v>22</v>
      </c>
      <c r="W71" s="40" t="s">
        <v>20</v>
      </c>
      <c r="X71" s="41" t="s">
        <v>21</v>
      </c>
      <c r="Y71" s="42" t="s">
        <v>22</v>
      </c>
      <c r="Z71" s="40" t="s">
        <v>20</v>
      </c>
      <c r="AA71" s="41" t="s">
        <v>21</v>
      </c>
      <c r="AB71" s="42" t="s">
        <v>22</v>
      </c>
      <c r="AC71" s="40" t="s">
        <v>20</v>
      </c>
      <c r="AD71" s="41" t="s">
        <v>21</v>
      </c>
      <c r="AE71" s="42" t="s">
        <v>22</v>
      </c>
      <c r="AF71" s="40" t="s">
        <v>20</v>
      </c>
      <c r="AG71" s="41" t="s">
        <v>21</v>
      </c>
      <c r="AH71" s="42" t="s">
        <v>22</v>
      </c>
      <c r="AI71" s="40" t="s">
        <v>20</v>
      </c>
      <c r="AJ71" s="41" t="s">
        <v>21</v>
      </c>
      <c r="AK71" s="42" t="s">
        <v>22</v>
      </c>
      <c r="AL71" s="40" t="s">
        <v>20</v>
      </c>
      <c r="AM71" s="41" t="s">
        <v>21</v>
      </c>
      <c r="AN71" s="42" t="s">
        <v>22</v>
      </c>
      <c r="AO71" s="40" t="s">
        <v>20</v>
      </c>
      <c r="AP71" s="41" t="s">
        <v>21</v>
      </c>
      <c r="AQ71" s="42" t="s">
        <v>22</v>
      </c>
      <c r="BN71" s="287"/>
      <c r="BO71" s="287"/>
      <c r="BP71" s="261">
        <v>0</v>
      </c>
      <c r="BQ71" s="261"/>
      <c r="BR71" s="261"/>
      <c r="BS71" s="261"/>
      <c r="BT71" s="261"/>
      <c r="BU71" s="261"/>
      <c r="BV71" s="261"/>
      <c r="BW71" s="261"/>
      <c r="BX71" s="261"/>
      <c r="BY71" s="261"/>
      <c r="BZ71" s="261"/>
    </row>
    <row r="72" spans="1:78" ht="16.5" x14ac:dyDescent="0.25">
      <c r="A72" s="43" t="s">
        <v>23</v>
      </c>
      <c r="B72" s="44"/>
      <c r="C72" s="45">
        <v>40</v>
      </c>
      <c r="D72" s="46" t="s">
        <v>24</v>
      </c>
      <c r="E72" s="47"/>
      <c r="F72" s="48" t="s">
        <v>25</v>
      </c>
      <c r="G72" s="75"/>
      <c r="H72" s="50">
        <f>SQRT(I72^2+J72^2)*1000/(1.73*H76)</f>
        <v>1.9738290860068795</v>
      </c>
      <c r="I72" s="270">
        <v>0.25551200000000002</v>
      </c>
      <c r="J72" s="271">
        <v>0.32470399999999999</v>
      </c>
      <c r="K72" s="50">
        <f>SQRT(L72^2+M72^2)*1000/(1.73*K76)</f>
        <v>1.9720860304235299</v>
      </c>
      <c r="L72" s="270">
        <v>0.252612</v>
      </c>
      <c r="M72" s="271">
        <v>0.32650400000000002</v>
      </c>
      <c r="N72" s="50">
        <f>SQRT(O72^2+P72^2)*1000/(1.73*N76)</f>
        <v>1.933031757788622</v>
      </c>
      <c r="O72" s="270">
        <v>0.24881200000000001</v>
      </c>
      <c r="P72" s="271">
        <v>0.319104</v>
      </c>
      <c r="Q72" s="50">
        <f>SQRT(R72^2+S72^2)*1000/(1.73*Q76)</f>
        <v>2.0140085102448371</v>
      </c>
      <c r="R72" s="270">
        <v>0.266712</v>
      </c>
      <c r="S72" s="271">
        <v>0.32650400000000002</v>
      </c>
      <c r="T72" s="50">
        <f>SQRT(U72^2+V72^2)*1000/(1.73*T76)</f>
        <v>1.9915265159673738</v>
      </c>
      <c r="U72" s="270">
        <v>0.259712</v>
      </c>
      <c r="V72" s="271">
        <v>0.326104</v>
      </c>
      <c r="W72" s="50">
        <f>SQRT(X72^2+Y72^2)*1000/(1.73*W76)</f>
        <v>1.9488934719018287</v>
      </c>
      <c r="X72" s="270">
        <v>0.24881200000000001</v>
      </c>
      <c r="Y72" s="271">
        <v>0.32330400000000004</v>
      </c>
      <c r="Z72" s="50">
        <f>SQRT(AA72^2+AB72^2)*1000/(1.73*Z76)</f>
        <v>1.9956998695642112</v>
      </c>
      <c r="AA72" s="270">
        <v>0.26111200000000001</v>
      </c>
      <c r="AB72" s="271">
        <v>0.326104</v>
      </c>
      <c r="AC72" s="50">
        <f>SQRT(AD72^2+AE72^2)*1000/(1.73*AC76)</f>
        <v>2.0140085102448371</v>
      </c>
      <c r="AD72" s="270">
        <v>0.266712</v>
      </c>
      <c r="AE72" s="271">
        <v>0.32650400000000002</v>
      </c>
      <c r="AF72" s="50">
        <f>SQRT(AG72^2+AH72^2)*1000/(1.73*AF76)</f>
        <v>1.9727314590579021</v>
      </c>
      <c r="AG72" s="270">
        <v>0.25691199999999997</v>
      </c>
      <c r="AH72" s="271">
        <v>0.32330400000000004</v>
      </c>
      <c r="AI72" s="50">
        <f>SQRT(AJ72^2+AK72^2)*1000/(1.73*AI76)</f>
        <v>1.925202737415979</v>
      </c>
      <c r="AJ72" s="270">
        <v>0.24431200000000003</v>
      </c>
      <c r="AK72" s="271">
        <v>0.32050400000000001</v>
      </c>
      <c r="AL72" s="50">
        <f>SQRT(AM72^2+AN72^2)*1000/(1.73*AL76)</f>
        <v>1.8803387959796307</v>
      </c>
      <c r="AM72" s="270">
        <v>0.22651199999999999</v>
      </c>
      <c r="AN72" s="271">
        <v>0.32190400000000002</v>
      </c>
      <c r="AO72" s="50">
        <f>SQRT(AP72^2+AQ72^2)*1000/(1.73*AO76)</f>
        <v>1.8567821185926283</v>
      </c>
      <c r="AP72" s="270">
        <v>0.221912</v>
      </c>
      <c r="AQ72" s="271">
        <v>0.319104</v>
      </c>
      <c r="AR72" s="261"/>
      <c r="AS72" s="261"/>
      <c r="AT72" s="261"/>
      <c r="AU72" s="261"/>
      <c r="AV72" s="261"/>
      <c r="AW72" s="261"/>
      <c r="AX72" s="261"/>
      <c r="AY72" s="261"/>
      <c r="AZ72" s="261"/>
      <c r="BA72" s="261"/>
      <c r="BB72" s="261"/>
      <c r="BC72" s="261"/>
      <c r="BD72" s="261"/>
      <c r="BE72" s="261"/>
      <c r="BF72" s="261"/>
      <c r="BG72" s="261"/>
      <c r="BH72" s="261"/>
      <c r="BI72" s="261"/>
      <c r="BJ72" s="261"/>
      <c r="BK72" s="261"/>
      <c r="BL72" s="261"/>
      <c r="BM72" s="261"/>
      <c r="BN72" s="287"/>
      <c r="BO72" s="287"/>
      <c r="BP72" s="261"/>
      <c r="BQ72" s="261"/>
      <c r="BR72" s="261"/>
      <c r="BS72" s="261"/>
      <c r="BT72" s="261"/>
      <c r="BU72" s="261"/>
      <c r="BV72" s="261"/>
      <c r="BW72" s="261"/>
      <c r="BX72" s="261"/>
      <c r="BY72" s="261"/>
      <c r="BZ72" s="261"/>
    </row>
    <row r="73" spans="1:78" ht="16.5" x14ac:dyDescent="0.25">
      <c r="A73" s="311"/>
      <c r="B73" s="55"/>
      <c r="C73" s="56"/>
      <c r="D73" s="312"/>
      <c r="E73" s="313"/>
      <c r="F73" s="314" t="s">
        <v>143</v>
      </c>
      <c r="G73" s="315"/>
      <c r="H73" s="316">
        <f>SQRT(I73^2+J73^2)*1000/(1.73*H77)</f>
        <v>3.5734099801590604</v>
      </c>
      <c r="I73" s="317">
        <f>I103</f>
        <v>0.20681200000000002</v>
      </c>
      <c r="J73" s="318">
        <f>J103</f>
        <v>8.7104000000000001E-2</v>
      </c>
      <c r="K73" s="316">
        <f>SQRT(L73^2+M73^2)*1000/(1.73*K77)</f>
        <v>3.5501058763491824</v>
      </c>
      <c r="L73" s="317">
        <f>L103</f>
        <v>0.204012</v>
      </c>
      <c r="M73" s="318">
        <f>M103</f>
        <v>8.9903999999999998E-2</v>
      </c>
      <c r="N73" s="316">
        <f>SQRT(O73^2+P73^2)*1000/(1.73*N77)</f>
        <v>3.4362902532511028</v>
      </c>
      <c r="O73" s="317">
        <f>O103</f>
        <v>0.19981200000000002</v>
      </c>
      <c r="P73" s="318">
        <f>P103</f>
        <v>8.1504000000000007E-2</v>
      </c>
      <c r="Q73" s="316">
        <f>SQRT(R73^2+S73^2)*1000/(1.73*Q77)</f>
        <v>3.7551853504017334</v>
      </c>
      <c r="R73" s="317">
        <f>R103</f>
        <v>0.21801200000000001</v>
      </c>
      <c r="S73" s="318">
        <f>S103</f>
        <v>8.9903999999999998E-2</v>
      </c>
      <c r="T73" s="316">
        <f>SQRT(U73^2+V73^2)*1000/(1.73*T77)</f>
        <v>3.6455539270872106</v>
      </c>
      <c r="U73" s="317">
        <f>U103</f>
        <v>0.21101200000000001</v>
      </c>
      <c r="V73" s="318">
        <f>V103</f>
        <v>8.8803999999999994E-2</v>
      </c>
      <c r="W73" s="316">
        <f>SQRT(X73^2+Y73^2)*1000/(1.73*W77)</f>
        <v>3.4812121093798032</v>
      </c>
      <c r="X73" s="317">
        <f>X103</f>
        <v>0.19981200000000002</v>
      </c>
      <c r="Y73" s="318">
        <f>Y103</f>
        <v>8.8704000000000005E-2</v>
      </c>
      <c r="Z73" s="316">
        <f>SQRT(AA73^2+AB73^2)*1000/(1.73*Z77)</f>
        <v>3.6661119673234159</v>
      </c>
      <c r="AA73" s="317">
        <f>AA103</f>
        <v>0.21241200000000002</v>
      </c>
      <c r="AB73" s="318">
        <f>AB103</f>
        <v>8.8803999999999994E-2</v>
      </c>
      <c r="AC73" s="316">
        <f>SQRT(AD73^2+AE73^2)*1000/(1.73*AC77)</f>
        <v>3.7551853504017334</v>
      </c>
      <c r="AD73" s="317">
        <f>AD103</f>
        <v>0.21801200000000001</v>
      </c>
      <c r="AE73" s="318">
        <f>AE103</f>
        <v>8.9903999999999998E-2</v>
      </c>
      <c r="AF73" s="316">
        <f>SQRT(AG73^2+AH73^2)*1000/(1.73*AF77)</f>
        <v>3.6038753192195956</v>
      </c>
      <c r="AG73" s="317">
        <f>AG103</f>
        <v>0.20821199999999998</v>
      </c>
      <c r="AH73" s="318">
        <f>AH103</f>
        <v>8.8704000000000005E-2</v>
      </c>
      <c r="AI73" s="316">
        <f>SQRT(AJ73^2+AK73^2)*1000/(1.73*AI77)</f>
        <v>3.3830952997623869</v>
      </c>
      <c r="AJ73" s="317">
        <f>AJ103</f>
        <v>0.19561200000000004</v>
      </c>
      <c r="AK73" s="318">
        <f>AK103</f>
        <v>8.2903999999999992E-2</v>
      </c>
      <c r="AL73" s="316">
        <f>SQRT(AM73^2+AN73^2)*1000/(1.73*AL77)</f>
        <v>3.1479623287548089</v>
      </c>
      <c r="AM73" s="317">
        <f>AM103</f>
        <v>0.178812</v>
      </c>
      <c r="AN73" s="318">
        <f>AN103</f>
        <v>8.4304000000000004E-2</v>
      </c>
      <c r="AO73" s="316">
        <f>SQRT(AP73^2+AQ73^2)*1000/(1.73*AO77)</f>
        <v>3.0482908774964246</v>
      </c>
      <c r="AP73" s="317">
        <f>AP103</f>
        <v>0.17321199999999998</v>
      </c>
      <c r="AQ73" s="318">
        <f>AQ103</f>
        <v>8.1504000000000007E-2</v>
      </c>
      <c r="AR73" s="261"/>
      <c r="AS73" s="261"/>
      <c r="AT73" s="261"/>
      <c r="AU73" s="261"/>
      <c r="AV73" s="261"/>
      <c r="AW73" s="261"/>
      <c r="AX73" s="261"/>
      <c r="AY73" s="261"/>
      <c r="AZ73" s="261"/>
      <c r="BA73" s="261"/>
      <c r="BB73" s="261"/>
      <c r="BC73" s="261"/>
      <c r="BD73" s="261"/>
      <c r="BE73" s="261"/>
      <c r="BF73" s="261"/>
      <c r="BG73" s="261"/>
      <c r="BH73" s="261"/>
      <c r="BI73" s="261"/>
      <c r="BJ73" s="261"/>
      <c r="BK73" s="261"/>
      <c r="BL73" s="261"/>
      <c r="BM73" s="261"/>
      <c r="BN73" s="287"/>
      <c r="BO73" s="287"/>
      <c r="BP73" s="261"/>
      <c r="BQ73" s="261"/>
      <c r="BR73" s="261"/>
      <c r="BS73" s="261"/>
      <c r="BT73" s="261"/>
      <c r="BU73" s="261"/>
      <c r="BV73" s="261"/>
      <c r="BW73" s="261"/>
      <c r="BX73" s="261"/>
      <c r="BY73" s="261"/>
      <c r="BZ73" s="261"/>
    </row>
    <row r="74" spans="1:78" ht="17.25" thickBot="1" x14ac:dyDescent="0.3">
      <c r="A74" s="54"/>
      <c r="B74" s="55"/>
      <c r="C74" s="56"/>
      <c r="D74" s="57"/>
      <c r="E74" s="58"/>
      <c r="F74" s="59" t="s">
        <v>26</v>
      </c>
      <c r="G74" s="81"/>
      <c r="H74" s="61">
        <f>SQRT(I74^2+J74^2)*1000/(1.73*H78)</f>
        <v>0.26703953395287428</v>
      </c>
      <c r="I74" s="62">
        <f>I112</f>
        <v>4.7000000000000002E-3</v>
      </c>
      <c r="J74" s="63">
        <f>J112</f>
        <v>1.1999999999999999E-3</v>
      </c>
      <c r="K74" s="61">
        <f>SQRT(L74^2+M74^2)*1000/(1.73*K78)</f>
        <v>0.26703953395287428</v>
      </c>
      <c r="L74" s="62">
        <f>L112</f>
        <v>4.7000000000000002E-3</v>
      </c>
      <c r="M74" s="63">
        <f>M112</f>
        <v>1.1999999999999999E-3</v>
      </c>
      <c r="N74" s="61">
        <f>SQRT(O74^2+P74^2)*1000/(1.73*N78)</f>
        <v>0.26703953395287428</v>
      </c>
      <c r="O74" s="62">
        <f>O112</f>
        <v>4.7000000000000002E-3</v>
      </c>
      <c r="P74" s="63">
        <f>P112</f>
        <v>1.1999999999999999E-3</v>
      </c>
      <c r="Q74" s="61">
        <f>SQRT(R74^2+S74^2)*1000/(1.73*Q78)</f>
        <v>0.26703953395287428</v>
      </c>
      <c r="R74" s="62">
        <f>R112</f>
        <v>4.7000000000000002E-3</v>
      </c>
      <c r="S74" s="63">
        <f>S112</f>
        <v>1.1999999999999999E-3</v>
      </c>
      <c r="T74" s="61">
        <f>SQRT(U74^2+V74^2)*1000/(1.73*T78)</f>
        <v>0.26703953395287428</v>
      </c>
      <c r="U74" s="62">
        <f>U112</f>
        <v>4.7000000000000002E-3</v>
      </c>
      <c r="V74" s="63">
        <f>V112</f>
        <v>1.1999999999999999E-3</v>
      </c>
      <c r="W74" s="61">
        <f>SQRT(X74^2+Y74^2)*1000/(1.73*W78)</f>
        <v>0.26703953395287428</v>
      </c>
      <c r="X74" s="62">
        <f>X112</f>
        <v>4.7000000000000002E-3</v>
      </c>
      <c r="Y74" s="63">
        <f>Y112</f>
        <v>1.1999999999999999E-3</v>
      </c>
      <c r="Z74" s="61">
        <f>SQRT(AA74^2+AB74^2)*1000/(1.73*Z78)</f>
        <v>0.26703953395287428</v>
      </c>
      <c r="AA74" s="62">
        <f>AA112</f>
        <v>4.7000000000000002E-3</v>
      </c>
      <c r="AB74" s="63">
        <f>AB112</f>
        <v>1.1999999999999999E-3</v>
      </c>
      <c r="AC74" s="61">
        <f>SQRT(AD74^2+AE74^2)*1000/(1.73*AC78)</f>
        <v>0.26703953395287428</v>
      </c>
      <c r="AD74" s="62">
        <f>AD112</f>
        <v>4.7000000000000002E-3</v>
      </c>
      <c r="AE74" s="63">
        <f>AE112</f>
        <v>1.1999999999999999E-3</v>
      </c>
      <c r="AF74" s="61">
        <f>SQRT(AG74^2+AH74^2)*1000/(1.73*AF78)</f>
        <v>0.26703953395287428</v>
      </c>
      <c r="AG74" s="62">
        <f>AG112</f>
        <v>4.7000000000000002E-3</v>
      </c>
      <c r="AH74" s="63">
        <f>AH112</f>
        <v>1.1999999999999999E-3</v>
      </c>
      <c r="AI74" s="61">
        <f>SQRT(AJ74^2+AK74^2)*1000/(1.73*AI78)</f>
        <v>0.26703953395287428</v>
      </c>
      <c r="AJ74" s="62">
        <f>AJ112</f>
        <v>4.7000000000000002E-3</v>
      </c>
      <c r="AK74" s="63">
        <f>AK112</f>
        <v>1.1999999999999999E-3</v>
      </c>
      <c r="AL74" s="61">
        <f>SQRT(AM74^2+AN74^2)*1000/(1.73*AL78)</f>
        <v>0.26703953395287428</v>
      </c>
      <c r="AM74" s="62">
        <f>AM112</f>
        <v>4.7000000000000002E-3</v>
      </c>
      <c r="AN74" s="63">
        <f>AN112</f>
        <v>1.1999999999999999E-3</v>
      </c>
      <c r="AO74" s="61">
        <f>SQRT(AP74^2+AQ74^2)*1000/(1.73*AO78)</f>
        <v>0.26703953395287428</v>
      </c>
      <c r="AP74" s="62">
        <f>AP112</f>
        <v>4.7000000000000002E-3</v>
      </c>
      <c r="AQ74" s="63">
        <f>AQ112</f>
        <v>1.1999999999999999E-3</v>
      </c>
      <c r="AR74" s="261"/>
      <c r="AS74" s="261"/>
      <c r="AT74" s="261"/>
      <c r="AU74" s="261"/>
      <c r="AV74" s="261"/>
      <c r="AW74" s="261"/>
      <c r="AX74" s="261"/>
      <c r="AY74" s="261"/>
      <c r="AZ74" s="261"/>
      <c r="BA74" s="261"/>
      <c r="BB74" s="261"/>
      <c r="BC74" s="261"/>
      <c r="BD74" s="261"/>
      <c r="BE74" s="261"/>
      <c r="BF74" s="261"/>
      <c r="BG74" s="261"/>
      <c r="BH74" s="261"/>
      <c r="BI74" s="261"/>
      <c r="BJ74" s="261"/>
      <c r="BK74" s="261"/>
      <c r="BL74" s="261"/>
      <c r="BM74" s="261"/>
      <c r="BN74" s="287"/>
      <c r="BO74" s="287"/>
      <c r="BP74" s="261">
        <v>0</v>
      </c>
      <c r="BQ74" s="261"/>
      <c r="BR74" s="261"/>
      <c r="BS74" s="261"/>
      <c r="BT74" s="261"/>
      <c r="BU74" s="261"/>
      <c r="BV74" s="261"/>
      <c r="BW74" s="261"/>
      <c r="BX74" s="261"/>
      <c r="BY74" s="261"/>
      <c r="BZ74" s="261"/>
    </row>
    <row r="75" spans="1:78" ht="17.25" thickBot="1" x14ac:dyDescent="0.3">
      <c r="A75" s="54"/>
      <c r="B75" s="55"/>
      <c r="C75" s="56"/>
      <c r="D75" s="64" t="s">
        <v>27</v>
      </c>
      <c r="E75" s="65"/>
      <c r="F75" s="319"/>
      <c r="G75" s="320"/>
      <c r="H75" s="321">
        <v>3</v>
      </c>
      <c r="I75" s="322"/>
      <c r="J75" s="323"/>
      <c r="K75" s="321">
        <v>3</v>
      </c>
      <c r="L75" s="322"/>
      <c r="M75" s="323"/>
      <c r="N75" s="321">
        <v>3</v>
      </c>
      <c r="O75" s="322"/>
      <c r="P75" s="323"/>
      <c r="Q75" s="321">
        <v>3</v>
      </c>
      <c r="R75" s="322"/>
      <c r="S75" s="323"/>
      <c r="T75" s="321">
        <v>3</v>
      </c>
      <c r="U75" s="322"/>
      <c r="V75" s="323"/>
      <c r="W75" s="321">
        <v>3</v>
      </c>
      <c r="X75" s="322"/>
      <c r="Y75" s="323"/>
      <c r="Z75" s="321">
        <v>3</v>
      </c>
      <c r="AA75" s="322"/>
      <c r="AB75" s="323"/>
      <c r="AC75" s="321">
        <v>3</v>
      </c>
      <c r="AD75" s="322"/>
      <c r="AE75" s="323"/>
      <c r="AF75" s="321">
        <v>3</v>
      </c>
      <c r="AG75" s="322"/>
      <c r="AH75" s="323"/>
      <c r="AI75" s="321">
        <v>3</v>
      </c>
      <c r="AJ75" s="322"/>
      <c r="AK75" s="323"/>
      <c r="AL75" s="321">
        <v>3</v>
      </c>
      <c r="AM75" s="322"/>
      <c r="AN75" s="323"/>
      <c r="AO75" s="321">
        <v>3</v>
      </c>
      <c r="AP75" s="322"/>
      <c r="AQ75" s="323"/>
      <c r="AR75" s="261"/>
      <c r="AS75" s="261"/>
      <c r="AT75" s="261"/>
      <c r="AU75" s="261"/>
      <c r="AV75" s="261"/>
      <c r="AW75" s="261"/>
      <c r="AX75" s="261"/>
      <c r="AY75" s="261"/>
      <c r="AZ75" s="261"/>
      <c r="BA75" s="261"/>
      <c r="BB75" s="261"/>
      <c r="BC75" s="261"/>
      <c r="BD75" s="261"/>
      <c r="BE75" s="261"/>
      <c r="BF75" s="261"/>
      <c r="BG75" s="261"/>
      <c r="BH75" s="261"/>
      <c r="BI75" s="261"/>
      <c r="BJ75" s="261"/>
      <c r="BK75" s="261"/>
      <c r="BL75" s="261"/>
      <c r="BM75" s="261"/>
      <c r="BN75" s="375"/>
      <c r="BO75" s="375"/>
      <c r="BP75" s="261">
        <v>0</v>
      </c>
      <c r="BQ75" s="261"/>
      <c r="BR75" s="261"/>
      <c r="BS75" s="261"/>
      <c r="BT75" s="261"/>
      <c r="BU75" s="261"/>
      <c r="BV75" s="261"/>
      <c r="BW75" s="261"/>
      <c r="BX75" s="261"/>
      <c r="BY75" s="261"/>
      <c r="BZ75" s="261"/>
    </row>
    <row r="76" spans="1:78" ht="16.5" x14ac:dyDescent="0.25">
      <c r="A76" s="54"/>
      <c r="B76" s="55"/>
      <c r="C76" s="56"/>
      <c r="D76" s="74" t="s">
        <v>28</v>
      </c>
      <c r="E76" s="91"/>
      <c r="F76" s="176" t="s">
        <v>25</v>
      </c>
      <c r="G76" s="324"/>
      <c r="H76" s="76">
        <v>121</v>
      </c>
      <c r="I76" s="77"/>
      <c r="J76" s="78"/>
      <c r="K76" s="76">
        <v>121</v>
      </c>
      <c r="L76" s="77"/>
      <c r="M76" s="78"/>
      <c r="N76" s="76">
        <v>121</v>
      </c>
      <c r="O76" s="77"/>
      <c r="P76" s="78"/>
      <c r="Q76" s="76">
        <v>121</v>
      </c>
      <c r="R76" s="77"/>
      <c r="S76" s="78"/>
      <c r="T76" s="76">
        <v>121</v>
      </c>
      <c r="U76" s="77"/>
      <c r="V76" s="78"/>
      <c r="W76" s="76">
        <v>121</v>
      </c>
      <c r="X76" s="77"/>
      <c r="Y76" s="78"/>
      <c r="Z76" s="76">
        <v>121</v>
      </c>
      <c r="AA76" s="77"/>
      <c r="AB76" s="78"/>
      <c r="AC76" s="76">
        <v>121</v>
      </c>
      <c r="AD76" s="77"/>
      <c r="AE76" s="78"/>
      <c r="AF76" s="76">
        <v>121</v>
      </c>
      <c r="AG76" s="77"/>
      <c r="AH76" s="78"/>
      <c r="AI76" s="76">
        <v>121</v>
      </c>
      <c r="AJ76" s="77"/>
      <c r="AK76" s="78"/>
      <c r="AL76" s="76">
        <v>121</v>
      </c>
      <c r="AM76" s="77"/>
      <c r="AN76" s="78"/>
      <c r="AO76" s="76">
        <v>121</v>
      </c>
      <c r="AP76" s="77"/>
      <c r="AQ76" s="78"/>
      <c r="AR76" s="261"/>
      <c r="AS76" s="261"/>
      <c r="AT76" s="261"/>
      <c r="AU76" s="261"/>
      <c r="AV76" s="261"/>
      <c r="AW76" s="261"/>
      <c r="AX76" s="261"/>
      <c r="AY76" s="261"/>
      <c r="AZ76" s="261"/>
      <c r="BA76" s="261"/>
      <c r="BB76" s="261"/>
      <c r="BC76" s="261"/>
      <c r="BD76" s="261"/>
      <c r="BE76" s="261"/>
      <c r="BF76" s="261"/>
      <c r="BG76" s="261"/>
      <c r="BH76" s="261"/>
      <c r="BI76" s="261"/>
      <c r="BJ76" s="261"/>
      <c r="BK76" s="261"/>
      <c r="BL76" s="261"/>
      <c r="BM76" s="261"/>
      <c r="BN76" s="375"/>
      <c r="BO76" s="375"/>
      <c r="BP76" s="261">
        <v>0</v>
      </c>
      <c r="BQ76" s="261"/>
      <c r="BR76" s="261"/>
      <c r="BS76" s="261"/>
      <c r="BT76" s="261"/>
      <c r="BU76" s="261"/>
      <c r="BV76" s="261"/>
      <c r="BW76" s="261"/>
      <c r="BX76" s="261"/>
      <c r="BY76" s="261"/>
      <c r="BZ76" s="261"/>
    </row>
    <row r="77" spans="1:78" ht="16.5" x14ac:dyDescent="0.25">
      <c r="A77" s="54"/>
      <c r="B77" s="55"/>
      <c r="C77" s="56"/>
      <c r="D77" s="54"/>
      <c r="E77" s="325"/>
      <c r="F77" s="326" t="s">
        <v>143</v>
      </c>
      <c r="G77" s="327"/>
      <c r="H77" s="328">
        <v>36.299999999999997</v>
      </c>
      <c r="I77" s="329"/>
      <c r="J77" s="330"/>
      <c r="K77" s="328">
        <v>36.299999999999997</v>
      </c>
      <c r="L77" s="329"/>
      <c r="M77" s="330"/>
      <c r="N77" s="328">
        <v>36.299999999999997</v>
      </c>
      <c r="O77" s="329"/>
      <c r="P77" s="330"/>
      <c r="Q77" s="328">
        <v>36.299999999999997</v>
      </c>
      <c r="R77" s="329"/>
      <c r="S77" s="330"/>
      <c r="T77" s="328">
        <v>36.299999999999997</v>
      </c>
      <c r="U77" s="329"/>
      <c r="V77" s="330"/>
      <c r="W77" s="328">
        <v>36.299999999999997</v>
      </c>
      <c r="X77" s="329"/>
      <c r="Y77" s="330"/>
      <c r="Z77" s="328">
        <v>36.299999999999997</v>
      </c>
      <c r="AA77" s="329"/>
      <c r="AB77" s="330"/>
      <c r="AC77" s="328">
        <v>36.299999999999997</v>
      </c>
      <c r="AD77" s="329"/>
      <c r="AE77" s="330"/>
      <c r="AF77" s="328">
        <v>36.299999999999997</v>
      </c>
      <c r="AG77" s="329"/>
      <c r="AH77" s="330"/>
      <c r="AI77" s="328">
        <v>36.299999999999997</v>
      </c>
      <c r="AJ77" s="329"/>
      <c r="AK77" s="330"/>
      <c r="AL77" s="328">
        <v>36.299999999999997</v>
      </c>
      <c r="AM77" s="329"/>
      <c r="AN77" s="330"/>
      <c r="AO77" s="328">
        <v>36.299999999999997</v>
      </c>
      <c r="AP77" s="329"/>
      <c r="AQ77" s="330"/>
      <c r="AR77" s="261"/>
      <c r="AS77" s="261"/>
      <c r="AT77" s="261"/>
      <c r="AU77" s="261"/>
      <c r="AV77" s="261"/>
      <c r="AW77" s="261"/>
      <c r="AX77" s="287"/>
      <c r="AY77" s="287"/>
      <c r="AZ77" s="261">
        <v>0</v>
      </c>
      <c r="BA77" s="261"/>
      <c r="BB77" s="287"/>
      <c r="BC77" s="287"/>
      <c r="BD77" s="261"/>
      <c r="BE77" s="261"/>
      <c r="BF77" s="261"/>
      <c r="BG77" s="261"/>
      <c r="BH77" s="261"/>
      <c r="BI77" s="261"/>
      <c r="BJ77" s="261"/>
      <c r="BK77" s="261"/>
      <c r="BL77" s="261"/>
      <c r="BM77" s="261"/>
      <c r="BN77" s="375"/>
      <c r="BO77" s="375"/>
      <c r="BP77" s="261">
        <v>0</v>
      </c>
      <c r="BQ77" s="261"/>
      <c r="BR77" s="261"/>
      <c r="BS77" s="261"/>
      <c r="BT77" s="261"/>
      <c r="BU77" s="261"/>
      <c r="BV77" s="261"/>
      <c r="BW77" s="261"/>
      <c r="BX77" s="261"/>
      <c r="BY77" s="261"/>
      <c r="BZ77" s="261"/>
    </row>
    <row r="78" spans="1:78" ht="17.25" thickBot="1" x14ac:dyDescent="0.3">
      <c r="A78" s="54"/>
      <c r="B78" s="55"/>
      <c r="C78" s="56"/>
      <c r="D78" s="79"/>
      <c r="E78" s="96"/>
      <c r="F78" s="331" t="s">
        <v>26</v>
      </c>
      <c r="G78" s="332"/>
      <c r="H78" s="82">
        <v>10.5</v>
      </c>
      <c r="I78" s="83"/>
      <c r="J78" s="84"/>
      <c r="K78" s="82">
        <v>10.5</v>
      </c>
      <c r="L78" s="83"/>
      <c r="M78" s="84"/>
      <c r="N78" s="82">
        <v>10.5</v>
      </c>
      <c r="O78" s="83"/>
      <c r="P78" s="84"/>
      <c r="Q78" s="82">
        <v>10.5</v>
      </c>
      <c r="R78" s="83"/>
      <c r="S78" s="84"/>
      <c r="T78" s="82">
        <v>10.5</v>
      </c>
      <c r="U78" s="83"/>
      <c r="V78" s="84"/>
      <c r="W78" s="82">
        <v>10.5</v>
      </c>
      <c r="X78" s="83"/>
      <c r="Y78" s="84"/>
      <c r="Z78" s="82">
        <v>10.5</v>
      </c>
      <c r="AA78" s="83"/>
      <c r="AB78" s="84"/>
      <c r="AC78" s="82">
        <v>10.5</v>
      </c>
      <c r="AD78" s="83"/>
      <c r="AE78" s="84"/>
      <c r="AF78" s="82">
        <v>10.5</v>
      </c>
      <c r="AG78" s="83"/>
      <c r="AH78" s="84"/>
      <c r="AI78" s="82">
        <v>10.5</v>
      </c>
      <c r="AJ78" s="83"/>
      <c r="AK78" s="84"/>
      <c r="AL78" s="82">
        <v>10.5</v>
      </c>
      <c r="AM78" s="83"/>
      <c r="AN78" s="84"/>
      <c r="AO78" s="82">
        <v>10.5</v>
      </c>
      <c r="AP78" s="83"/>
      <c r="AQ78" s="84"/>
      <c r="AR78" s="261"/>
      <c r="AS78" s="261"/>
      <c r="AT78" s="261"/>
      <c r="AU78" s="261"/>
      <c r="AV78" s="261"/>
      <c r="AW78" s="261"/>
      <c r="AX78" s="287"/>
      <c r="AY78" s="287"/>
      <c r="AZ78" s="261">
        <v>0</v>
      </c>
      <c r="BA78" s="261"/>
      <c r="BB78" s="287"/>
      <c r="BC78" s="287"/>
      <c r="BD78" s="261"/>
      <c r="BE78" s="261"/>
      <c r="BF78" s="261"/>
      <c r="BG78" s="261"/>
      <c r="BH78" s="261"/>
      <c r="BI78" s="261"/>
      <c r="BJ78" s="261"/>
      <c r="BK78" s="261"/>
      <c r="BL78" s="261"/>
      <c r="BM78" s="261"/>
      <c r="BN78" s="375"/>
      <c r="BO78" s="375"/>
      <c r="BP78" s="261">
        <v>0</v>
      </c>
      <c r="BQ78" s="261"/>
      <c r="BR78" s="261"/>
      <c r="BS78" s="261"/>
      <c r="BT78" s="261"/>
      <c r="BU78" s="261"/>
      <c r="BV78" s="261"/>
      <c r="BW78" s="261"/>
      <c r="BX78" s="261"/>
      <c r="BY78" s="261"/>
      <c r="BZ78" s="261"/>
    </row>
    <row r="79" spans="1:78" ht="17.25" thickBot="1" x14ac:dyDescent="0.3">
      <c r="A79" s="79"/>
      <c r="B79" s="80"/>
      <c r="C79" s="85"/>
      <c r="D79" s="64" t="s">
        <v>29</v>
      </c>
      <c r="E79" s="65"/>
      <c r="F79" s="186"/>
      <c r="G79" s="333"/>
      <c r="H79" s="67" t="s">
        <v>30</v>
      </c>
      <c r="I79" s="68"/>
      <c r="J79" s="69"/>
      <c r="K79" s="67" t="s">
        <v>30</v>
      </c>
      <c r="L79" s="68"/>
      <c r="M79" s="69"/>
      <c r="N79" s="67" t="s">
        <v>30</v>
      </c>
      <c r="O79" s="68"/>
      <c r="P79" s="69"/>
      <c r="Q79" s="67" t="s">
        <v>30</v>
      </c>
      <c r="R79" s="68"/>
      <c r="S79" s="69"/>
      <c r="T79" s="67" t="s">
        <v>30</v>
      </c>
      <c r="U79" s="68"/>
      <c r="V79" s="69"/>
      <c r="W79" s="67" t="s">
        <v>30</v>
      </c>
      <c r="X79" s="68"/>
      <c r="Y79" s="69"/>
      <c r="Z79" s="67" t="s">
        <v>30</v>
      </c>
      <c r="AA79" s="68"/>
      <c r="AB79" s="69"/>
      <c r="AC79" s="67" t="s">
        <v>30</v>
      </c>
      <c r="AD79" s="68"/>
      <c r="AE79" s="69"/>
      <c r="AF79" s="67" t="s">
        <v>30</v>
      </c>
      <c r="AG79" s="68"/>
      <c r="AH79" s="69"/>
      <c r="AI79" s="67" t="s">
        <v>30</v>
      </c>
      <c r="AJ79" s="68"/>
      <c r="AK79" s="69"/>
      <c r="AL79" s="67" t="s">
        <v>30</v>
      </c>
      <c r="AM79" s="68"/>
      <c r="AN79" s="69"/>
      <c r="AO79" s="67" t="s">
        <v>30</v>
      </c>
      <c r="AP79" s="68"/>
      <c r="AQ79" s="69"/>
      <c r="AR79" s="261"/>
      <c r="AS79" s="261"/>
      <c r="AT79" s="261"/>
      <c r="AU79" s="261"/>
      <c r="AV79" s="261"/>
      <c r="AW79" s="261"/>
      <c r="AX79" s="287"/>
      <c r="AY79" s="287"/>
      <c r="AZ79" s="261">
        <v>0</v>
      </c>
      <c r="BA79" s="261"/>
      <c r="BB79" s="287"/>
      <c r="BC79" s="287"/>
      <c r="BD79" s="261"/>
      <c r="BE79" s="261"/>
      <c r="BF79" s="261"/>
      <c r="BG79" s="261"/>
      <c r="BH79" s="261"/>
      <c r="BI79" s="261"/>
      <c r="BJ79" s="261"/>
      <c r="BK79" s="261"/>
      <c r="BL79" s="261"/>
      <c r="BM79" s="261"/>
      <c r="BN79" s="261"/>
      <c r="BO79" s="261"/>
      <c r="BP79" s="261"/>
      <c r="BQ79" s="261"/>
      <c r="BR79" s="261"/>
      <c r="BS79" s="261"/>
      <c r="BT79" s="261"/>
      <c r="BU79" s="261"/>
      <c r="BV79" s="261"/>
      <c r="BW79" s="261"/>
      <c r="BX79" s="261"/>
      <c r="BY79" s="261"/>
      <c r="BZ79" s="261"/>
    </row>
    <row r="80" spans="1:78" ht="16.5" x14ac:dyDescent="0.25">
      <c r="A80" s="43" t="s">
        <v>91</v>
      </c>
      <c r="B80" s="44"/>
      <c r="C80" s="45">
        <v>40</v>
      </c>
      <c r="D80" s="46" t="s">
        <v>24</v>
      </c>
      <c r="E80" s="47"/>
      <c r="F80" s="48" t="s">
        <v>25</v>
      </c>
      <c r="G80" s="75"/>
      <c r="H80" s="50">
        <f>SQRT(I80^2+J80^2)*1000/(1.73*H84)</f>
        <v>2.0203507160953214</v>
      </c>
      <c r="I80" s="270">
        <v>0.32516299999999998</v>
      </c>
      <c r="J80" s="271">
        <v>0.28123300000000001</v>
      </c>
      <c r="K80" s="50">
        <f>SQRT(L80^2+M80^2)*1000/(1.73*K84)</f>
        <v>2.0017462162835069</v>
      </c>
      <c r="L80" s="270">
        <v>0.31876299999999996</v>
      </c>
      <c r="M80" s="271">
        <v>0.28253299999999998</v>
      </c>
      <c r="N80" s="50">
        <f>SQRT(O80^2+P80^2)*1000/(1.73*N84)</f>
        <v>1.9243399548212339</v>
      </c>
      <c r="O80" s="270">
        <v>0.30826299999999995</v>
      </c>
      <c r="P80" s="271">
        <v>0.26953300000000002</v>
      </c>
      <c r="Q80" s="50">
        <f>SQRT(R80^2+S80^2)*1000/(1.73*Q84)</f>
        <v>1.8130352186587981</v>
      </c>
      <c r="R80" s="270">
        <v>0.28306300000000001</v>
      </c>
      <c r="S80" s="271">
        <v>0.262133</v>
      </c>
      <c r="T80" s="50">
        <f>SQRT(U80^2+V80^2)*1000/(1.73*T84)</f>
        <v>1.8498194831109074</v>
      </c>
      <c r="U80" s="270">
        <v>0.29346300000000003</v>
      </c>
      <c r="V80" s="271">
        <v>0.26233299999999998</v>
      </c>
      <c r="W80" s="50">
        <f>SQRT(X80^2+Y80^2)*1000/(1.73*W84)</f>
        <v>1.8651788980579118</v>
      </c>
      <c r="X80" s="270">
        <v>0.29516299999999995</v>
      </c>
      <c r="Y80" s="271">
        <v>0.26533299999999999</v>
      </c>
      <c r="Z80" s="50">
        <f>SQRT(AA80^2+AB80^2)*1000/(1.73*Z84)</f>
        <v>1.9114553985469369</v>
      </c>
      <c r="AA80" s="270">
        <v>0.308363</v>
      </c>
      <c r="AB80" s="271">
        <v>0.265233</v>
      </c>
      <c r="AC80" s="50">
        <f>SQRT(AD80^2+AE80^2)*1000/(1.73*AC84)</f>
        <v>1.9532857739583827</v>
      </c>
      <c r="AD80" s="270">
        <v>0.31876299999999996</v>
      </c>
      <c r="AE80" s="271">
        <v>0.266733</v>
      </c>
      <c r="AF80" s="50">
        <f>SQRT(AG80^2+AH80^2)*1000/(1.73*AF84)</f>
        <v>1.9225236576774072</v>
      </c>
      <c r="AG80" s="270">
        <v>0.31146299999999999</v>
      </c>
      <c r="AH80" s="271">
        <v>0.265233</v>
      </c>
      <c r="AI80" s="50">
        <f>SQRT(AJ80^2+AK80^2)*1000/(1.73*AI84)</f>
        <v>1.8188403379998717</v>
      </c>
      <c r="AJ80" s="270">
        <v>0.28326299999999999</v>
      </c>
      <c r="AK80" s="271">
        <v>0.263733</v>
      </c>
      <c r="AL80" s="50">
        <f>SQRT(AM80^2+AN80^2)*1000/(1.73*AL84)</f>
        <v>1.7040110683371503</v>
      </c>
      <c r="AM80" s="270">
        <v>0.24616300000000002</v>
      </c>
      <c r="AN80" s="271">
        <v>0.266233</v>
      </c>
      <c r="AO80" s="50">
        <f>SQRT(AP80^2+AQ80^2)*1000/(1.73*AO84)</f>
        <v>1.6577489060897839</v>
      </c>
      <c r="AP80" s="270">
        <v>0.234263</v>
      </c>
      <c r="AQ80" s="271">
        <v>0.263733</v>
      </c>
      <c r="AR80" s="261"/>
      <c r="AS80" s="261"/>
      <c r="AT80" s="261"/>
      <c r="AU80" s="261"/>
      <c r="AV80" s="261"/>
      <c r="AW80" s="261"/>
      <c r="AX80" s="287"/>
      <c r="AY80" s="287"/>
      <c r="AZ80" s="261">
        <v>0</v>
      </c>
      <c r="BA80" s="261"/>
      <c r="BB80" s="287"/>
      <c r="BC80" s="287"/>
      <c r="BD80" s="261"/>
      <c r="BE80" s="261"/>
      <c r="BF80" s="261"/>
      <c r="BG80" s="261"/>
      <c r="BH80" s="261"/>
      <c r="BI80" s="261"/>
      <c r="BJ80" s="261"/>
      <c r="BK80" s="261"/>
      <c r="BL80" s="261"/>
      <c r="BM80" s="261"/>
      <c r="BN80" s="261"/>
      <c r="BO80" s="261"/>
      <c r="BP80" s="261"/>
      <c r="BQ80" s="261"/>
      <c r="BR80" s="261"/>
      <c r="BS80" s="261"/>
      <c r="BT80" s="261"/>
      <c r="BU80" s="261"/>
      <c r="BV80" s="261"/>
      <c r="BW80" s="261"/>
      <c r="BX80" s="261"/>
      <c r="BY80" s="261"/>
      <c r="BZ80" s="261"/>
    </row>
    <row r="81" spans="1:55" ht="16.5" x14ac:dyDescent="0.25">
      <c r="A81" s="311"/>
      <c r="B81" s="55"/>
      <c r="C81" s="56"/>
      <c r="D81" s="312"/>
      <c r="E81" s="313"/>
      <c r="F81" s="314" t="s">
        <v>143</v>
      </c>
      <c r="G81" s="315"/>
      <c r="H81" s="316">
        <f>SQRT(I81^2+J81^2)*1000/(1.73*H85)</f>
        <v>0.7765344203429082</v>
      </c>
      <c r="I81" s="317">
        <f>I104</f>
        <v>4.5662999999999995E-2</v>
      </c>
      <c r="J81" s="318">
        <f>J104</f>
        <v>1.8233000000000003E-2</v>
      </c>
      <c r="K81" s="316">
        <f>SQRT(L81^2+M81^2)*1000/(1.73*K85)</f>
        <v>0.87510862245452048</v>
      </c>
      <c r="L81" s="317">
        <f>L104</f>
        <v>5.1263000000000003E-2</v>
      </c>
      <c r="M81" s="318">
        <f>M104</f>
        <v>2.1033E-2</v>
      </c>
      <c r="N81" s="316">
        <f>SQRT(O81^2+P81^2)*1000/(1.73*N85)</f>
        <v>0.87510862245452037</v>
      </c>
      <c r="O81" s="317">
        <f>O104</f>
        <v>5.1262999999999996E-2</v>
      </c>
      <c r="P81" s="318">
        <f>P104</f>
        <v>2.1033E-2</v>
      </c>
      <c r="Q81" s="316">
        <f>SQRT(R81^2+S81^2)*1000/(1.73*Q85)</f>
        <v>0.80536226125437549</v>
      </c>
      <c r="R81" s="317">
        <f>R104</f>
        <v>4.7063000000000001E-2</v>
      </c>
      <c r="S81" s="318">
        <f>S104</f>
        <v>1.9633000000000001E-2</v>
      </c>
      <c r="T81" s="316">
        <f>SQRT(U81^2+V81^2)*1000/(1.73*T85)</f>
        <v>0.81024575665737497</v>
      </c>
      <c r="U81" s="317">
        <f>U104</f>
        <v>4.8462999999999999E-2</v>
      </c>
      <c r="V81" s="318">
        <f>V104</f>
        <v>1.6833000000000001E-2</v>
      </c>
      <c r="W81" s="316">
        <f>SQRT(X81^2+Y81^2)*1000/(1.73*W85)</f>
        <v>0.76860957255884055</v>
      </c>
      <c r="X81" s="317">
        <f>X104</f>
        <v>4.5662999999999995E-2</v>
      </c>
      <c r="Y81" s="318">
        <f>Y104</f>
        <v>1.6833000000000001E-2</v>
      </c>
      <c r="Z81" s="316">
        <f>SQRT(AA81^2+AB81^2)*1000/(1.73*Z85)</f>
        <v>0.83849782990718036</v>
      </c>
      <c r="AA81" s="317">
        <f>AA104</f>
        <v>4.9862999999999998E-2</v>
      </c>
      <c r="AB81" s="318">
        <f>AB104</f>
        <v>1.8233000000000003E-2</v>
      </c>
      <c r="AC81" s="316">
        <f>SQRT(AD81^2+AE81^2)*1000/(1.73*AC85)</f>
        <v>0.85929724955390729</v>
      </c>
      <c r="AD81" s="317">
        <f>AD104</f>
        <v>5.1262999999999996E-2</v>
      </c>
      <c r="AE81" s="318">
        <f>AE104</f>
        <v>1.8233000000000003E-2</v>
      </c>
      <c r="AF81" s="316">
        <f>SQRT(AG81^2+AH81^2)*1000/(1.73*AF85)</f>
        <v>0.81776721451125378</v>
      </c>
      <c r="AG81" s="317">
        <f>AG104</f>
        <v>4.8462999999999999E-2</v>
      </c>
      <c r="AH81" s="318">
        <f>AH104</f>
        <v>1.8233000000000003E-2</v>
      </c>
      <c r="AI81" s="316">
        <f>SQRT(AJ81^2+AK81^2)*1000/(1.73*AI85)</f>
        <v>0.75604470003740754</v>
      </c>
      <c r="AJ81" s="317">
        <f>AJ104</f>
        <v>4.4262999999999997E-2</v>
      </c>
      <c r="AK81" s="318">
        <f>AK104</f>
        <v>1.8233000000000003E-2</v>
      </c>
      <c r="AL81" s="316">
        <f>SQRT(AM81^2+AN81^2)*1000/(1.73*AL85)</f>
        <v>0.67510940253200613</v>
      </c>
      <c r="AM81" s="317">
        <f>AM104</f>
        <v>3.8662999999999996E-2</v>
      </c>
      <c r="AN81" s="318">
        <f>AN104</f>
        <v>1.8233000000000003E-2</v>
      </c>
      <c r="AO81" s="316">
        <f>SQRT(AP81^2+AQ81^2)*1000/(1.73*AO85)</f>
        <v>0.65517889265146512</v>
      </c>
      <c r="AP81" s="317">
        <f>AP104</f>
        <v>3.7262999999999998E-2</v>
      </c>
      <c r="AQ81" s="318">
        <f>AQ104</f>
        <v>1.8233000000000003E-2</v>
      </c>
      <c r="AR81" s="261"/>
      <c r="AS81" s="261"/>
      <c r="AT81" s="261"/>
      <c r="AU81" s="261"/>
      <c r="AV81" s="261"/>
      <c r="AW81" s="261"/>
      <c r="AX81" s="287"/>
      <c r="AY81" s="287"/>
      <c r="AZ81" s="261">
        <v>0</v>
      </c>
      <c r="BA81" s="261"/>
      <c r="BB81" s="287"/>
      <c r="BC81" s="287"/>
    </row>
    <row r="82" spans="1:55" ht="17.25" thickBot="1" x14ac:dyDescent="0.3">
      <c r="A82" s="54"/>
      <c r="B82" s="55"/>
      <c r="C82" s="56"/>
      <c r="D82" s="57"/>
      <c r="E82" s="58"/>
      <c r="F82" s="59" t="s">
        <v>26</v>
      </c>
      <c r="G82" s="81"/>
      <c r="H82" s="61">
        <f>SQRT(I82^2+J82^2)*1000/(1.73*H86)</f>
        <v>13.174895379568689</v>
      </c>
      <c r="I82" s="62">
        <f>I113</f>
        <v>0.23549999999999999</v>
      </c>
      <c r="J82" s="63">
        <f>J113</f>
        <v>2.7E-2</v>
      </c>
      <c r="K82" s="61">
        <f>SQRT(L82^2+M82^2)*1000/(1.73*K86)</f>
        <v>12.502778704046772</v>
      </c>
      <c r="L82" s="62">
        <f>L113</f>
        <v>0.2235</v>
      </c>
      <c r="M82" s="63">
        <f>M113</f>
        <v>2.5499999999999998E-2</v>
      </c>
      <c r="N82" s="61">
        <f>SQRT(O82^2+P82^2)*1000/(1.73*N86)</f>
        <v>11.90446217842571</v>
      </c>
      <c r="O82" s="62">
        <f>O113</f>
        <v>0.21299999999999999</v>
      </c>
      <c r="P82" s="63">
        <f>P113</f>
        <v>2.2499999999999999E-2</v>
      </c>
      <c r="Q82" s="61">
        <f>SQRT(R82^2+S82^2)*1000/(1.73*Q86)</f>
        <v>10.710742562198382</v>
      </c>
      <c r="R82" s="62">
        <f>R113</f>
        <v>0.192</v>
      </c>
      <c r="S82" s="63">
        <f>S113</f>
        <v>1.6500000000000001E-2</v>
      </c>
      <c r="T82" s="61">
        <f>SQRT(U82^2+V82^2)*1000/(1.73*T86)</f>
        <v>11.224081829009778</v>
      </c>
      <c r="U82" s="62">
        <f>U113</f>
        <v>0.20100000000000001</v>
      </c>
      <c r="V82" s="63">
        <f>V113</f>
        <v>1.95E-2</v>
      </c>
      <c r="W82" s="61">
        <f>SQRT(X82^2+Y82^2)*1000/(1.73*W86)</f>
        <v>11.490000126297325</v>
      </c>
      <c r="X82" s="62">
        <f>X113</f>
        <v>0.20549999999999999</v>
      </c>
      <c r="Y82" s="63">
        <f>Y113</f>
        <v>2.2499999999999999E-2</v>
      </c>
      <c r="Z82" s="61">
        <f>SQRT(AA82^2+AB82^2)*1000/(1.73*Z86)</f>
        <v>11.978964013485562</v>
      </c>
      <c r="AA82" s="62">
        <f>AA113</f>
        <v>0.2145</v>
      </c>
      <c r="AB82" s="63">
        <f>AB113</f>
        <v>2.1000000000000001E-2</v>
      </c>
      <c r="AC82" s="61">
        <f>SQRT(AD82^2+AE82^2)*1000/(1.73*AC86)</f>
        <v>12.484976393756698</v>
      </c>
      <c r="AD82" s="62">
        <f>AD113</f>
        <v>0.2235</v>
      </c>
      <c r="AE82" s="63">
        <f>AE113</f>
        <v>2.2499999999999999E-2</v>
      </c>
      <c r="AF82" s="61">
        <f>SQRT(AG82^2+AH82^2)*1000/(1.73*AF86)</f>
        <v>12.227909371253292</v>
      </c>
      <c r="AG82" s="62">
        <f>AG113</f>
        <v>0.219</v>
      </c>
      <c r="AH82" s="63">
        <f>AH113</f>
        <v>2.1000000000000001E-2</v>
      </c>
      <c r="AI82" s="61">
        <f>SQRT(AJ82^2+AK82^2)*1000/(1.73*AI86)</f>
        <v>10.892206236763968</v>
      </c>
      <c r="AJ82" s="62">
        <f>AJ113</f>
        <v>0.19500000000000001</v>
      </c>
      <c r="AK82" s="63">
        <f>AK113</f>
        <v>1.95E-2</v>
      </c>
      <c r="AL82" s="61">
        <f>SQRT(AM82^2+AN82^2)*1000/(1.73*AL86)</f>
        <v>9.1118150026388598</v>
      </c>
      <c r="AM82" s="62">
        <f>AM113</f>
        <v>0.16350000000000001</v>
      </c>
      <c r="AN82" s="63">
        <f>AN113</f>
        <v>1.2E-2</v>
      </c>
      <c r="AO82" s="61">
        <f>SQRT(AP82^2+AQ82^2)*1000/(1.73*AO86)</f>
        <v>8.5725678812883217</v>
      </c>
      <c r="AP82" s="62">
        <f>AP113</f>
        <v>0.153</v>
      </c>
      <c r="AQ82" s="63">
        <f>AQ113</f>
        <v>1.95E-2</v>
      </c>
      <c r="AR82" s="261"/>
      <c r="AS82" s="261"/>
      <c r="AT82" s="261"/>
      <c r="AU82" s="261"/>
      <c r="AV82" s="261"/>
      <c r="AW82" s="261"/>
      <c r="AX82" s="287"/>
      <c r="AY82" s="287"/>
      <c r="AZ82" s="261">
        <v>0</v>
      </c>
      <c r="BA82" s="261"/>
      <c r="BB82" s="287"/>
      <c r="BC82" s="287"/>
    </row>
    <row r="83" spans="1:55" ht="17.25" thickBot="1" x14ac:dyDescent="0.3">
      <c r="A83" s="54"/>
      <c r="B83" s="55"/>
      <c r="C83" s="56"/>
      <c r="D83" s="64" t="s">
        <v>27</v>
      </c>
      <c r="E83" s="65"/>
      <c r="F83" s="65"/>
      <c r="G83" s="66"/>
      <c r="H83" s="321">
        <v>3</v>
      </c>
      <c r="I83" s="322"/>
      <c r="J83" s="323"/>
      <c r="K83" s="321">
        <v>3</v>
      </c>
      <c r="L83" s="322"/>
      <c r="M83" s="323"/>
      <c r="N83" s="321">
        <v>3</v>
      </c>
      <c r="O83" s="322"/>
      <c r="P83" s="323"/>
      <c r="Q83" s="321">
        <v>3</v>
      </c>
      <c r="R83" s="322"/>
      <c r="S83" s="323"/>
      <c r="T83" s="321">
        <v>3</v>
      </c>
      <c r="U83" s="322"/>
      <c r="V83" s="323"/>
      <c r="W83" s="321">
        <v>3</v>
      </c>
      <c r="X83" s="322"/>
      <c r="Y83" s="323"/>
      <c r="Z83" s="321">
        <v>3</v>
      </c>
      <c r="AA83" s="322"/>
      <c r="AB83" s="323"/>
      <c r="AC83" s="321">
        <v>3</v>
      </c>
      <c r="AD83" s="322"/>
      <c r="AE83" s="323"/>
      <c r="AF83" s="321">
        <v>3</v>
      </c>
      <c r="AG83" s="322"/>
      <c r="AH83" s="323"/>
      <c r="AI83" s="321">
        <v>3</v>
      </c>
      <c r="AJ83" s="322"/>
      <c r="AK83" s="323"/>
      <c r="AL83" s="321">
        <v>3</v>
      </c>
      <c r="AM83" s="322"/>
      <c r="AN83" s="323"/>
      <c r="AO83" s="321">
        <v>3</v>
      </c>
      <c r="AP83" s="322"/>
      <c r="AQ83" s="323"/>
      <c r="AR83" s="261"/>
      <c r="AS83" s="261"/>
      <c r="AT83" s="261"/>
      <c r="AU83" s="261"/>
      <c r="AV83" s="261"/>
      <c r="AW83" s="261"/>
      <c r="AX83" s="287"/>
      <c r="AY83" s="287"/>
      <c r="AZ83" s="261">
        <v>0</v>
      </c>
      <c r="BA83" s="261"/>
      <c r="BB83" s="287"/>
      <c r="BC83" s="287"/>
    </row>
    <row r="84" spans="1:55" ht="16.5" x14ac:dyDescent="0.25">
      <c r="A84" s="54"/>
      <c r="B84" s="55"/>
      <c r="C84" s="56"/>
      <c r="D84" s="74" t="s">
        <v>28</v>
      </c>
      <c r="E84" s="91"/>
      <c r="F84" s="176" t="s">
        <v>25</v>
      </c>
      <c r="G84" s="324"/>
      <c r="H84" s="76">
        <v>123</v>
      </c>
      <c r="I84" s="77"/>
      <c r="J84" s="78"/>
      <c r="K84" s="76">
        <v>123</v>
      </c>
      <c r="L84" s="77"/>
      <c r="M84" s="78"/>
      <c r="N84" s="76">
        <v>123</v>
      </c>
      <c r="O84" s="77"/>
      <c r="P84" s="78"/>
      <c r="Q84" s="76">
        <v>123</v>
      </c>
      <c r="R84" s="77"/>
      <c r="S84" s="78"/>
      <c r="T84" s="76">
        <v>123</v>
      </c>
      <c r="U84" s="77"/>
      <c r="V84" s="78"/>
      <c r="W84" s="76">
        <v>123</v>
      </c>
      <c r="X84" s="77"/>
      <c r="Y84" s="78"/>
      <c r="Z84" s="76">
        <v>123</v>
      </c>
      <c r="AA84" s="77"/>
      <c r="AB84" s="78"/>
      <c r="AC84" s="76">
        <v>123</v>
      </c>
      <c r="AD84" s="77"/>
      <c r="AE84" s="78"/>
      <c r="AF84" s="76">
        <v>123</v>
      </c>
      <c r="AG84" s="77"/>
      <c r="AH84" s="78"/>
      <c r="AI84" s="76">
        <v>123</v>
      </c>
      <c r="AJ84" s="77"/>
      <c r="AK84" s="78"/>
      <c r="AL84" s="76">
        <v>123</v>
      </c>
      <c r="AM84" s="77"/>
      <c r="AN84" s="78"/>
      <c r="AO84" s="76">
        <v>123</v>
      </c>
      <c r="AP84" s="77"/>
      <c r="AQ84" s="78"/>
      <c r="AR84" s="261"/>
      <c r="AS84" s="261"/>
      <c r="AT84" s="261"/>
      <c r="AU84" s="261"/>
      <c r="AV84" s="261"/>
      <c r="AW84" s="261"/>
      <c r="AX84" s="287"/>
      <c r="AY84" s="287"/>
      <c r="AZ84" s="261">
        <v>0</v>
      </c>
      <c r="BA84" s="261"/>
      <c r="BB84" s="287"/>
      <c r="BC84" s="287"/>
    </row>
    <row r="85" spans="1:55" ht="16.5" x14ac:dyDescent="0.25">
      <c r="A85" s="54"/>
      <c r="B85" s="55"/>
      <c r="C85" s="56"/>
      <c r="D85" s="54"/>
      <c r="E85" s="325"/>
      <c r="F85" s="326" t="s">
        <v>143</v>
      </c>
      <c r="G85" s="327"/>
      <c r="H85" s="328">
        <v>36.6</v>
      </c>
      <c r="I85" s="329"/>
      <c r="J85" s="330"/>
      <c r="K85" s="328">
        <v>36.6</v>
      </c>
      <c r="L85" s="329"/>
      <c r="M85" s="330"/>
      <c r="N85" s="328">
        <v>36.6</v>
      </c>
      <c r="O85" s="329"/>
      <c r="P85" s="330"/>
      <c r="Q85" s="328">
        <v>36.6</v>
      </c>
      <c r="R85" s="329"/>
      <c r="S85" s="330"/>
      <c r="T85" s="328">
        <v>36.6</v>
      </c>
      <c r="U85" s="329"/>
      <c r="V85" s="330"/>
      <c r="W85" s="328">
        <v>36.6</v>
      </c>
      <c r="X85" s="329"/>
      <c r="Y85" s="330"/>
      <c r="Z85" s="328">
        <v>36.6</v>
      </c>
      <c r="AA85" s="329"/>
      <c r="AB85" s="330"/>
      <c r="AC85" s="328">
        <v>36.6</v>
      </c>
      <c r="AD85" s="329"/>
      <c r="AE85" s="330"/>
      <c r="AF85" s="328">
        <v>36.6</v>
      </c>
      <c r="AG85" s="329"/>
      <c r="AH85" s="330"/>
      <c r="AI85" s="328">
        <v>36.6</v>
      </c>
      <c r="AJ85" s="329"/>
      <c r="AK85" s="330"/>
      <c r="AL85" s="328">
        <v>36.6</v>
      </c>
      <c r="AM85" s="329"/>
      <c r="AN85" s="330"/>
      <c r="AO85" s="328">
        <v>36.6</v>
      </c>
      <c r="AP85" s="329"/>
      <c r="AQ85" s="330"/>
      <c r="AR85" s="261"/>
      <c r="AS85" s="261"/>
      <c r="AT85" s="261"/>
      <c r="AU85" s="261"/>
      <c r="AV85" s="261"/>
      <c r="AW85" s="261"/>
      <c r="AX85" s="261"/>
      <c r="AY85" s="261"/>
      <c r="AZ85" s="261"/>
      <c r="BA85" s="261"/>
      <c r="BB85" s="261"/>
      <c r="BC85" s="261"/>
    </row>
    <row r="86" spans="1:55" ht="17.25" thickBot="1" x14ac:dyDescent="0.3">
      <c r="A86" s="54"/>
      <c r="B86" s="55"/>
      <c r="C86" s="56"/>
      <c r="D86" s="79"/>
      <c r="E86" s="96"/>
      <c r="F86" s="331" t="s">
        <v>26</v>
      </c>
      <c r="G86" s="332"/>
      <c r="H86" s="82">
        <v>10.4</v>
      </c>
      <c r="I86" s="83"/>
      <c r="J86" s="84"/>
      <c r="K86" s="82">
        <v>10.4</v>
      </c>
      <c r="L86" s="83"/>
      <c r="M86" s="84"/>
      <c r="N86" s="82">
        <v>10.4</v>
      </c>
      <c r="O86" s="83"/>
      <c r="P86" s="84"/>
      <c r="Q86" s="82">
        <v>10.4</v>
      </c>
      <c r="R86" s="83"/>
      <c r="S86" s="84"/>
      <c r="T86" s="82">
        <v>10.4</v>
      </c>
      <c r="U86" s="83"/>
      <c r="V86" s="84"/>
      <c r="W86" s="82">
        <v>10.4</v>
      </c>
      <c r="X86" s="83"/>
      <c r="Y86" s="84"/>
      <c r="Z86" s="82">
        <v>10.4</v>
      </c>
      <c r="AA86" s="83"/>
      <c r="AB86" s="84"/>
      <c r="AC86" s="82">
        <v>10.4</v>
      </c>
      <c r="AD86" s="83"/>
      <c r="AE86" s="84"/>
      <c r="AF86" s="82">
        <v>10.4</v>
      </c>
      <c r="AG86" s="83"/>
      <c r="AH86" s="84"/>
      <c r="AI86" s="82">
        <v>10.4</v>
      </c>
      <c r="AJ86" s="83"/>
      <c r="AK86" s="84"/>
      <c r="AL86" s="82">
        <v>10.4</v>
      </c>
      <c r="AM86" s="83"/>
      <c r="AN86" s="84"/>
      <c r="AO86" s="82">
        <v>10.4</v>
      </c>
      <c r="AP86" s="83"/>
      <c r="AQ86" s="84"/>
      <c r="AR86" s="261"/>
      <c r="AS86" s="261"/>
      <c r="AT86" s="261"/>
      <c r="AU86" s="261"/>
      <c r="AV86" s="261"/>
      <c r="AW86" s="261"/>
      <c r="AX86" s="261"/>
      <c r="AY86" s="261"/>
      <c r="AZ86" s="261"/>
      <c r="BA86" s="261"/>
      <c r="BB86" s="261"/>
      <c r="BC86" s="261"/>
    </row>
    <row r="87" spans="1:55" ht="17.25" thickBot="1" x14ac:dyDescent="0.3">
      <c r="A87" s="79"/>
      <c r="B87" s="80"/>
      <c r="C87" s="85"/>
      <c r="D87" s="64" t="s">
        <v>29</v>
      </c>
      <c r="E87" s="65"/>
      <c r="F87" s="65"/>
      <c r="G87" s="66"/>
      <c r="H87" s="70" t="s">
        <v>30</v>
      </c>
      <c r="I87" s="71"/>
      <c r="J87" s="72"/>
      <c r="K87" s="70" t="s">
        <v>30</v>
      </c>
      <c r="L87" s="71"/>
      <c r="M87" s="72"/>
      <c r="N87" s="70" t="s">
        <v>30</v>
      </c>
      <c r="O87" s="71"/>
      <c r="P87" s="72"/>
      <c r="Q87" s="70" t="s">
        <v>30</v>
      </c>
      <c r="R87" s="71"/>
      <c r="S87" s="72"/>
      <c r="T87" s="70" t="s">
        <v>30</v>
      </c>
      <c r="U87" s="71"/>
      <c r="V87" s="72"/>
      <c r="W87" s="70" t="s">
        <v>30</v>
      </c>
      <c r="X87" s="71"/>
      <c r="Y87" s="72"/>
      <c r="Z87" s="70" t="s">
        <v>30</v>
      </c>
      <c r="AA87" s="71"/>
      <c r="AB87" s="72"/>
      <c r="AC87" s="70" t="s">
        <v>30</v>
      </c>
      <c r="AD87" s="71"/>
      <c r="AE87" s="72"/>
      <c r="AF87" s="70" t="s">
        <v>30</v>
      </c>
      <c r="AG87" s="71"/>
      <c r="AH87" s="72"/>
      <c r="AI87" s="70" t="s">
        <v>30</v>
      </c>
      <c r="AJ87" s="71"/>
      <c r="AK87" s="72"/>
      <c r="AL87" s="70" t="s">
        <v>30</v>
      </c>
      <c r="AM87" s="71"/>
      <c r="AN87" s="72"/>
      <c r="AO87" s="70" t="s">
        <v>30</v>
      </c>
      <c r="AP87" s="71"/>
      <c r="AQ87" s="72"/>
      <c r="AR87" s="261"/>
      <c r="AS87" s="261"/>
      <c r="AT87" s="261"/>
      <c r="AU87" s="261"/>
      <c r="AV87" s="261"/>
      <c r="AW87" s="261"/>
      <c r="AX87" s="261"/>
      <c r="AY87" s="261"/>
      <c r="AZ87" s="261"/>
      <c r="BA87" s="261"/>
      <c r="BB87" s="261"/>
      <c r="BC87" s="261"/>
    </row>
    <row r="88" spans="1:55" ht="16.5" x14ac:dyDescent="0.25">
      <c r="A88" s="74" t="s">
        <v>32</v>
      </c>
      <c r="B88" s="91"/>
      <c r="C88" s="44"/>
      <c r="D88" s="92"/>
      <c r="E88" s="93"/>
      <c r="F88" s="176" t="s">
        <v>25</v>
      </c>
      <c r="G88" s="324"/>
      <c r="H88" s="50">
        <f t="shared" ref="H88:AQ90" si="7">H80+H72</f>
        <v>3.9941798021022006</v>
      </c>
      <c r="I88" s="94">
        <f t="shared" si="7"/>
        <v>0.58067500000000005</v>
      </c>
      <c r="J88" s="95">
        <f t="shared" si="7"/>
        <v>0.60593699999999995</v>
      </c>
      <c r="K88" s="50">
        <f t="shared" si="7"/>
        <v>3.9738322467070368</v>
      </c>
      <c r="L88" s="94">
        <f t="shared" si="7"/>
        <v>0.57137499999999997</v>
      </c>
      <c r="M88" s="95">
        <f t="shared" si="7"/>
        <v>0.60903700000000005</v>
      </c>
      <c r="N88" s="50">
        <f t="shared" si="7"/>
        <v>3.8573717126098561</v>
      </c>
      <c r="O88" s="94">
        <f t="shared" si="7"/>
        <v>0.55707499999999999</v>
      </c>
      <c r="P88" s="95">
        <f t="shared" si="7"/>
        <v>0.58863700000000008</v>
      </c>
      <c r="Q88" s="50">
        <f t="shared" si="7"/>
        <v>3.827043728903635</v>
      </c>
      <c r="R88" s="94">
        <f t="shared" si="7"/>
        <v>0.54977500000000001</v>
      </c>
      <c r="S88" s="95">
        <f t="shared" si="7"/>
        <v>0.58863700000000008</v>
      </c>
      <c r="T88" s="50">
        <f t="shared" si="7"/>
        <v>3.841345999078281</v>
      </c>
      <c r="U88" s="94">
        <f t="shared" si="7"/>
        <v>0.55317499999999997</v>
      </c>
      <c r="V88" s="95">
        <f t="shared" si="7"/>
        <v>0.58843699999999999</v>
      </c>
      <c r="W88" s="50">
        <f t="shared" si="7"/>
        <v>3.8140723699597405</v>
      </c>
      <c r="X88" s="94">
        <f t="shared" si="7"/>
        <v>0.54397499999999999</v>
      </c>
      <c r="Y88" s="95">
        <f t="shared" si="7"/>
        <v>0.58863700000000008</v>
      </c>
      <c r="Z88" s="50">
        <f t="shared" si="7"/>
        <v>3.9071552681111479</v>
      </c>
      <c r="AA88" s="94">
        <f t="shared" si="7"/>
        <v>0.56947499999999995</v>
      </c>
      <c r="AB88" s="95">
        <f t="shared" si="7"/>
        <v>0.591337</v>
      </c>
      <c r="AC88" s="50">
        <f t="shared" si="7"/>
        <v>3.9672942842032199</v>
      </c>
      <c r="AD88" s="94">
        <f t="shared" si="7"/>
        <v>0.58547499999999997</v>
      </c>
      <c r="AE88" s="95">
        <f t="shared" si="7"/>
        <v>0.59323700000000001</v>
      </c>
      <c r="AF88" s="50">
        <f t="shared" si="7"/>
        <v>3.8952551167353091</v>
      </c>
      <c r="AG88" s="94">
        <f t="shared" si="7"/>
        <v>0.56837499999999996</v>
      </c>
      <c r="AH88" s="95">
        <f t="shared" si="7"/>
        <v>0.58853700000000009</v>
      </c>
      <c r="AI88" s="50">
        <f t="shared" si="7"/>
        <v>3.7440430754158509</v>
      </c>
      <c r="AJ88" s="94">
        <f t="shared" si="7"/>
        <v>0.52757500000000002</v>
      </c>
      <c r="AK88" s="95">
        <f t="shared" si="7"/>
        <v>0.58423700000000001</v>
      </c>
      <c r="AL88" s="50">
        <f t="shared" si="7"/>
        <v>3.5843498643167813</v>
      </c>
      <c r="AM88" s="94">
        <f t="shared" si="7"/>
        <v>0.47267500000000001</v>
      </c>
      <c r="AN88" s="95">
        <f t="shared" si="7"/>
        <v>0.58813700000000002</v>
      </c>
      <c r="AO88" s="50">
        <f t="shared" si="7"/>
        <v>3.5145310246824124</v>
      </c>
      <c r="AP88" s="94">
        <f t="shared" si="7"/>
        <v>0.456175</v>
      </c>
      <c r="AQ88" s="95">
        <f t="shared" si="7"/>
        <v>0.58283700000000005</v>
      </c>
      <c r="AR88" s="261"/>
      <c r="AS88" s="261"/>
      <c r="AT88" s="261"/>
      <c r="AU88" s="261"/>
      <c r="AV88" s="261"/>
      <c r="AW88" s="261"/>
      <c r="AX88" s="261"/>
      <c r="AY88" s="261"/>
      <c r="AZ88" s="261"/>
      <c r="BA88" s="261"/>
      <c r="BB88" s="261"/>
      <c r="BC88" s="261"/>
    </row>
    <row r="89" spans="1:55" ht="16.5" x14ac:dyDescent="0.25">
      <c r="A89" s="54"/>
      <c r="B89" s="325"/>
      <c r="C89" s="55"/>
      <c r="D89" s="337"/>
      <c r="E89" s="338"/>
      <c r="F89" s="326" t="s">
        <v>143</v>
      </c>
      <c r="G89" s="327"/>
      <c r="H89" s="316">
        <f t="shared" si="7"/>
        <v>4.3499444005019683</v>
      </c>
      <c r="I89" s="339">
        <f t="shared" si="7"/>
        <v>0.252475</v>
      </c>
      <c r="J89" s="340">
        <f t="shared" si="7"/>
        <v>0.105337</v>
      </c>
      <c r="K89" s="316">
        <f t="shared" si="7"/>
        <v>4.4252144988037028</v>
      </c>
      <c r="L89" s="339">
        <f t="shared" si="7"/>
        <v>0.25527500000000003</v>
      </c>
      <c r="M89" s="340">
        <f t="shared" si="7"/>
        <v>0.11093699999999999</v>
      </c>
      <c r="N89" s="316">
        <f t="shared" si="7"/>
        <v>4.3113988757056232</v>
      </c>
      <c r="O89" s="339">
        <f t="shared" si="7"/>
        <v>0.25107499999999999</v>
      </c>
      <c r="P89" s="340">
        <f t="shared" si="7"/>
        <v>0.102537</v>
      </c>
      <c r="Q89" s="316">
        <f t="shared" si="7"/>
        <v>4.5605476116561086</v>
      </c>
      <c r="R89" s="339">
        <f t="shared" si="7"/>
        <v>0.26507500000000001</v>
      </c>
      <c r="S89" s="340">
        <f t="shared" si="7"/>
        <v>0.109537</v>
      </c>
      <c r="T89" s="316">
        <f t="shared" si="7"/>
        <v>4.4557996837445852</v>
      </c>
      <c r="U89" s="339">
        <f t="shared" si="7"/>
        <v>0.25947500000000001</v>
      </c>
      <c r="V89" s="340">
        <f t="shared" si="7"/>
        <v>0.10563699999999999</v>
      </c>
      <c r="W89" s="316">
        <f t="shared" si="7"/>
        <v>4.2498216819386441</v>
      </c>
      <c r="X89" s="339">
        <f t="shared" si="7"/>
        <v>0.245475</v>
      </c>
      <c r="Y89" s="340">
        <f t="shared" si="7"/>
        <v>0.10553700000000001</v>
      </c>
      <c r="Z89" s="316">
        <f t="shared" si="7"/>
        <v>4.5046097972305965</v>
      </c>
      <c r="AA89" s="339">
        <f t="shared" si="7"/>
        <v>0.26227500000000004</v>
      </c>
      <c r="AB89" s="340">
        <f t="shared" si="7"/>
        <v>0.10703699999999999</v>
      </c>
      <c r="AC89" s="316">
        <f t="shared" si="7"/>
        <v>4.6144825999556405</v>
      </c>
      <c r="AD89" s="339">
        <f t="shared" si="7"/>
        <v>0.26927499999999999</v>
      </c>
      <c r="AE89" s="340">
        <f t="shared" si="7"/>
        <v>0.108137</v>
      </c>
      <c r="AF89" s="316">
        <f t="shared" si="7"/>
        <v>4.4216425337308491</v>
      </c>
      <c r="AG89" s="339">
        <f t="shared" si="7"/>
        <v>0.25667499999999999</v>
      </c>
      <c r="AH89" s="340">
        <f t="shared" si="7"/>
        <v>0.106937</v>
      </c>
      <c r="AI89" s="316">
        <f t="shared" si="7"/>
        <v>4.1391399997997942</v>
      </c>
      <c r="AJ89" s="339">
        <f t="shared" si="7"/>
        <v>0.23987500000000003</v>
      </c>
      <c r="AK89" s="340">
        <f t="shared" si="7"/>
        <v>0.10113699999999999</v>
      </c>
      <c r="AL89" s="316">
        <f t="shared" si="7"/>
        <v>3.8230717312868148</v>
      </c>
      <c r="AM89" s="339">
        <f t="shared" si="7"/>
        <v>0.217475</v>
      </c>
      <c r="AN89" s="340">
        <f t="shared" si="7"/>
        <v>0.102537</v>
      </c>
      <c r="AO89" s="316">
        <f t="shared" si="7"/>
        <v>3.7034697701478896</v>
      </c>
      <c r="AP89" s="339">
        <f t="shared" si="7"/>
        <v>0.21047499999999997</v>
      </c>
      <c r="AQ89" s="340">
        <f t="shared" si="7"/>
        <v>9.9737000000000006E-2</v>
      </c>
      <c r="AR89" s="261"/>
      <c r="AS89" s="261"/>
      <c r="AT89" s="261"/>
      <c r="AU89" s="261"/>
      <c r="AV89" s="261"/>
      <c r="AW89" s="261"/>
      <c r="AX89" s="261"/>
      <c r="AY89" s="261"/>
      <c r="AZ89" s="261"/>
      <c r="BA89" s="261"/>
      <c r="BB89" s="261"/>
      <c r="BC89" s="261"/>
    </row>
    <row r="90" spans="1:55" ht="17.25" thickBot="1" x14ac:dyDescent="0.3">
      <c r="A90" s="79"/>
      <c r="B90" s="96"/>
      <c r="C90" s="80"/>
      <c r="D90" s="97"/>
      <c r="E90" s="98"/>
      <c r="F90" s="331" t="s">
        <v>26</v>
      </c>
      <c r="G90" s="332"/>
      <c r="H90" s="61">
        <f t="shared" si="7"/>
        <v>13.441934913521562</v>
      </c>
      <c r="I90" s="99">
        <f t="shared" si="7"/>
        <v>0.2402</v>
      </c>
      <c r="J90" s="100">
        <f t="shared" si="7"/>
        <v>2.8199999999999999E-2</v>
      </c>
      <c r="K90" s="61">
        <f t="shared" si="7"/>
        <v>12.769818237999646</v>
      </c>
      <c r="L90" s="99">
        <f t="shared" si="7"/>
        <v>0.22820000000000001</v>
      </c>
      <c r="M90" s="100">
        <f t="shared" si="7"/>
        <v>2.6699999999999998E-2</v>
      </c>
      <c r="N90" s="61">
        <f t="shared" si="7"/>
        <v>12.171501712378584</v>
      </c>
      <c r="O90" s="99">
        <f t="shared" si="7"/>
        <v>0.2177</v>
      </c>
      <c r="P90" s="100">
        <f t="shared" si="7"/>
        <v>2.3699999999999999E-2</v>
      </c>
      <c r="Q90" s="61">
        <f t="shared" si="7"/>
        <v>10.977782096151255</v>
      </c>
      <c r="R90" s="99">
        <f t="shared" si="7"/>
        <v>0.19670000000000001</v>
      </c>
      <c r="S90" s="100">
        <f t="shared" si="7"/>
        <v>1.77E-2</v>
      </c>
      <c r="T90" s="61">
        <f t="shared" si="7"/>
        <v>11.491121362962652</v>
      </c>
      <c r="U90" s="99">
        <f t="shared" si="7"/>
        <v>0.20570000000000002</v>
      </c>
      <c r="V90" s="100">
        <f t="shared" si="7"/>
        <v>2.07E-2</v>
      </c>
      <c r="W90" s="61">
        <f t="shared" si="7"/>
        <v>11.757039660250198</v>
      </c>
      <c r="X90" s="99">
        <f t="shared" si="7"/>
        <v>0.2102</v>
      </c>
      <c r="Y90" s="100">
        <f t="shared" si="7"/>
        <v>2.3699999999999999E-2</v>
      </c>
      <c r="Z90" s="61">
        <f t="shared" si="7"/>
        <v>12.246003547438436</v>
      </c>
      <c r="AA90" s="99">
        <f t="shared" si="7"/>
        <v>0.21920000000000001</v>
      </c>
      <c r="AB90" s="100">
        <f t="shared" si="7"/>
        <v>2.2200000000000001E-2</v>
      </c>
      <c r="AC90" s="61">
        <f t="shared" si="7"/>
        <v>12.752015927709571</v>
      </c>
      <c r="AD90" s="99">
        <f t="shared" si="7"/>
        <v>0.22820000000000001</v>
      </c>
      <c r="AE90" s="100">
        <f t="shared" si="7"/>
        <v>2.3699999999999999E-2</v>
      </c>
      <c r="AF90" s="61">
        <f t="shared" si="7"/>
        <v>12.494948905206165</v>
      </c>
      <c r="AG90" s="99">
        <f t="shared" si="7"/>
        <v>0.22370000000000001</v>
      </c>
      <c r="AH90" s="100">
        <f t="shared" si="7"/>
        <v>2.2200000000000001E-2</v>
      </c>
      <c r="AI90" s="61">
        <f t="shared" si="7"/>
        <v>11.159245770716842</v>
      </c>
      <c r="AJ90" s="99">
        <f t="shared" si="7"/>
        <v>0.19970000000000002</v>
      </c>
      <c r="AK90" s="100">
        <f t="shared" si="7"/>
        <v>2.07E-2</v>
      </c>
      <c r="AL90" s="61">
        <f t="shared" si="7"/>
        <v>9.3788545365917333</v>
      </c>
      <c r="AM90" s="99">
        <f t="shared" si="7"/>
        <v>0.16820000000000002</v>
      </c>
      <c r="AN90" s="100">
        <f t="shared" si="7"/>
        <v>1.32E-2</v>
      </c>
      <c r="AO90" s="61">
        <f t="shared" si="7"/>
        <v>8.8396074152411952</v>
      </c>
      <c r="AP90" s="99">
        <f t="shared" si="7"/>
        <v>0.15770000000000001</v>
      </c>
      <c r="AQ90" s="100">
        <f t="shared" si="7"/>
        <v>2.07E-2</v>
      </c>
      <c r="AR90" s="261"/>
      <c r="AS90" s="261"/>
      <c r="AT90" s="261"/>
      <c r="AU90" s="261"/>
      <c r="AV90" s="261"/>
      <c r="AW90" s="261"/>
      <c r="AX90" s="261"/>
      <c r="AY90" s="261"/>
      <c r="AZ90" s="261"/>
      <c r="BA90" s="261"/>
      <c r="BB90" s="261"/>
      <c r="BC90" s="261"/>
    </row>
    <row r="91" spans="1:55" ht="16.5" x14ac:dyDescent="0.25">
      <c r="A91" s="253"/>
      <c r="B91" s="102"/>
      <c r="C91" s="103"/>
      <c r="D91" s="7"/>
      <c r="E91" s="104"/>
      <c r="F91" s="104"/>
      <c r="G91" s="105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105"/>
      <c r="AR91" s="261"/>
      <c r="AS91" s="261"/>
      <c r="AT91" s="261"/>
      <c r="AU91" s="261"/>
      <c r="AV91" s="261"/>
      <c r="AW91" s="261"/>
      <c r="AX91" s="261"/>
      <c r="AY91" s="261"/>
      <c r="AZ91" s="261"/>
      <c r="BA91" s="261"/>
      <c r="BB91" s="261"/>
      <c r="BC91" s="261"/>
    </row>
    <row r="92" spans="1:55" ht="16.5" x14ac:dyDescent="0.25">
      <c r="A92" s="253"/>
      <c r="B92" s="341"/>
      <c r="C92" s="342"/>
      <c r="D92" s="7"/>
      <c r="E92" s="104"/>
      <c r="F92" s="104"/>
      <c r="G92" s="105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105"/>
      <c r="AR92" s="261"/>
      <c r="AS92" s="261"/>
      <c r="AT92" s="261"/>
      <c r="AU92" s="261"/>
      <c r="AV92" s="261"/>
      <c r="AW92" s="261"/>
      <c r="AX92" s="261"/>
      <c r="AY92" s="261"/>
      <c r="AZ92" s="261"/>
      <c r="BA92" s="261"/>
      <c r="BB92" s="261"/>
      <c r="BC92" s="261"/>
    </row>
    <row r="93" spans="1:55" ht="17.25" thickBot="1" x14ac:dyDescent="0.3">
      <c r="A93" s="106"/>
      <c r="B93" s="107"/>
      <c r="C93" s="108"/>
      <c r="D93" s="109"/>
      <c r="E93" s="110"/>
      <c r="F93" s="110"/>
      <c r="G93" s="111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12"/>
      <c r="AG93" s="112"/>
      <c r="AH93" s="112"/>
      <c r="AI93" s="112"/>
      <c r="AJ93" s="112"/>
      <c r="AK93" s="112"/>
      <c r="AL93" s="112"/>
      <c r="AM93" s="112"/>
      <c r="AN93" s="112"/>
      <c r="AO93" s="112"/>
      <c r="AP93" s="112"/>
      <c r="AQ93" s="111"/>
      <c r="AR93" s="261"/>
      <c r="AS93" s="261"/>
      <c r="AT93" s="261"/>
      <c r="AU93" s="261"/>
      <c r="AV93" s="261"/>
      <c r="AW93" s="261"/>
      <c r="AX93" s="261"/>
      <c r="AY93" s="261"/>
      <c r="AZ93" s="261"/>
      <c r="BA93" s="261"/>
      <c r="BB93" s="261"/>
      <c r="BC93" s="261"/>
    </row>
    <row r="94" spans="1:55" ht="17.25" thickBot="1" x14ac:dyDescent="0.3">
      <c r="A94" s="113"/>
      <c r="B94" s="114"/>
      <c r="C94" s="114"/>
      <c r="D94" s="115"/>
      <c r="E94" s="116"/>
      <c r="F94" s="115"/>
      <c r="G94" s="116"/>
      <c r="H94" s="117"/>
      <c r="I94" s="115"/>
      <c r="J94" s="115"/>
      <c r="K94" s="117"/>
      <c r="L94" s="115"/>
      <c r="M94" s="115"/>
      <c r="N94" s="117"/>
      <c r="O94" s="115"/>
      <c r="P94" s="115"/>
      <c r="Q94" s="117"/>
      <c r="R94" s="115"/>
      <c r="S94" s="115"/>
      <c r="T94" s="117"/>
      <c r="U94" s="115"/>
      <c r="V94" s="115"/>
      <c r="W94" s="117"/>
      <c r="X94" s="115"/>
      <c r="Y94" s="115"/>
      <c r="Z94" s="117"/>
      <c r="AA94" s="115"/>
      <c r="AB94" s="115"/>
      <c r="AC94" s="117"/>
      <c r="AD94" s="115"/>
      <c r="AE94" s="115"/>
      <c r="AF94" s="117"/>
      <c r="AG94" s="115"/>
      <c r="AH94" s="115"/>
      <c r="AI94" s="117"/>
      <c r="AJ94" s="115"/>
      <c r="AK94" s="115"/>
      <c r="AL94" s="117"/>
      <c r="AM94" s="115"/>
      <c r="AN94" s="115"/>
      <c r="AO94" s="117"/>
      <c r="AP94" s="115"/>
      <c r="AQ94" s="115"/>
      <c r="AR94" s="261"/>
      <c r="AS94" s="261"/>
      <c r="AT94" s="261"/>
      <c r="AU94" s="261"/>
      <c r="AV94" s="261"/>
      <c r="AW94" s="261"/>
      <c r="AX94" s="261"/>
      <c r="AY94" s="261"/>
      <c r="AZ94" s="261"/>
      <c r="BA94" s="261"/>
      <c r="BB94" s="261"/>
      <c r="BC94" s="261"/>
    </row>
    <row r="95" spans="1:55" ht="16.5" x14ac:dyDescent="0.25">
      <c r="A95" s="118" t="s">
        <v>37</v>
      </c>
      <c r="B95" s="119"/>
      <c r="C95" s="119"/>
      <c r="D95" s="76" t="s">
        <v>38</v>
      </c>
      <c r="E95" s="77"/>
      <c r="F95" s="77" t="s">
        <v>39</v>
      </c>
      <c r="G95" s="78"/>
      <c r="H95" s="120" t="s">
        <v>97</v>
      </c>
      <c r="I95" s="121"/>
      <c r="J95" s="122"/>
      <c r="K95" s="120" t="s">
        <v>98</v>
      </c>
      <c r="L95" s="121"/>
      <c r="M95" s="122"/>
      <c r="N95" s="120" t="s">
        <v>99</v>
      </c>
      <c r="O95" s="121"/>
      <c r="P95" s="122"/>
      <c r="Q95" s="120" t="s">
        <v>100</v>
      </c>
      <c r="R95" s="121"/>
      <c r="S95" s="122"/>
      <c r="T95" s="120" t="s">
        <v>101</v>
      </c>
      <c r="U95" s="121"/>
      <c r="V95" s="122"/>
      <c r="W95" s="120" t="s">
        <v>102</v>
      </c>
      <c r="X95" s="121"/>
      <c r="Y95" s="122"/>
      <c r="Z95" s="120" t="s">
        <v>103</v>
      </c>
      <c r="AA95" s="121"/>
      <c r="AB95" s="122"/>
      <c r="AC95" s="120" t="s">
        <v>104</v>
      </c>
      <c r="AD95" s="121"/>
      <c r="AE95" s="122"/>
      <c r="AF95" s="120" t="s">
        <v>105</v>
      </c>
      <c r="AG95" s="121"/>
      <c r="AH95" s="122"/>
      <c r="AI95" s="120" t="s">
        <v>106</v>
      </c>
      <c r="AJ95" s="121"/>
      <c r="AK95" s="122"/>
      <c r="AL95" s="120" t="s">
        <v>107</v>
      </c>
      <c r="AM95" s="121"/>
      <c r="AN95" s="122"/>
      <c r="AO95" s="120" t="s">
        <v>108</v>
      </c>
      <c r="AP95" s="121"/>
      <c r="AQ95" s="122"/>
      <c r="AR95" s="261"/>
      <c r="AS95" s="261"/>
      <c r="AT95" s="261"/>
      <c r="AU95" s="261"/>
      <c r="AV95" s="261"/>
      <c r="AW95" s="261"/>
      <c r="AX95" s="261"/>
      <c r="AY95" s="261"/>
      <c r="AZ95" s="261"/>
      <c r="BA95" s="261"/>
      <c r="BB95" s="261"/>
      <c r="BC95" s="261"/>
    </row>
    <row r="96" spans="1:55" ht="17.25" thickBot="1" x14ac:dyDescent="0.3">
      <c r="A96" s="123" t="s">
        <v>146</v>
      </c>
      <c r="B96" s="124"/>
      <c r="C96" s="124"/>
      <c r="D96" s="125" t="s">
        <v>41</v>
      </c>
      <c r="E96" s="126" t="s">
        <v>42</v>
      </c>
      <c r="F96" s="127" t="s">
        <v>41</v>
      </c>
      <c r="G96" s="128" t="s">
        <v>42</v>
      </c>
      <c r="H96" s="132"/>
      <c r="I96" s="133"/>
      <c r="J96" s="134"/>
      <c r="K96" s="132"/>
      <c r="L96" s="133"/>
      <c r="M96" s="134"/>
      <c r="N96" s="132"/>
      <c r="O96" s="133"/>
      <c r="P96" s="134"/>
      <c r="Q96" s="132"/>
      <c r="R96" s="133"/>
      <c r="S96" s="134"/>
      <c r="T96" s="132"/>
      <c r="U96" s="133"/>
      <c r="V96" s="134"/>
      <c r="W96" s="132"/>
      <c r="X96" s="133"/>
      <c r="Y96" s="134"/>
      <c r="Z96" s="132"/>
      <c r="AA96" s="133"/>
      <c r="AB96" s="134"/>
      <c r="AC96" s="132"/>
      <c r="AD96" s="133"/>
      <c r="AE96" s="134"/>
      <c r="AF96" s="132"/>
      <c r="AG96" s="133"/>
      <c r="AH96" s="134"/>
      <c r="AI96" s="132"/>
      <c r="AJ96" s="133"/>
      <c r="AK96" s="134"/>
      <c r="AL96" s="132"/>
      <c r="AM96" s="133"/>
      <c r="AN96" s="134"/>
      <c r="AO96" s="132"/>
      <c r="AP96" s="133"/>
      <c r="AQ96" s="134"/>
      <c r="AR96" s="261"/>
      <c r="AS96" s="261"/>
      <c r="AT96" s="261"/>
      <c r="AU96" s="261"/>
      <c r="AV96" s="261"/>
      <c r="AW96" s="261"/>
      <c r="AX96" s="261"/>
      <c r="AY96" s="261"/>
      <c r="AZ96" s="261"/>
      <c r="BA96" s="261"/>
      <c r="BB96" s="261"/>
      <c r="BC96" s="261"/>
    </row>
    <row r="97" spans="1:43" ht="16.5" x14ac:dyDescent="0.25">
      <c r="A97" s="135" t="s">
        <v>146</v>
      </c>
      <c r="B97" s="136" t="s">
        <v>147</v>
      </c>
      <c r="C97" s="137"/>
      <c r="D97" s="138"/>
      <c r="E97" s="139"/>
      <c r="F97" s="140"/>
      <c r="G97" s="141"/>
      <c r="H97" s="343">
        <v>0</v>
      </c>
      <c r="I97" s="344">
        <v>0</v>
      </c>
      <c r="J97" s="296">
        <v>0</v>
      </c>
      <c r="K97" s="343">
        <v>0</v>
      </c>
      <c r="L97" s="344">
        <v>0</v>
      </c>
      <c r="M97" s="296">
        <v>0</v>
      </c>
      <c r="N97" s="343">
        <v>0</v>
      </c>
      <c r="O97" s="344">
        <v>0</v>
      </c>
      <c r="P97" s="296">
        <v>0</v>
      </c>
      <c r="Q97" s="343">
        <v>0</v>
      </c>
      <c r="R97" s="344">
        <v>0</v>
      </c>
      <c r="S97" s="296">
        <v>0</v>
      </c>
      <c r="T97" s="343">
        <v>0</v>
      </c>
      <c r="U97" s="344">
        <v>0</v>
      </c>
      <c r="V97" s="296">
        <v>0</v>
      </c>
      <c r="W97" s="343">
        <v>0</v>
      </c>
      <c r="X97" s="344">
        <v>0</v>
      </c>
      <c r="Y97" s="296">
        <v>0</v>
      </c>
      <c r="Z97" s="343">
        <v>0</v>
      </c>
      <c r="AA97" s="344">
        <v>0</v>
      </c>
      <c r="AB97" s="296">
        <v>0</v>
      </c>
      <c r="AC97" s="343">
        <v>0</v>
      </c>
      <c r="AD97" s="344">
        <v>0</v>
      </c>
      <c r="AE97" s="296">
        <v>0</v>
      </c>
      <c r="AF97" s="343">
        <v>0</v>
      </c>
      <c r="AG97" s="344">
        <v>0</v>
      </c>
      <c r="AH97" s="296">
        <v>0</v>
      </c>
      <c r="AI97" s="343">
        <v>0</v>
      </c>
      <c r="AJ97" s="344">
        <v>0</v>
      </c>
      <c r="AK97" s="296">
        <v>0</v>
      </c>
      <c r="AL97" s="343">
        <v>0</v>
      </c>
      <c r="AM97" s="344">
        <v>0</v>
      </c>
      <c r="AN97" s="296">
        <v>0</v>
      </c>
      <c r="AO97" s="343">
        <v>0</v>
      </c>
      <c r="AP97" s="344">
        <v>0</v>
      </c>
      <c r="AQ97" s="296">
        <v>0</v>
      </c>
    </row>
    <row r="98" spans="1:43" ht="16.5" x14ac:dyDescent="0.25">
      <c r="A98" s="145" t="s">
        <v>146</v>
      </c>
      <c r="B98" s="146" t="s">
        <v>148</v>
      </c>
      <c r="C98" s="147"/>
      <c r="D98" s="148"/>
      <c r="E98" s="149"/>
      <c r="F98" s="150"/>
      <c r="G98" s="151"/>
      <c r="H98" s="155">
        <v>0</v>
      </c>
      <c r="I98" s="156">
        <v>0</v>
      </c>
      <c r="J98" s="157">
        <v>0</v>
      </c>
      <c r="K98" s="155">
        <v>0</v>
      </c>
      <c r="L98" s="156">
        <v>0</v>
      </c>
      <c r="M98" s="157">
        <v>0</v>
      </c>
      <c r="N98" s="155">
        <v>0</v>
      </c>
      <c r="O98" s="156">
        <v>0</v>
      </c>
      <c r="P98" s="157">
        <v>0</v>
      </c>
      <c r="Q98" s="155">
        <v>0</v>
      </c>
      <c r="R98" s="156">
        <v>0</v>
      </c>
      <c r="S98" s="157">
        <v>0</v>
      </c>
      <c r="T98" s="155">
        <v>0</v>
      </c>
      <c r="U98" s="156">
        <v>0</v>
      </c>
      <c r="V98" s="157">
        <v>0</v>
      </c>
      <c r="W98" s="155">
        <v>0</v>
      </c>
      <c r="X98" s="156">
        <v>0</v>
      </c>
      <c r="Y98" s="157">
        <v>0</v>
      </c>
      <c r="Z98" s="155">
        <v>0</v>
      </c>
      <c r="AA98" s="156">
        <v>0</v>
      </c>
      <c r="AB98" s="157">
        <v>0</v>
      </c>
      <c r="AC98" s="155">
        <v>0</v>
      </c>
      <c r="AD98" s="156">
        <v>0</v>
      </c>
      <c r="AE98" s="157">
        <v>0</v>
      </c>
      <c r="AF98" s="155">
        <v>0</v>
      </c>
      <c r="AG98" s="156">
        <v>0</v>
      </c>
      <c r="AH98" s="157">
        <v>0</v>
      </c>
      <c r="AI98" s="155">
        <v>0</v>
      </c>
      <c r="AJ98" s="156">
        <v>0</v>
      </c>
      <c r="AK98" s="157">
        <v>0</v>
      </c>
      <c r="AL98" s="155">
        <v>0</v>
      </c>
      <c r="AM98" s="156">
        <v>0</v>
      </c>
      <c r="AN98" s="157">
        <v>0</v>
      </c>
      <c r="AO98" s="155">
        <v>0</v>
      </c>
      <c r="AP98" s="156">
        <v>0</v>
      </c>
      <c r="AQ98" s="157">
        <v>0</v>
      </c>
    </row>
    <row r="99" spans="1:43" ht="16.5" x14ac:dyDescent="0.25">
      <c r="A99" s="145" t="s">
        <v>146</v>
      </c>
      <c r="B99" s="146" t="s">
        <v>149</v>
      </c>
      <c r="C99" s="147"/>
      <c r="D99" s="148"/>
      <c r="E99" s="149"/>
      <c r="F99" s="150"/>
      <c r="G99" s="151"/>
      <c r="H99" s="155">
        <v>0</v>
      </c>
      <c r="I99" s="156">
        <v>0</v>
      </c>
      <c r="J99" s="157">
        <v>0</v>
      </c>
      <c r="K99" s="155">
        <v>0</v>
      </c>
      <c r="L99" s="156">
        <v>0</v>
      </c>
      <c r="M99" s="157">
        <v>0</v>
      </c>
      <c r="N99" s="155">
        <v>0</v>
      </c>
      <c r="O99" s="156">
        <v>0</v>
      </c>
      <c r="P99" s="157">
        <v>0</v>
      </c>
      <c r="Q99" s="155">
        <v>0</v>
      </c>
      <c r="R99" s="156">
        <v>0</v>
      </c>
      <c r="S99" s="157">
        <v>0</v>
      </c>
      <c r="T99" s="155">
        <v>0</v>
      </c>
      <c r="U99" s="156">
        <v>0</v>
      </c>
      <c r="V99" s="157">
        <v>0</v>
      </c>
      <c r="W99" s="155">
        <v>0</v>
      </c>
      <c r="X99" s="156">
        <v>0</v>
      </c>
      <c r="Y99" s="157">
        <v>0</v>
      </c>
      <c r="Z99" s="155">
        <v>0</v>
      </c>
      <c r="AA99" s="156">
        <v>0</v>
      </c>
      <c r="AB99" s="157">
        <v>0</v>
      </c>
      <c r="AC99" s="155">
        <v>0</v>
      </c>
      <c r="AD99" s="156">
        <v>0</v>
      </c>
      <c r="AE99" s="157">
        <v>0</v>
      </c>
      <c r="AF99" s="155">
        <v>0</v>
      </c>
      <c r="AG99" s="156">
        <v>0</v>
      </c>
      <c r="AH99" s="157">
        <v>0</v>
      </c>
      <c r="AI99" s="155">
        <v>0</v>
      </c>
      <c r="AJ99" s="156">
        <v>0</v>
      </c>
      <c r="AK99" s="157">
        <v>0</v>
      </c>
      <c r="AL99" s="155">
        <v>0</v>
      </c>
      <c r="AM99" s="156">
        <v>0</v>
      </c>
      <c r="AN99" s="157">
        <v>0</v>
      </c>
      <c r="AO99" s="155">
        <v>0</v>
      </c>
      <c r="AP99" s="156">
        <v>0</v>
      </c>
      <c r="AQ99" s="157">
        <v>0</v>
      </c>
    </row>
    <row r="100" spans="1:43" ht="16.5" x14ac:dyDescent="0.25">
      <c r="A100" s="145" t="s">
        <v>146</v>
      </c>
      <c r="B100" s="146" t="s">
        <v>150</v>
      </c>
      <c r="C100" s="147"/>
      <c r="D100" s="148"/>
      <c r="E100" s="149"/>
      <c r="F100" s="150"/>
      <c r="G100" s="151"/>
      <c r="H100" s="155">
        <v>0</v>
      </c>
      <c r="I100" s="156">
        <v>0</v>
      </c>
      <c r="J100" s="157">
        <v>0</v>
      </c>
      <c r="K100" s="155">
        <v>0</v>
      </c>
      <c r="L100" s="156">
        <v>0</v>
      </c>
      <c r="M100" s="157">
        <v>0</v>
      </c>
      <c r="N100" s="155">
        <v>0</v>
      </c>
      <c r="O100" s="156">
        <v>0</v>
      </c>
      <c r="P100" s="157">
        <v>0</v>
      </c>
      <c r="Q100" s="155">
        <v>0</v>
      </c>
      <c r="R100" s="156">
        <v>0</v>
      </c>
      <c r="S100" s="157">
        <v>0</v>
      </c>
      <c r="T100" s="155">
        <v>0</v>
      </c>
      <c r="U100" s="156">
        <v>0</v>
      </c>
      <c r="V100" s="157">
        <v>0</v>
      </c>
      <c r="W100" s="155">
        <v>0</v>
      </c>
      <c r="X100" s="156">
        <v>0</v>
      </c>
      <c r="Y100" s="157">
        <v>0</v>
      </c>
      <c r="Z100" s="155">
        <v>0</v>
      </c>
      <c r="AA100" s="156">
        <v>0</v>
      </c>
      <c r="AB100" s="157">
        <v>0</v>
      </c>
      <c r="AC100" s="155">
        <v>0</v>
      </c>
      <c r="AD100" s="156">
        <v>0</v>
      </c>
      <c r="AE100" s="157">
        <v>0</v>
      </c>
      <c r="AF100" s="155">
        <v>0</v>
      </c>
      <c r="AG100" s="156">
        <v>0</v>
      </c>
      <c r="AH100" s="157">
        <v>0</v>
      </c>
      <c r="AI100" s="155">
        <v>0</v>
      </c>
      <c r="AJ100" s="156">
        <v>0</v>
      </c>
      <c r="AK100" s="157">
        <v>0</v>
      </c>
      <c r="AL100" s="155">
        <v>0</v>
      </c>
      <c r="AM100" s="156">
        <v>0</v>
      </c>
      <c r="AN100" s="157">
        <v>0</v>
      </c>
      <c r="AO100" s="155">
        <v>0</v>
      </c>
      <c r="AP100" s="156">
        <v>0</v>
      </c>
      <c r="AQ100" s="157">
        <v>0</v>
      </c>
    </row>
    <row r="101" spans="1:43" ht="16.5" x14ac:dyDescent="0.25">
      <c r="A101" s="145" t="s">
        <v>146</v>
      </c>
      <c r="B101" s="146" t="s">
        <v>151</v>
      </c>
      <c r="C101" s="147"/>
      <c r="D101" s="148"/>
      <c r="E101" s="149"/>
      <c r="F101" s="150"/>
      <c r="G101" s="151"/>
      <c r="H101" s="152">
        <f>SQRT(I101^2+J101^2)*1000/(1.73*H77)</f>
        <v>3.5734099801590604</v>
      </c>
      <c r="I101" s="153">
        <v>0.20681200000000002</v>
      </c>
      <c r="J101" s="154">
        <v>8.7104000000000001E-2</v>
      </c>
      <c r="K101" s="152">
        <f>SQRT(L101^2+M101^2)*1000/(1.73*K77)</f>
        <v>3.5501058763491824</v>
      </c>
      <c r="L101" s="153">
        <v>0.204012</v>
      </c>
      <c r="M101" s="154">
        <v>8.9903999999999998E-2</v>
      </c>
      <c r="N101" s="152">
        <f>SQRT(O101^2+P101^2)*1000/(1.73*N77)</f>
        <v>3.4362902532511028</v>
      </c>
      <c r="O101" s="153">
        <v>0.19981200000000002</v>
      </c>
      <c r="P101" s="154">
        <v>8.1504000000000007E-2</v>
      </c>
      <c r="Q101" s="152">
        <f>SQRT(R101^2+S101^2)*1000/(1.73*Q77)</f>
        <v>3.7551853504017334</v>
      </c>
      <c r="R101" s="153">
        <v>0.21801200000000001</v>
      </c>
      <c r="S101" s="154">
        <v>8.9903999999999998E-2</v>
      </c>
      <c r="T101" s="152">
        <f>SQRT(U101^2+V101^2)*1000/(1.73*T77)</f>
        <v>3.6455539270872106</v>
      </c>
      <c r="U101" s="153">
        <v>0.21101200000000001</v>
      </c>
      <c r="V101" s="154">
        <v>8.8803999999999994E-2</v>
      </c>
      <c r="W101" s="152">
        <f>SQRT(X101^2+Y101^2)*1000/(1.73*W77)</f>
        <v>3.4812121093798032</v>
      </c>
      <c r="X101" s="153">
        <v>0.19981200000000002</v>
      </c>
      <c r="Y101" s="154">
        <v>8.8704000000000005E-2</v>
      </c>
      <c r="Z101" s="152">
        <f>SQRT(AA101^2+AB101^2)*1000/(1.73*Z77)</f>
        <v>3.6661119673234159</v>
      </c>
      <c r="AA101" s="153">
        <v>0.21241200000000002</v>
      </c>
      <c r="AB101" s="154">
        <v>8.8803999999999994E-2</v>
      </c>
      <c r="AC101" s="152">
        <f>SQRT(AD101^2+AE101^2)*1000/(1.73*AC77)</f>
        <v>3.7551853504017334</v>
      </c>
      <c r="AD101" s="153">
        <v>0.21801200000000001</v>
      </c>
      <c r="AE101" s="154">
        <v>8.9903999999999998E-2</v>
      </c>
      <c r="AF101" s="152">
        <f>SQRT(AG101^2+AH101^2)*1000/(1.73*AF77)</f>
        <v>3.6038753192195956</v>
      </c>
      <c r="AG101" s="153">
        <v>0.20821199999999998</v>
      </c>
      <c r="AH101" s="154">
        <v>8.8704000000000005E-2</v>
      </c>
      <c r="AI101" s="152">
        <f>SQRT(AJ101^2+AK101^2)*1000/(1.73*AI77)</f>
        <v>3.3830952997623869</v>
      </c>
      <c r="AJ101" s="153">
        <v>0.19561200000000004</v>
      </c>
      <c r="AK101" s="154">
        <v>8.2903999999999992E-2</v>
      </c>
      <c r="AL101" s="152">
        <f>SQRT(AM101^2+AN101^2)*1000/(1.73*AL77)</f>
        <v>3.1479623287548089</v>
      </c>
      <c r="AM101" s="153">
        <v>0.178812</v>
      </c>
      <c r="AN101" s="154">
        <v>8.4304000000000004E-2</v>
      </c>
      <c r="AO101" s="152">
        <f>SQRT(AP101^2+AQ101^2)*1000/(1.73*AO77)</f>
        <v>3.0482908774964246</v>
      </c>
      <c r="AP101" s="153">
        <v>0.17321199999999998</v>
      </c>
      <c r="AQ101" s="154">
        <v>8.1504000000000007E-2</v>
      </c>
    </row>
    <row r="102" spans="1:43" ht="17.25" thickBot="1" x14ac:dyDescent="0.3">
      <c r="A102" s="145" t="s">
        <v>146</v>
      </c>
      <c r="B102" s="146" t="s">
        <v>152</v>
      </c>
      <c r="C102" s="147"/>
      <c r="D102" s="148"/>
      <c r="E102" s="149"/>
      <c r="F102" s="150"/>
      <c r="G102" s="151"/>
      <c r="H102" s="152">
        <f>SQRT(I102^2+J102^2)*1000/(1.73*H85)</f>
        <v>0.7765344203429082</v>
      </c>
      <c r="I102" s="153">
        <v>4.5662999999999995E-2</v>
      </c>
      <c r="J102" s="154">
        <v>1.8233000000000003E-2</v>
      </c>
      <c r="K102" s="152">
        <f>SQRT(L102^2+M102^2)*1000/(1.73*K85)</f>
        <v>0.87510862245452048</v>
      </c>
      <c r="L102" s="153">
        <v>5.1263000000000003E-2</v>
      </c>
      <c r="M102" s="154">
        <v>2.1033E-2</v>
      </c>
      <c r="N102" s="152">
        <f>SQRT(O102^2+P102^2)*1000/(1.73*N85)</f>
        <v>0.87510862245452037</v>
      </c>
      <c r="O102" s="153">
        <v>5.1262999999999996E-2</v>
      </c>
      <c r="P102" s="154">
        <v>2.1033E-2</v>
      </c>
      <c r="Q102" s="152">
        <f>SQRT(R102^2+S102^2)*1000/(1.73*Q85)</f>
        <v>0.80536226125437549</v>
      </c>
      <c r="R102" s="153">
        <v>4.7063000000000001E-2</v>
      </c>
      <c r="S102" s="154">
        <v>1.9633000000000001E-2</v>
      </c>
      <c r="T102" s="152">
        <f>SQRT(U102^2+V102^2)*1000/(1.73*T85)</f>
        <v>0.81024575665737497</v>
      </c>
      <c r="U102" s="153">
        <v>4.8462999999999999E-2</v>
      </c>
      <c r="V102" s="154">
        <v>1.6833000000000001E-2</v>
      </c>
      <c r="W102" s="152">
        <f>SQRT(X102^2+Y102^2)*1000/(1.73*W85)</f>
        <v>0.76860957255884055</v>
      </c>
      <c r="X102" s="153">
        <v>4.5662999999999995E-2</v>
      </c>
      <c r="Y102" s="154">
        <v>1.6833000000000001E-2</v>
      </c>
      <c r="Z102" s="152">
        <f>SQRT(AA102^2+AB102^2)*1000/(1.73*Z85)</f>
        <v>0.83849782990718036</v>
      </c>
      <c r="AA102" s="153">
        <v>4.9862999999999998E-2</v>
      </c>
      <c r="AB102" s="154">
        <v>1.8233000000000003E-2</v>
      </c>
      <c r="AC102" s="152">
        <f>SQRT(AD102^2+AE102^2)*1000/(1.73*AC85)</f>
        <v>0.85929724955390729</v>
      </c>
      <c r="AD102" s="153">
        <v>5.1262999999999996E-2</v>
      </c>
      <c r="AE102" s="154">
        <v>1.8233000000000003E-2</v>
      </c>
      <c r="AF102" s="152">
        <f>SQRT(AG102^2+AH102^2)*1000/(1.73*AF85)</f>
        <v>0.81776721451125378</v>
      </c>
      <c r="AG102" s="153">
        <v>4.8462999999999999E-2</v>
      </c>
      <c r="AH102" s="154">
        <v>1.8233000000000003E-2</v>
      </c>
      <c r="AI102" s="152">
        <f>SQRT(AJ102^2+AK102^2)*1000/(1.73*AI85)</f>
        <v>0.75604470003740754</v>
      </c>
      <c r="AJ102" s="153">
        <v>4.4262999999999997E-2</v>
      </c>
      <c r="AK102" s="154">
        <v>1.8233000000000003E-2</v>
      </c>
      <c r="AL102" s="152">
        <f>SQRT(AM102^2+AN102^2)*1000/(1.73*AL85)</f>
        <v>0.67510940253200613</v>
      </c>
      <c r="AM102" s="153">
        <v>3.8662999999999996E-2</v>
      </c>
      <c r="AN102" s="154">
        <v>1.8233000000000003E-2</v>
      </c>
      <c r="AO102" s="152">
        <f>SQRT(AP102^2+AQ102^2)*1000/(1.73*AO85)</f>
        <v>0.65517889265146512</v>
      </c>
      <c r="AP102" s="153">
        <v>3.7262999999999998E-2</v>
      </c>
      <c r="AQ102" s="154">
        <v>1.8233000000000003E-2</v>
      </c>
    </row>
    <row r="103" spans="1:43" ht="16.5" x14ac:dyDescent="0.25">
      <c r="A103" s="176" t="s">
        <v>153</v>
      </c>
      <c r="B103" s="177"/>
      <c r="C103" s="177"/>
      <c r="D103" s="177"/>
      <c r="E103" s="177"/>
      <c r="F103" s="177"/>
      <c r="G103" s="178"/>
      <c r="H103" s="142">
        <f t="shared" ref="H103:AQ104" si="8">H101</f>
        <v>3.5734099801590604</v>
      </c>
      <c r="I103" s="143">
        <f t="shared" si="8"/>
        <v>0.20681200000000002</v>
      </c>
      <c r="J103" s="144">
        <f t="shared" si="8"/>
        <v>8.7104000000000001E-2</v>
      </c>
      <c r="K103" s="142">
        <f t="shared" si="8"/>
        <v>3.5501058763491824</v>
      </c>
      <c r="L103" s="143">
        <f t="shared" si="8"/>
        <v>0.204012</v>
      </c>
      <c r="M103" s="144">
        <f t="shared" si="8"/>
        <v>8.9903999999999998E-2</v>
      </c>
      <c r="N103" s="142">
        <f t="shared" si="8"/>
        <v>3.4362902532511028</v>
      </c>
      <c r="O103" s="143">
        <f t="shared" si="8"/>
        <v>0.19981200000000002</v>
      </c>
      <c r="P103" s="144">
        <f t="shared" si="8"/>
        <v>8.1504000000000007E-2</v>
      </c>
      <c r="Q103" s="142">
        <f t="shared" si="8"/>
        <v>3.7551853504017334</v>
      </c>
      <c r="R103" s="143">
        <f t="shared" si="8"/>
        <v>0.21801200000000001</v>
      </c>
      <c r="S103" s="144">
        <f t="shared" si="8"/>
        <v>8.9903999999999998E-2</v>
      </c>
      <c r="T103" s="142">
        <f t="shared" si="8"/>
        <v>3.6455539270872106</v>
      </c>
      <c r="U103" s="143">
        <f t="shared" si="8"/>
        <v>0.21101200000000001</v>
      </c>
      <c r="V103" s="144">
        <f t="shared" si="8"/>
        <v>8.8803999999999994E-2</v>
      </c>
      <c r="W103" s="142">
        <f t="shared" si="8"/>
        <v>3.4812121093798032</v>
      </c>
      <c r="X103" s="143">
        <f t="shared" si="8"/>
        <v>0.19981200000000002</v>
      </c>
      <c r="Y103" s="144">
        <f t="shared" si="8"/>
        <v>8.8704000000000005E-2</v>
      </c>
      <c r="Z103" s="142">
        <f t="shared" si="8"/>
        <v>3.6661119673234159</v>
      </c>
      <c r="AA103" s="143">
        <f t="shared" si="8"/>
        <v>0.21241200000000002</v>
      </c>
      <c r="AB103" s="144">
        <f t="shared" si="8"/>
        <v>8.8803999999999994E-2</v>
      </c>
      <c r="AC103" s="142">
        <f t="shared" si="8"/>
        <v>3.7551853504017334</v>
      </c>
      <c r="AD103" s="143">
        <f t="shared" si="8"/>
        <v>0.21801200000000001</v>
      </c>
      <c r="AE103" s="144">
        <f t="shared" si="8"/>
        <v>8.9903999999999998E-2</v>
      </c>
      <c r="AF103" s="142">
        <f t="shared" si="8"/>
        <v>3.6038753192195956</v>
      </c>
      <c r="AG103" s="143">
        <f t="shared" si="8"/>
        <v>0.20821199999999998</v>
      </c>
      <c r="AH103" s="144">
        <f t="shared" si="8"/>
        <v>8.8704000000000005E-2</v>
      </c>
      <c r="AI103" s="142">
        <f t="shared" si="8"/>
        <v>3.3830952997623869</v>
      </c>
      <c r="AJ103" s="143">
        <f t="shared" si="8"/>
        <v>0.19561200000000004</v>
      </c>
      <c r="AK103" s="144">
        <f t="shared" si="8"/>
        <v>8.2903999999999992E-2</v>
      </c>
      <c r="AL103" s="142">
        <f t="shared" si="8"/>
        <v>3.1479623287548089</v>
      </c>
      <c r="AM103" s="143">
        <f t="shared" si="8"/>
        <v>0.178812</v>
      </c>
      <c r="AN103" s="144">
        <f t="shared" si="8"/>
        <v>8.4304000000000004E-2</v>
      </c>
      <c r="AO103" s="142">
        <f t="shared" si="8"/>
        <v>3.0482908774964246</v>
      </c>
      <c r="AP103" s="143">
        <f t="shared" si="8"/>
        <v>0.17321199999999998</v>
      </c>
      <c r="AQ103" s="144">
        <f t="shared" si="8"/>
        <v>8.1504000000000007E-2</v>
      </c>
    </row>
    <row r="104" spans="1:43" ht="17.25" thickBot="1" x14ac:dyDescent="0.3">
      <c r="A104" s="179" t="s">
        <v>154</v>
      </c>
      <c r="B104" s="180"/>
      <c r="C104" s="180"/>
      <c r="D104" s="180"/>
      <c r="E104" s="180"/>
      <c r="F104" s="180"/>
      <c r="G104" s="181"/>
      <c r="H104" s="182">
        <f t="shared" si="8"/>
        <v>0.7765344203429082</v>
      </c>
      <c r="I104" s="183">
        <f t="shared" si="8"/>
        <v>4.5662999999999995E-2</v>
      </c>
      <c r="J104" s="184">
        <f t="shared" si="8"/>
        <v>1.8233000000000003E-2</v>
      </c>
      <c r="K104" s="182">
        <f t="shared" si="8"/>
        <v>0.87510862245452048</v>
      </c>
      <c r="L104" s="183">
        <f t="shared" si="8"/>
        <v>5.1263000000000003E-2</v>
      </c>
      <c r="M104" s="184">
        <f t="shared" si="8"/>
        <v>2.1033E-2</v>
      </c>
      <c r="N104" s="182">
        <f t="shared" si="8"/>
        <v>0.87510862245452037</v>
      </c>
      <c r="O104" s="183">
        <f t="shared" si="8"/>
        <v>5.1262999999999996E-2</v>
      </c>
      <c r="P104" s="184">
        <f t="shared" si="8"/>
        <v>2.1033E-2</v>
      </c>
      <c r="Q104" s="182">
        <f t="shared" si="8"/>
        <v>0.80536226125437549</v>
      </c>
      <c r="R104" s="183">
        <f t="shared" si="8"/>
        <v>4.7063000000000001E-2</v>
      </c>
      <c r="S104" s="184">
        <f t="shared" si="8"/>
        <v>1.9633000000000001E-2</v>
      </c>
      <c r="T104" s="182">
        <f t="shared" si="8"/>
        <v>0.81024575665737497</v>
      </c>
      <c r="U104" s="183">
        <f t="shared" si="8"/>
        <v>4.8462999999999999E-2</v>
      </c>
      <c r="V104" s="184">
        <f t="shared" si="8"/>
        <v>1.6833000000000001E-2</v>
      </c>
      <c r="W104" s="182">
        <f t="shared" si="8"/>
        <v>0.76860957255884055</v>
      </c>
      <c r="X104" s="183">
        <f t="shared" si="8"/>
        <v>4.5662999999999995E-2</v>
      </c>
      <c r="Y104" s="184">
        <f t="shared" si="8"/>
        <v>1.6833000000000001E-2</v>
      </c>
      <c r="Z104" s="182">
        <f t="shared" si="8"/>
        <v>0.83849782990718036</v>
      </c>
      <c r="AA104" s="183">
        <f t="shared" si="8"/>
        <v>4.9862999999999998E-2</v>
      </c>
      <c r="AB104" s="184">
        <f t="shared" si="8"/>
        <v>1.8233000000000003E-2</v>
      </c>
      <c r="AC104" s="182">
        <f t="shared" si="8"/>
        <v>0.85929724955390729</v>
      </c>
      <c r="AD104" s="183">
        <f t="shared" si="8"/>
        <v>5.1262999999999996E-2</v>
      </c>
      <c r="AE104" s="184">
        <f t="shared" si="8"/>
        <v>1.8233000000000003E-2</v>
      </c>
      <c r="AF104" s="182">
        <f t="shared" si="8"/>
        <v>0.81776721451125378</v>
      </c>
      <c r="AG104" s="183">
        <f t="shared" si="8"/>
        <v>4.8462999999999999E-2</v>
      </c>
      <c r="AH104" s="184">
        <f t="shared" si="8"/>
        <v>1.8233000000000003E-2</v>
      </c>
      <c r="AI104" s="182">
        <f t="shared" si="8"/>
        <v>0.75604470003740754</v>
      </c>
      <c r="AJ104" s="183">
        <f t="shared" si="8"/>
        <v>4.4262999999999997E-2</v>
      </c>
      <c r="AK104" s="184">
        <f t="shared" si="8"/>
        <v>1.8233000000000003E-2</v>
      </c>
      <c r="AL104" s="182">
        <f t="shared" si="8"/>
        <v>0.67510940253200613</v>
      </c>
      <c r="AM104" s="183">
        <f t="shared" si="8"/>
        <v>3.8662999999999996E-2</v>
      </c>
      <c r="AN104" s="184">
        <f t="shared" si="8"/>
        <v>1.8233000000000003E-2</v>
      </c>
      <c r="AO104" s="182">
        <f t="shared" si="8"/>
        <v>0.65517889265146512</v>
      </c>
      <c r="AP104" s="183">
        <f t="shared" si="8"/>
        <v>3.7262999999999998E-2</v>
      </c>
      <c r="AQ104" s="184">
        <f t="shared" si="8"/>
        <v>1.8233000000000003E-2</v>
      </c>
    </row>
    <row r="105" spans="1:43" ht="17.25" thickBot="1" x14ac:dyDescent="0.3">
      <c r="A105" s="185" t="s">
        <v>155</v>
      </c>
      <c r="B105" s="186"/>
      <c r="C105" s="186"/>
      <c r="D105" s="186"/>
      <c r="E105" s="186"/>
      <c r="F105" s="186"/>
      <c r="G105" s="186"/>
      <c r="H105" s="187">
        <f>H103+H104</f>
        <v>4.3499444005019683</v>
      </c>
      <c r="I105" s="188">
        <f>I103+I104</f>
        <v>0.252475</v>
      </c>
      <c r="J105" s="189">
        <f>J103+J104</f>
        <v>0.105337</v>
      </c>
      <c r="K105" s="187">
        <f t="shared" ref="K105:AQ105" si="9">K103+K104</f>
        <v>4.4252144988037028</v>
      </c>
      <c r="L105" s="188">
        <f t="shared" si="9"/>
        <v>0.25527500000000003</v>
      </c>
      <c r="M105" s="189">
        <f t="shared" si="9"/>
        <v>0.11093699999999999</v>
      </c>
      <c r="N105" s="187">
        <f t="shared" si="9"/>
        <v>4.3113988757056232</v>
      </c>
      <c r="O105" s="188">
        <f t="shared" si="9"/>
        <v>0.25107499999999999</v>
      </c>
      <c r="P105" s="189">
        <f t="shared" si="9"/>
        <v>0.102537</v>
      </c>
      <c r="Q105" s="187">
        <f t="shared" si="9"/>
        <v>4.5605476116561086</v>
      </c>
      <c r="R105" s="188">
        <f t="shared" si="9"/>
        <v>0.26507500000000001</v>
      </c>
      <c r="S105" s="189">
        <f t="shared" si="9"/>
        <v>0.109537</v>
      </c>
      <c r="T105" s="187">
        <f t="shared" si="9"/>
        <v>4.4557996837445852</v>
      </c>
      <c r="U105" s="188">
        <f t="shared" si="9"/>
        <v>0.25947500000000001</v>
      </c>
      <c r="V105" s="189">
        <f t="shared" si="9"/>
        <v>0.10563699999999999</v>
      </c>
      <c r="W105" s="187">
        <f t="shared" si="9"/>
        <v>4.2498216819386441</v>
      </c>
      <c r="X105" s="188">
        <f t="shared" si="9"/>
        <v>0.245475</v>
      </c>
      <c r="Y105" s="189">
        <f t="shared" si="9"/>
        <v>0.10553700000000001</v>
      </c>
      <c r="Z105" s="187">
        <f t="shared" si="9"/>
        <v>4.5046097972305965</v>
      </c>
      <c r="AA105" s="188">
        <f t="shared" si="9"/>
        <v>0.26227500000000004</v>
      </c>
      <c r="AB105" s="189">
        <f t="shared" si="9"/>
        <v>0.10703699999999999</v>
      </c>
      <c r="AC105" s="187">
        <f t="shared" si="9"/>
        <v>4.6144825999556405</v>
      </c>
      <c r="AD105" s="188">
        <f t="shared" si="9"/>
        <v>0.26927499999999999</v>
      </c>
      <c r="AE105" s="189">
        <f t="shared" si="9"/>
        <v>0.108137</v>
      </c>
      <c r="AF105" s="187">
        <f t="shared" si="9"/>
        <v>4.4216425337308491</v>
      </c>
      <c r="AG105" s="188">
        <f t="shared" si="9"/>
        <v>0.25667499999999999</v>
      </c>
      <c r="AH105" s="189">
        <f t="shared" si="9"/>
        <v>0.106937</v>
      </c>
      <c r="AI105" s="187">
        <f t="shared" si="9"/>
        <v>4.1391399997997942</v>
      </c>
      <c r="AJ105" s="188">
        <f t="shared" si="9"/>
        <v>0.23987500000000003</v>
      </c>
      <c r="AK105" s="189">
        <f t="shared" si="9"/>
        <v>0.10113699999999999</v>
      </c>
      <c r="AL105" s="187">
        <f t="shared" si="9"/>
        <v>3.8230717312868148</v>
      </c>
      <c r="AM105" s="188">
        <f t="shared" si="9"/>
        <v>0.217475</v>
      </c>
      <c r="AN105" s="189">
        <f t="shared" si="9"/>
        <v>0.102537</v>
      </c>
      <c r="AO105" s="187">
        <f t="shared" si="9"/>
        <v>3.7034697701478896</v>
      </c>
      <c r="AP105" s="188">
        <f t="shared" si="9"/>
        <v>0.21047499999999997</v>
      </c>
      <c r="AQ105" s="189">
        <f t="shared" si="9"/>
        <v>9.9737000000000006E-2</v>
      </c>
    </row>
    <row r="106" spans="1:43" ht="17.25" thickBot="1" x14ac:dyDescent="0.3">
      <c r="A106" s="7"/>
      <c r="B106" s="345"/>
      <c r="C106" s="345"/>
      <c r="D106" s="346"/>
      <c r="E106" s="116"/>
      <c r="F106" s="346"/>
      <c r="G106" s="346"/>
      <c r="H106" s="347"/>
      <c r="I106" s="348"/>
      <c r="J106" s="348"/>
      <c r="K106" s="347"/>
      <c r="L106" s="348"/>
      <c r="M106" s="348"/>
      <c r="N106" s="347"/>
      <c r="O106" s="348"/>
      <c r="P106" s="348"/>
      <c r="Q106" s="347"/>
      <c r="R106" s="348"/>
      <c r="S106" s="348"/>
      <c r="T106" s="347"/>
      <c r="U106" s="348"/>
      <c r="V106" s="348"/>
      <c r="W106" s="347"/>
      <c r="X106" s="348"/>
      <c r="Y106" s="348"/>
      <c r="Z106" s="347"/>
      <c r="AA106" s="348"/>
      <c r="AB106" s="348"/>
      <c r="AC106" s="347"/>
      <c r="AD106" s="348"/>
      <c r="AE106" s="348"/>
      <c r="AF106" s="347"/>
      <c r="AG106" s="348"/>
      <c r="AH106" s="348"/>
      <c r="AI106" s="347"/>
      <c r="AJ106" s="348"/>
      <c r="AK106" s="348"/>
      <c r="AL106" s="347"/>
      <c r="AM106" s="348"/>
      <c r="AN106" s="348"/>
      <c r="AO106" s="347"/>
      <c r="AP106" s="348"/>
      <c r="AQ106" s="348"/>
    </row>
    <row r="107" spans="1:43" s="2" customFormat="1" ht="16.5" customHeight="1" x14ac:dyDescent="0.25">
      <c r="A107" s="118" t="s">
        <v>37</v>
      </c>
      <c r="B107" s="119"/>
      <c r="C107" s="119"/>
      <c r="D107" s="76" t="s">
        <v>38</v>
      </c>
      <c r="E107" s="77"/>
      <c r="F107" s="77" t="s">
        <v>39</v>
      </c>
      <c r="G107" s="78"/>
      <c r="H107" s="120" t="s">
        <v>3</v>
      </c>
      <c r="I107" s="121"/>
      <c r="J107" s="122"/>
      <c r="K107" s="120" t="s">
        <v>4</v>
      </c>
      <c r="L107" s="121"/>
      <c r="M107" s="122"/>
      <c r="N107" s="120" t="s">
        <v>5</v>
      </c>
      <c r="O107" s="121"/>
      <c r="P107" s="122"/>
      <c r="Q107" s="120" t="s">
        <v>6</v>
      </c>
      <c r="R107" s="121"/>
      <c r="S107" s="122"/>
      <c r="T107" s="120" t="s">
        <v>7</v>
      </c>
      <c r="U107" s="121"/>
      <c r="V107" s="122"/>
      <c r="W107" s="120" t="s">
        <v>8</v>
      </c>
      <c r="X107" s="121"/>
      <c r="Y107" s="122"/>
      <c r="Z107" s="120" t="s">
        <v>9</v>
      </c>
      <c r="AA107" s="121"/>
      <c r="AB107" s="122"/>
      <c r="AC107" s="120" t="s">
        <v>10</v>
      </c>
      <c r="AD107" s="121"/>
      <c r="AE107" s="122"/>
      <c r="AF107" s="120" t="s">
        <v>11</v>
      </c>
      <c r="AG107" s="121"/>
      <c r="AH107" s="122"/>
      <c r="AI107" s="120" t="s">
        <v>12</v>
      </c>
      <c r="AJ107" s="121"/>
      <c r="AK107" s="122"/>
      <c r="AL107" s="120" t="s">
        <v>13</v>
      </c>
      <c r="AM107" s="121"/>
      <c r="AN107" s="122"/>
      <c r="AO107" s="120" t="s">
        <v>14</v>
      </c>
      <c r="AP107" s="121"/>
      <c r="AQ107" s="122"/>
    </row>
    <row r="108" spans="1:43" s="2" customFormat="1" ht="16.5" customHeight="1" thickBot="1" x14ac:dyDescent="0.3">
      <c r="A108" s="123" t="s">
        <v>40</v>
      </c>
      <c r="B108" s="124"/>
      <c r="C108" s="124"/>
      <c r="D108" s="125" t="s">
        <v>41</v>
      </c>
      <c r="E108" s="126" t="s">
        <v>42</v>
      </c>
      <c r="F108" s="127" t="s">
        <v>41</v>
      </c>
      <c r="G108" s="128" t="s">
        <v>42</v>
      </c>
      <c r="H108" s="132"/>
      <c r="I108" s="133"/>
      <c r="J108" s="134"/>
      <c r="K108" s="132"/>
      <c r="L108" s="133"/>
      <c r="M108" s="134"/>
      <c r="N108" s="132"/>
      <c r="O108" s="133"/>
      <c r="P108" s="134"/>
      <c r="Q108" s="132"/>
      <c r="R108" s="133"/>
      <c r="S108" s="134"/>
      <c r="T108" s="132"/>
      <c r="U108" s="133"/>
      <c r="V108" s="134"/>
      <c r="W108" s="132"/>
      <c r="X108" s="133"/>
      <c r="Y108" s="134"/>
      <c r="Z108" s="132"/>
      <c r="AA108" s="133"/>
      <c r="AB108" s="134"/>
      <c r="AC108" s="132"/>
      <c r="AD108" s="133"/>
      <c r="AE108" s="134"/>
      <c r="AF108" s="132"/>
      <c r="AG108" s="133"/>
      <c r="AH108" s="134"/>
      <c r="AI108" s="132"/>
      <c r="AJ108" s="133"/>
      <c r="AK108" s="134"/>
      <c r="AL108" s="132"/>
      <c r="AM108" s="133"/>
      <c r="AN108" s="134"/>
      <c r="AO108" s="132"/>
      <c r="AP108" s="133"/>
      <c r="AQ108" s="134"/>
    </row>
    <row r="109" spans="1:43" s="2" customFormat="1" ht="16.5" customHeight="1" x14ac:dyDescent="0.25">
      <c r="A109" s="145" t="s">
        <v>156</v>
      </c>
      <c r="B109" s="146" t="s">
        <v>57</v>
      </c>
      <c r="C109" s="147"/>
      <c r="D109" s="148"/>
      <c r="E109" s="149"/>
      <c r="F109" s="150"/>
      <c r="G109" s="151"/>
      <c r="H109" s="352">
        <f>SQRT(I109^2+J109^2)*1000/(1.73*H88)</f>
        <v>33.609242821594506</v>
      </c>
      <c r="I109" s="353">
        <v>0.23079999999999998</v>
      </c>
      <c r="J109" s="354">
        <v>2.58E-2</v>
      </c>
      <c r="K109" s="352">
        <f>SQRT(L109^2+M109^2)*1000/(1.73*K88)</f>
        <v>32.022385509577326</v>
      </c>
      <c r="L109" s="353">
        <v>0.21879999999999999</v>
      </c>
      <c r="M109" s="354">
        <v>2.4299999999999999E-2</v>
      </c>
      <c r="N109" s="352">
        <f>SQRT(O109^2+P109^2)*1000/(1.73*N88)</f>
        <v>31.376930596975242</v>
      </c>
      <c r="O109" s="353">
        <v>0.20829999999999999</v>
      </c>
      <c r="P109" s="354">
        <v>2.1299999999999999E-2</v>
      </c>
      <c r="Q109" s="352">
        <f>SQRT(R109^2+S109^2)*1000/(1.73*Q88)</f>
        <v>28.383922614223163</v>
      </c>
      <c r="R109" s="353">
        <v>0.18729999999999999</v>
      </c>
      <c r="S109" s="354">
        <v>1.5300000000000001E-2</v>
      </c>
      <c r="T109" s="352">
        <f>SQRT(U109^2+V109^2)*1000/(1.73*T88)</f>
        <v>29.666738763455776</v>
      </c>
      <c r="U109" s="353">
        <v>0.1963</v>
      </c>
      <c r="V109" s="354">
        <v>1.83E-2</v>
      </c>
      <c r="W109" s="352">
        <f>SQRT(X109^2+Y109^2)*1000/(1.73*W88)</f>
        <v>30.602604127146403</v>
      </c>
      <c r="X109" s="353">
        <v>0.20079999999999998</v>
      </c>
      <c r="Y109" s="354">
        <v>2.1299999999999999E-2</v>
      </c>
      <c r="Z109" s="352">
        <f>SQRT(AA109^2+AB109^2)*1000/(1.73*Z88)</f>
        <v>31.176275100957426</v>
      </c>
      <c r="AA109" s="353">
        <v>0.20979999999999999</v>
      </c>
      <c r="AB109" s="354">
        <v>1.9800000000000002E-2</v>
      </c>
      <c r="AC109" s="352">
        <f>SQRT(AD109^2+AE109^2)*1000/(1.73*AC88)</f>
        <v>32.029855732800065</v>
      </c>
      <c r="AD109" s="353">
        <v>0.21879999999999999</v>
      </c>
      <c r="AE109" s="354">
        <v>2.1299999999999999E-2</v>
      </c>
      <c r="AF109" s="352">
        <f>SQRT(AG109^2+AH109^2)*1000/(1.73*AF88)</f>
        <v>31.936402829248689</v>
      </c>
      <c r="AG109" s="353">
        <v>0.21429999999999999</v>
      </c>
      <c r="AH109" s="354">
        <v>1.9800000000000002E-2</v>
      </c>
      <c r="AI109" s="352">
        <f>SQRT(AJ109^2+AK109^2)*1000/(1.73*AI88)</f>
        <v>29.515537117928293</v>
      </c>
      <c r="AJ109" s="353">
        <v>0.1903</v>
      </c>
      <c r="AK109" s="354">
        <v>1.83E-2</v>
      </c>
      <c r="AL109" s="352">
        <f>SQRT(AM109^2+AN109^2)*1000/(1.73*AL88)</f>
        <v>25.668238836380791</v>
      </c>
      <c r="AM109" s="353">
        <v>0.1588</v>
      </c>
      <c r="AN109" s="354">
        <v>1.0800000000000001E-2</v>
      </c>
      <c r="AO109" s="352">
        <f>SQRT(AP109^2+AQ109^2)*1000/(1.73*AO88)</f>
        <v>24.575891874217852</v>
      </c>
      <c r="AP109" s="353">
        <v>0.14829999999999999</v>
      </c>
      <c r="AQ109" s="354">
        <v>1.83E-2</v>
      </c>
    </row>
    <row r="110" spans="1:43" s="2" customFormat="1" ht="16.5" customHeight="1" x14ac:dyDescent="0.25">
      <c r="A110" s="145"/>
      <c r="B110" s="146" t="s">
        <v>75</v>
      </c>
      <c r="C110" s="147"/>
      <c r="D110" s="148"/>
      <c r="E110" s="149"/>
      <c r="F110" s="150"/>
      <c r="G110" s="151"/>
      <c r="H110" s="352">
        <f>SQRT(I110^2+J110^2)*1000/(1.73*0.4)</f>
        <v>7.0097877662629493</v>
      </c>
      <c r="I110" s="353">
        <v>4.7000000000000002E-3</v>
      </c>
      <c r="J110" s="354">
        <v>1.1999999999999999E-3</v>
      </c>
      <c r="K110" s="352">
        <f>SQRT(L110^2+M110^2)*1000/(1.73*0.4)</f>
        <v>7.0097877662629493</v>
      </c>
      <c r="L110" s="353">
        <v>4.7000000000000002E-3</v>
      </c>
      <c r="M110" s="354">
        <v>1.1999999999999999E-3</v>
      </c>
      <c r="N110" s="352">
        <f>SQRT(O110^2+P110^2)*1000/(1.73*0.4)</f>
        <v>7.0097877662629493</v>
      </c>
      <c r="O110" s="353">
        <v>4.7000000000000002E-3</v>
      </c>
      <c r="P110" s="354">
        <v>1.1999999999999999E-3</v>
      </c>
      <c r="Q110" s="352">
        <f>SQRT(R110^2+S110^2)*1000/(1.73*0.4)</f>
        <v>7.0097877662629493</v>
      </c>
      <c r="R110" s="353">
        <v>4.7000000000000002E-3</v>
      </c>
      <c r="S110" s="354">
        <v>1.1999999999999999E-3</v>
      </c>
      <c r="T110" s="352">
        <f>SQRT(U110^2+V110^2)*1000/(1.73*0.4)</f>
        <v>7.0097877662629493</v>
      </c>
      <c r="U110" s="353">
        <v>4.7000000000000002E-3</v>
      </c>
      <c r="V110" s="354">
        <v>1.1999999999999999E-3</v>
      </c>
      <c r="W110" s="352">
        <f>SQRT(X110^2+Y110^2)*1000/(1.73*0.4)</f>
        <v>7.0097877662629493</v>
      </c>
      <c r="X110" s="353">
        <v>4.7000000000000002E-3</v>
      </c>
      <c r="Y110" s="354">
        <v>1.1999999999999999E-3</v>
      </c>
      <c r="Z110" s="352">
        <f>SQRT(AA110^2+AB110^2)*1000/(1.73*0.4)</f>
        <v>7.0097877662629493</v>
      </c>
      <c r="AA110" s="353">
        <v>4.7000000000000002E-3</v>
      </c>
      <c r="AB110" s="354">
        <v>1.1999999999999999E-3</v>
      </c>
      <c r="AC110" s="352">
        <f>SQRT(AD110^2+AE110^2)*1000/(1.73*0.4)</f>
        <v>7.0097877662629493</v>
      </c>
      <c r="AD110" s="353">
        <v>4.7000000000000002E-3</v>
      </c>
      <c r="AE110" s="354">
        <v>1.1999999999999999E-3</v>
      </c>
      <c r="AF110" s="352">
        <f>SQRT(AG110^2+AH110^2)*1000/(1.73*0.4)</f>
        <v>7.0097877662629493</v>
      </c>
      <c r="AG110" s="353">
        <v>4.7000000000000002E-3</v>
      </c>
      <c r="AH110" s="354">
        <v>1.1999999999999999E-3</v>
      </c>
      <c r="AI110" s="352">
        <f>SQRT(AJ110^2+AK110^2)*1000/(1.73*0.4)</f>
        <v>7.0097877662629493</v>
      </c>
      <c r="AJ110" s="353">
        <v>4.7000000000000002E-3</v>
      </c>
      <c r="AK110" s="354">
        <v>1.1999999999999999E-3</v>
      </c>
      <c r="AL110" s="352">
        <f>SQRT(AM110^2+AN110^2)*1000/(1.73*0.4)</f>
        <v>7.0097877662629493</v>
      </c>
      <c r="AM110" s="353">
        <v>4.7000000000000002E-3</v>
      </c>
      <c r="AN110" s="354">
        <v>1.1999999999999999E-3</v>
      </c>
      <c r="AO110" s="352">
        <f>SQRT(AP110^2+AQ110^2)*1000/(1.73*0.4)</f>
        <v>7.0097877662629493</v>
      </c>
      <c r="AP110" s="353">
        <v>4.7000000000000002E-3</v>
      </c>
      <c r="AQ110" s="354">
        <v>1.1999999999999999E-3</v>
      </c>
    </row>
    <row r="111" spans="1:43" s="2" customFormat="1" ht="16.5" customHeight="1" thickBot="1" x14ac:dyDescent="0.3">
      <c r="A111" s="145"/>
      <c r="B111" s="146" t="s">
        <v>76</v>
      </c>
      <c r="C111" s="147"/>
      <c r="D111" s="148"/>
      <c r="E111" s="149"/>
      <c r="F111" s="150"/>
      <c r="G111" s="151"/>
      <c r="H111" s="376">
        <f>SQRT(I111^2+J111^2)*1000/(1.73*0.4)</f>
        <v>7.0097877662629493</v>
      </c>
      <c r="I111" s="377">
        <v>4.7000000000000002E-3</v>
      </c>
      <c r="J111" s="378">
        <v>1.1999999999999999E-3</v>
      </c>
      <c r="K111" s="376">
        <f>SQRT(L111^2+M111^2)*1000/(1.73*0.4)</f>
        <v>7.0097877662629493</v>
      </c>
      <c r="L111" s="377">
        <v>4.7000000000000002E-3</v>
      </c>
      <c r="M111" s="378">
        <v>1.1999999999999999E-3</v>
      </c>
      <c r="N111" s="376">
        <f>SQRT(O111^2+P111^2)*1000/(1.73*0.4)</f>
        <v>7.0097877662629493</v>
      </c>
      <c r="O111" s="377">
        <v>4.7000000000000002E-3</v>
      </c>
      <c r="P111" s="378">
        <v>1.1999999999999999E-3</v>
      </c>
      <c r="Q111" s="376">
        <f>SQRT(R111^2+S111^2)*1000/(1.73*0.4)</f>
        <v>7.0097877662629493</v>
      </c>
      <c r="R111" s="377">
        <v>4.7000000000000002E-3</v>
      </c>
      <c r="S111" s="378">
        <v>1.1999999999999999E-3</v>
      </c>
      <c r="T111" s="376">
        <f>SQRT(U111^2+V111^2)*1000/(1.73*0.4)</f>
        <v>7.0097877662629493</v>
      </c>
      <c r="U111" s="377">
        <v>4.7000000000000002E-3</v>
      </c>
      <c r="V111" s="378">
        <v>1.1999999999999999E-3</v>
      </c>
      <c r="W111" s="376">
        <f>SQRT(X111^2+Y111^2)*1000/(1.73*0.4)</f>
        <v>7.0097877662629493</v>
      </c>
      <c r="X111" s="377">
        <v>4.7000000000000002E-3</v>
      </c>
      <c r="Y111" s="378">
        <v>1.1999999999999999E-3</v>
      </c>
      <c r="Z111" s="376">
        <f>SQRT(AA111^2+AB111^2)*1000/(1.73*0.4)</f>
        <v>7.0097877662629493</v>
      </c>
      <c r="AA111" s="377">
        <v>4.7000000000000002E-3</v>
      </c>
      <c r="AB111" s="378">
        <v>1.1999999999999999E-3</v>
      </c>
      <c r="AC111" s="376">
        <f>SQRT(AD111^2+AE111^2)*1000/(1.73*0.4)</f>
        <v>7.0097877662629493</v>
      </c>
      <c r="AD111" s="377">
        <v>4.7000000000000002E-3</v>
      </c>
      <c r="AE111" s="378">
        <v>1.1999999999999999E-3</v>
      </c>
      <c r="AF111" s="376">
        <f>SQRT(AG111^2+AH111^2)*1000/(1.73*0.4)</f>
        <v>7.0097877662629493</v>
      </c>
      <c r="AG111" s="377">
        <v>4.7000000000000002E-3</v>
      </c>
      <c r="AH111" s="378">
        <v>1.1999999999999999E-3</v>
      </c>
      <c r="AI111" s="376">
        <f>SQRT(AJ111^2+AK111^2)*1000/(1.73*0.4)</f>
        <v>7.0097877662629493</v>
      </c>
      <c r="AJ111" s="377">
        <v>4.7000000000000002E-3</v>
      </c>
      <c r="AK111" s="378">
        <v>1.1999999999999999E-3</v>
      </c>
      <c r="AL111" s="376">
        <f>SQRT(AM111^2+AN111^2)*1000/(1.73*0.4)</f>
        <v>7.0097877662629493</v>
      </c>
      <c r="AM111" s="377">
        <v>4.7000000000000002E-3</v>
      </c>
      <c r="AN111" s="378">
        <v>1.1999999999999999E-3</v>
      </c>
      <c r="AO111" s="376">
        <f>SQRT(AP111^2+AQ111^2)*1000/(1.73*0.4)</f>
        <v>7.0097877662629493</v>
      </c>
      <c r="AP111" s="377">
        <v>4.7000000000000002E-3</v>
      </c>
      <c r="AQ111" s="378">
        <v>1.1999999999999999E-3</v>
      </c>
    </row>
    <row r="112" spans="1:43" s="2" customFormat="1" ht="16.5" customHeight="1" x14ac:dyDescent="0.25">
      <c r="A112" s="176" t="s">
        <v>77</v>
      </c>
      <c r="B112" s="177"/>
      <c r="C112" s="177"/>
      <c r="D112" s="177"/>
      <c r="E112" s="177"/>
      <c r="F112" s="177"/>
      <c r="G112" s="324"/>
      <c r="H112" s="142">
        <f>H110</f>
        <v>7.0097877662629493</v>
      </c>
      <c r="I112" s="143">
        <f>I110</f>
        <v>4.7000000000000002E-3</v>
      </c>
      <c r="J112" s="144">
        <f>J110</f>
        <v>1.1999999999999999E-3</v>
      </c>
      <c r="K112" s="142">
        <f t="shared" ref="K112:AQ112" si="10">K110</f>
        <v>7.0097877662629493</v>
      </c>
      <c r="L112" s="143">
        <f t="shared" si="10"/>
        <v>4.7000000000000002E-3</v>
      </c>
      <c r="M112" s="144">
        <f t="shared" si="10"/>
        <v>1.1999999999999999E-3</v>
      </c>
      <c r="N112" s="142">
        <f t="shared" si="10"/>
        <v>7.0097877662629493</v>
      </c>
      <c r="O112" s="143">
        <f t="shared" si="10"/>
        <v>4.7000000000000002E-3</v>
      </c>
      <c r="P112" s="144">
        <f t="shared" si="10"/>
        <v>1.1999999999999999E-3</v>
      </c>
      <c r="Q112" s="142">
        <f t="shared" si="10"/>
        <v>7.0097877662629493</v>
      </c>
      <c r="R112" s="143">
        <f t="shared" si="10"/>
        <v>4.7000000000000002E-3</v>
      </c>
      <c r="S112" s="144">
        <f t="shared" si="10"/>
        <v>1.1999999999999999E-3</v>
      </c>
      <c r="T112" s="142">
        <f t="shared" si="10"/>
        <v>7.0097877662629493</v>
      </c>
      <c r="U112" s="143">
        <f t="shared" si="10"/>
        <v>4.7000000000000002E-3</v>
      </c>
      <c r="V112" s="144">
        <f t="shared" si="10"/>
        <v>1.1999999999999999E-3</v>
      </c>
      <c r="W112" s="142">
        <f t="shared" si="10"/>
        <v>7.0097877662629493</v>
      </c>
      <c r="X112" s="143">
        <f t="shared" si="10"/>
        <v>4.7000000000000002E-3</v>
      </c>
      <c r="Y112" s="144">
        <f t="shared" si="10"/>
        <v>1.1999999999999999E-3</v>
      </c>
      <c r="Z112" s="142">
        <f t="shared" si="10"/>
        <v>7.0097877662629493</v>
      </c>
      <c r="AA112" s="143">
        <f t="shared" si="10"/>
        <v>4.7000000000000002E-3</v>
      </c>
      <c r="AB112" s="144">
        <f t="shared" si="10"/>
        <v>1.1999999999999999E-3</v>
      </c>
      <c r="AC112" s="142">
        <f t="shared" si="10"/>
        <v>7.0097877662629493</v>
      </c>
      <c r="AD112" s="143">
        <f t="shared" si="10"/>
        <v>4.7000000000000002E-3</v>
      </c>
      <c r="AE112" s="144">
        <f t="shared" si="10"/>
        <v>1.1999999999999999E-3</v>
      </c>
      <c r="AF112" s="142">
        <f t="shared" si="10"/>
        <v>7.0097877662629493</v>
      </c>
      <c r="AG112" s="143">
        <f t="shared" si="10"/>
        <v>4.7000000000000002E-3</v>
      </c>
      <c r="AH112" s="144">
        <f t="shared" si="10"/>
        <v>1.1999999999999999E-3</v>
      </c>
      <c r="AI112" s="142">
        <f t="shared" si="10"/>
        <v>7.0097877662629493</v>
      </c>
      <c r="AJ112" s="143">
        <f t="shared" si="10"/>
        <v>4.7000000000000002E-3</v>
      </c>
      <c r="AK112" s="144">
        <f t="shared" si="10"/>
        <v>1.1999999999999999E-3</v>
      </c>
      <c r="AL112" s="142">
        <f t="shared" si="10"/>
        <v>7.0097877662629493</v>
      </c>
      <c r="AM112" s="143">
        <f t="shared" si="10"/>
        <v>4.7000000000000002E-3</v>
      </c>
      <c r="AN112" s="144">
        <f t="shared" si="10"/>
        <v>1.1999999999999999E-3</v>
      </c>
      <c r="AO112" s="142">
        <f t="shared" si="10"/>
        <v>7.0097877662629493</v>
      </c>
      <c r="AP112" s="143">
        <f t="shared" si="10"/>
        <v>4.7000000000000002E-3</v>
      </c>
      <c r="AQ112" s="144">
        <f t="shared" si="10"/>
        <v>1.1999999999999999E-3</v>
      </c>
    </row>
    <row r="113" spans="1:81" s="2" customFormat="1" ht="16.5" customHeight="1" thickBot="1" x14ac:dyDescent="0.3">
      <c r="A113" s="179" t="s">
        <v>78</v>
      </c>
      <c r="B113" s="180"/>
      <c r="C113" s="180"/>
      <c r="D113" s="180"/>
      <c r="E113" s="180"/>
      <c r="F113" s="180"/>
      <c r="G113" s="360"/>
      <c r="H113" s="182">
        <f>H109+H111</f>
        <v>40.619030587857452</v>
      </c>
      <c r="I113" s="183">
        <f>I109+I111</f>
        <v>0.23549999999999999</v>
      </c>
      <c r="J113" s="184">
        <f>J109+J111</f>
        <v>2.7E-2</v>
      </c>
      <c r="K113" s="182">
        <f t="shared" ref="K113:AQ113" si="11">K109+K111</f>
        <v>39.032173275840279</v>
      </c>
      <c r="L113" s="183">
        <f t="shared" si="11"/>
        <v>0.2235</v>
      </c>
      <c r="M113" s="184">
        <f t="shared" si="11"/>
        <v>2.5499999999999998E-2</v>
      </c>
      <c r="N113" s="182">
        <f t="shared" si="11"/>
        <v>38.386718363238188</v>
      </c>
      <c r="O113" s="183">
        <f t="shared" si="11"/>
        <v>0.21299999999999999</v>
      </c>
      <c r="P113" s="184">
        <f t="shared" si="11"/>
        <v>2.2499999999999999E-2</v>
      </c>
      <c r="Q113" s="182">
        <f t="shared" si="11"/>
        <v>35.393710380486112</v>
      </c>
      <c r="R113" s="183">
        <f t="shared" si="11"/>
        <v>0.192</v>
      </c>
      <c r="S113" s="184">
        <f t="shared" si="11"/>
        <v>1.6500000000000001E-2</v>
      </c>
      <c r="T113" s="182">
        <f t="shared" si="11"/>
        <v>36.676526529718728</v>
      </c>
      <c r="U113" s="183">
        <f t="shared" si="11"/>
        <v>0.20100000000000001</v>
      </c>
      <c r="V113" s="184">
        <f t="shared" si="11"/>
        <v>1.95E-2</v>
      </c>
      <c r="W113" s="182">
        <f t="shared" si="11"/>
        <v>37.612391893409352</v>
      </c>
      <c r="X113" s="183">
        <f t="shared" si="11"/>
        <v>0.20549999999999999</v>
      </c>
      <c r="Y113" s="184">
        <f t="shared" si="11"/>
        <v>2.2499999999999999E-2</v>
      </c>
      <c r="Z113" s="182">
        <f t="shared" si="11"/>
        <v>38.186062867220372</v>
      </c>
      <c r="AA113" s="183">
        <f t="shared" si="11"/>
        <v>0.2145</v>
      </c>
      <c r="AB113" s="184">
        <f t="shared" si="11"/>
        <v>2.1000000000000001E-2</v>
      </c>
      <c r="AC113" s="182">
        <f t="shared" si="11"/>
        <v>39.039643499063018</v>
      </c>
      <c r="AD113" s="183">
        <f t="shared" si="11"/>
        <v>0.2235</v>
      </c>
      <c r="AE113" s="184">
        <f t="shared" si="11"/>
        <v>2.2499999999999999E-2</v>
      </c>
      <c r="AF113" s="182">
        <f t="shared" si="11"/>
        <v>38.946190595511638</v>
      </c>
      <c r="AG113" s="183">
        <f t="shared" si="11"/>
        <v>0.219</v>
      </c>
      <c r="AH113" s="184">
        <f t="shared" si="11"/>
        <v>2.1000000000000001E-2</v>
      </c>
      <c r="AI113" s="182">
        <f t="shared" si="11"/>
        <v>36.525324884191242</v>
      </c>
      <c r="AJ113" s="183">
        <f t="shared" si="11"/>
        <v>0.19500000000000001</v>
      </c>
      <c r="AK113" s="184">
        <f t="shared" si="11"/>
        <v>1.95E-2</v>
      </c>
      <c r="AL113" s="182">
        <f t="shared" si="11"/>
        <v>32.67802660264374</v>
      </c>
      <c r="AM113" s="183">
        <f t="shared" si="11"/>
        <v>0.16350000000000001</v>
      </c>
      <c r="AN113" s="184">
        <f t="shared" si="11"/>
        <v>1.2E-2</v>
      </c>
      <c r="AO113" s="182">
        <f t="shared" si="11"/>
        <v>31.585679640480802</v>
      </c>
      <c r="AP113" s="183">
        <f t="shared" si="11"/>
        <v>0.153</v>
      </c>
      <c r="AQ113" s="184">
        <f t="shared" si="11"/>
        <v>1.95E-2</v>
      </c>
    </row>
    <row r="114" spans="1:81" s="2" customFormat="1" ht="16.5" customHeight="1" thickBot="1" x14ac:dyDescent="0.3">
      <c r="A114" s="185" t="s">
        <v>79</v>
      </c>
      <c r="B114" s="186"/>
      <c r="C114" s="186"/>
      <c r="D114" s="186"/>
      <c r="E114" s="186"/>
      <c r="F114" s="186"/>
      <c r="G114" s="186"/>
      <c r="H114" s="187">
        <f t="shared" ref="H114:AQ114" si="12">H112+H113</f>
        <v>47.628818354120398</v>
      </c>
      <c r="I114" s="188">
        <f t="shared" si="12"/>
        <v>0.2402</v>
      </c>
      <c r="J114" s="189">
        <f t="shared" si="12"/>
        <v>2.8199999999999999E-2</v>
      </c>
      <c r="K114" s="187">
        <f t="shared" si="12"/>
        <v>46.041961042103225</v>
      </c>
      <c r="L114" s="188">
        <f t="shared" si="12"/>
        <v>0.22820000000000001</v>
      </c>
      <c r="M114" s="189">
        <f t="shared" si="12"/>
        <v>2.6699999999999998E-2</v>
      </c>
      <c r="N114" s="187">
        <f t="shared" si="12"/>
        <v>45.396506129501134</v>
      </c>
      <c r="O114" s="188">
        <f t="shared" si="12"/>
        <v>0.2177</v>
      </c>
      <c r="P114" s="189">
        <f t="shared" si="12"/>
        <v>2.3699999999999999E-2</v>
      </c>
      <c r="Q114" s="187">
        <f t="shared" si="12"/>
        <v>42.403498146749058</v>
      </c>
      <c r="R114" s="188">
        <f t="shared" si="12"/>
        <v>0.19670000000000001</v>
      </c>
      <c r="S114" s="189">
        <f t="shared" si="12"/>
        <v>1.77E-2</v>
      </c>
      <c r="T114" s="187">
        <f t="shared" si="12"/>
        <v>43.686314295981674</v>
      </c>
      <c r="U114" s="188">
        <f t="shared" si="12"/>
        <v>0.20570000000000002</v>
      </c>
      <c r="V114" s="189">
        <f t="shared" si="12"/>
        <v>2.07E-2</v>
      </c>
      <c r="W114" s="187">
        <f t="shared" si="12"/>
        <v>44.622179659672298</v>
      </c>
      <c r="X114" s="188">
        <f t="shared" si="12"/>
        <v>0.2102</v>
      </c>
      <c r="Y114" s="189">
        <f t="shared" si="12"/>
        <v>2.3699999999999999E-2</v>
      </c>
      <c r="Z114" s="187">
        <f t="shared" si="12"/>
        <v>45.195850633483317</v>
      </c>
      <c r="AA114" s="188">
        <f t="shared" si="12"/>
        <v>0.21920000000000001</v>
      </c>
      <c r="AB114" s="189">
        <f t="shared" si="12"/>
        <v>2.2200000000000001E-2</v>
      </c>
      <c r="AC114" s="187">
        <f t="shared" si="12"/>
        <v>46.049431265325964</v>
      </c>
      <c r="AD114" s="188">
        <f t="shared" si="12"/>
        <v>0.22820000000000001</v>
      </c>
      <c r="AE114" s="189">
        <f t="shared" si="12"/>
        <v>2.3699999999999999E-2</v>
      </c>
      <c r="AF114" s="187">
        <f t="shared" si="12"/>
        <v>45.955978361774584</v>
      </c>
      <c r="AG114" s="188">
        <f t="shared" si="12"/>
        <v>0.22370000000000001</v>
      </c>
      <c r="AH114" s="189">
        <f t="shared" si="12"/>
        <v>2.2200000000000001E-2</v>
      </c>
      <c r="AI114" s="187">
        <f t="shared" si="12"/>
        <v>43.535112650454195</v>
      </c>
      <c r="AJ114" s="188">
        <f t="shared" si="12"/>
        <v>0.19970000000000002</v>
      </c>
      <c r="AK114" s="189">
        <f t="shared" si="12"/>
        <v>2.07E-2</v>
      </c>
      <c r="AL114" s="187">
        <f t="shared" si="12"/>
        <v>39.687814368906686</v>
      </c>
      <c r="AM114" s="188">
        <f t="shared" si="12"/>
        <v>0.16820000000000002</v>
      </c>
      <c r="AN114" s="189">
        <f t="shared" si="12"/>
        <v>1.32E-2</v>
      </c>
      <c r="AO114" s="187">
        <f t="shared" si="12"/>
        <v>38.595467406743751</v>
      </c>
      <c r="AP114" s="188">
        <f t="shared" si="12"/>
        <v>0.15770000000000001</v>
      </c>
      <c r="AQ114" s="189">
        <f t="shared" si="12"/>
        <v>2.07E-2</v>
      </c>
    </row>
    <row r="115" spans="1:81" ht="16.5" x14ac:dyDescent="0.25">
      <c r="A115" s="190"/>
      <c r="B115" s="3"/>
      <c r="C115" s="113"/>
      <c r="D115" s="115"/>
      <c r="E115" s="116"/>
      <c r="F115" s="115"/>
      <c r="G115" s="116"/>
      <c r="H115" s="117"/>
      <c r="I115" s="115"/>
      <c r="J115" s="115"/>
      <c r="K115" s="117"/>
      <c r="L115" s="115"/>
      <c r="M115" s="115"/>
      <c r="N115" s="117"/>
      <c r="O115" s="115"/>
      <c r="P115" s="115"/>
      <c r="Q115" s="117"/>
      <c r="R115" s="115"/>
      <c r="S115" s="115"/>
      <c r="T115" s="117"/>
      <c r="U115" s="115"/>
      <c r="V115" s="115"/>
      <c r="W115" s="117"/>
      <c r="X115" s="115"/>
      <c r="Y115" s="115"/>
      <c r="Z115" s="117"/>
      <c r="AA115" s="115"/>
      <c r="AB115" s="115"/>
      <c r="AC115" s="117"/>
      <c r="AD115" s="115"/>
      <c r="AE115" s="115"/>
      <c r="AF115" s="117"/>
      <c r="AG115" s="115"/>
      <c r="AH115" s="115"/>
      <c r="AI115" s="117"/>
      <c r="AJ115" s="115"/>
      <c r="AK115" s="115"/>
      <c r="AL115" s="117"/>
      <c r="AM115" s="115"/>
      <c r="AN115" s="115"/>
      <c r="AO115" s="117"/>
      <c r="AP115" s="115"/>
      <c r="AQ115" s="115"/>
      <c r="AR115" s="261"/>
      <c r="AS115" s="261"/>
      <c r="AT115" s="261"/>
      <c r="AU115" s="261"/>
      <c r="AV115" s="261"/>
      <c r="AW115" s="261"/>
      <c r="AX115" s="261"/>
      <c r="AY115" s="261"/>
      <c r="AZ115" s="261"/>
      <c r="BA115" s="261"/>
      <c r="BB115" s="261"/>
      <c r="BC115" s="261"/>
      <c r="BD115" s="261"/>
      <c r="BE115" s="261"/>
      <c r="BF115" s="261"/>
      <c r="BG115" s="261"/>
      <c r="BH115" s="261"/>
      <c r="BI115" s="261"/>
      <c r="BJ115" s="261"/>
      <c r="BK115" s="261"/>
      <c r="BL115" s="261"/>
      <c r="BM115" s="261"/>
      <c r="BN115" s="261"/>
      <c r="BO115" s="261"/>
      <c r="BP115" s="261"/>
      <c r="BQ115" s="261"/>
      <c r="BR115" s="261"/>
      <c r="BS115" s="261"/>
      <c r="BT115" s="261"/>
      <c r="BU115" s="261"/>
      <c r="BV115" s="261"/>
      <c r="BW115" s="261"/>
      <c r="BX115" s="261"/>
      <c r="BY115" s="261"/>
      <c r="BZ115" s="261"/>
      <c r="CA115" s="261"/>
      <c r="CB115" s="261"/>
      <c r="CC115" s="261"/>
    </row>
    <row r="116" spans="1:81" s="2" customFormat="1" ht="16.5" customHeight="1" thickBot="1" x14ac:dyDescent="0.3">
      <c r="A116" s="191" t="s">
        <v>80</v>
      </c>
      <c r="B116" s="3"/>
      <c r="C116" s="3"/>
      <c r="D116" s="3"/>
      <c r="E116" s="3"/>
      <c r="F116" s="3"/>
      <c r="G116" s="3"/>
      <c r="H116" s="192"/>
      <c r="I116" s="193"/>
      <c r="J116" s="115"/>
      <c r="K116" s="194"/>
      <c r="L116" s="194"/>
      <c r="M116" s="194"/>
      <c r="N116" s="194"/>
      <c r="O116" s="194"/>
      <c r="P116" s="194"/>
      <c r="Q116" s="194"/>
      <c r="R116" s="194"/>
      <c r="S116" s="194"/>
      <c r="T116" s="194"/>
      <c r="U116" s="194"/>
      <c r="V116" s="194"/>
      <c r="W116" s="194"/>
      <c r="X116" s="194"/>
      <c r="Y116" s="194"/>
      <c r="Z116" s="194"/>
      <c r="AA116" s="194"/>
      <c r="AB116" s="194"/>
      <c r="AC116" s="194"/>
      <c r="AD116" s="194"/>
      <c r="AE116" s="194"/>
      <c r="AF116" s="194"/>
      <c r="AG116" s="194"/>
      <c r="AH116" s="194"/>
      <c r="AI116" s="194"/>
      <c r="AJ116" s="194"/>
      <c r="AK116" s="194"/>
      <c r="AL116" s="194"/>
      <c r="AM116" s="194"/>
      <c r="AN116" s="194"/>
      <c r="AO116" s="194"/>
      <c r="AP116" s="194"/>
      <c r="AQ116" s="194"/>
    </row>
    <row r="117" spans="1:81" s="2" customFormat="1" ht="16.5" customHeight="1" x14ac:dyDescent="0.25">
      <c r="A117" s="45" t="s">
        <v>23</v>
      </c>
      <c r="B117" s="195" t="s">
        <v>81</v>
      </c>
      <c r="C117" s="196"/>
      <c r="D117" s="196" t="s">
        <v>82</v>
      </c>
      <c r="E117" s="196"/>
      <c r="F117" s="196"/>
      <c r="G117" s="197"/>
      <c r="H117" s="198">
        <f>$C$56/1000</f>
        <v>3.1800000000000002E-2</v>
      </c>
      <c r="I117" s="199" t="s">
        <v>83</v>
      </c>
      <c r="J117" s="200">
        <f>$G$56/1000</f>
        <v>4.0799999999999996E-2</v>
      </c>
      <c r="K117" s="198">
        <f>$C$56/1000</f>
        <v>3.1800000000000002E-2</v>
      </c>
      <c r="L117" s="199" t="s">
        <v>83</v>
      </c>
      <c r="M117" s="200">
        <f>$G$56/1000</f>
        <v>4.0799999999999996E-2</v>
      </c>
      <c r="N117" s="198">
        <f>$C$56/1000</f>
        <v>3.1800000000000002E-2</v>
      </c>
      <c r="O117" s="199" t="s">
        <v>83</v>
      </c>
      <c r="P117" s="200">
        <f>$G$56/1000</f>
        <v>4.0799999999999996E-2</v>
      </c>
      <c r="Q117" s="198">
        <f>$C$56/1000</f>
        <v>3.1800000000000002E-2</v>
      </c>
      <c r="R117" s="199" t="s">
        <v>83</v>
      </c>
      <c r="S117" s="200">
        <f>$G$56/1000</f>
        <v>4.0799999999999996E-2</v>
      </c>
      <c r="T117" s="198">
        <f>$C$56/1000</f>
        <v>3.1800000000000002E-2</v>
      </c>
      <c r="U117" s="199" t="s">
        <v>83</v>
      </c>
      <c r="V117" s="200">
        <f>$G$56/1000</f>
        <v>4.0799999999999996E-2</v>
      </c>
      <c r="W117" s="198">
        <f>$C$56/1000</f>
        <v>3.1800000000000002E-2</v>
      </c>
      <c r="X117" s="199" t="s">
        <v>83</v>
      </c>
      <c r="Y117" s="200">
        <f>$G$56/1000</f>
        <v>4.0799999999999996E-2</v>
      </c>
      <c r="Z117" s="198">
        <f>$C$56/1000</f>
        <v>3.1800000000000002E-2</v>
      </c>
      <c r="AA117" s="199" t="s">
        <v>83</v>
      </c>
      <c r="AB117" s="200">
        <f>$G$56/1000</f>
        <v>4.0799999999999996E-2</v>
      </c>
      <c r="AC117" s="198">
        <f>$C$56/1000</f>
        <v>3.1800000000000002E-2</v>
      </c>
      <c r="AD117" s="199" t="s">
        <v>83</v>
      </c>
      <c r="AE117" s="200">
        <f>$G$56/1000</f>
        <v>4.0799999999999996E-2</v>
      </c>
      <c r="AF117" s="198">
        <f>$C$56/1000</f>
        <v>3.1800000000000002E-2</v>
      </c>
      <c r="AG117" s="199" t="s">
        <v>83</v>
      </c>
      <c r="AH117" s="200">
        <f>$G$56/1000</f>
        <v>4.0799999999999996E-2</v>
      </c>
      <c r="AI117" s="198">
        <f>$C$56/1000</f>
        <v>3.1800000000000002E-2</v>
      </c>
      <c r="AJ117" s="199" t="s">
        <v>83</v>
      </c>
      <c r="AK117" s="200">
        <f>$G$56/1000</f>
        <v>4.0799999999999996E-2</v>
      </c>
      <c r="AL117" s="198">
        <f>$C$56/1000</f>
        <v>3.1800000000000002E-2</v>
      </c>
      <c r="AM117" s="199" t="s">
        <v>83</v>
      </c>
      <c r="AN117" s="200">
        <f>$G$56/1000</f>
        <v>4.0799999999999996E-2</v>
      </c>
      <c r="AO117" s="198">
        <f>$C$56/1000</f>
        <v>3.1800000000000002E-2</v>
      </c>
      <c r="AP117" s="199" t="s">
        <v>83</v>
      </c>
      <c r="AQ117" s="200">
        <f>$G$56/1000</f>
        <v>4.0799999999999996E-2</v>
      </c>
    </row>
    <row r="118" spans="1:81" s="2" customFormat="1" ht="16.5" customHeight="1" thickBot="1" x14ac:dyDescent="0.3">
      <c r="A118" s="56"/>
      <c r="B118" s="201" t="s">
        <v>84</v>
      </c>
      <c r="C118" s="202"/>
      <c r="D118" s="202" t="s">
        <v>85</v>
      </c>
      <c r="E118" s="202"/>
      <c r="F118" s="202"/>
      <c r="G118" s="203"/>
      <c r="H118" s="204">
        <f>(((I72^2+J72^2)*$C$57/1000)+((I73^2+J73^2)*$G$57/1000)+((I74^2+J74^2)*$J$57/1000))/$C$9*$C$9</f>
        <v>2.6848283746096002E-2</v>
      </c>
      <c r="I118" s="205" t="s">
        <v>83</v>
      </c>
      <c r="J118" s="206">
        <f>(((I72^2+J72^2)*$M$57)+((I73^2+J73^2)*$P$57)+((I74^2+J74^2)*S120))/(100*$C$9)</f>
        <v>4.5383545823320006E-4</v>
      </c>
      <c r="K118" s="204">
        <f>(((L72^2+M72^2)*$C$57/1000)+((L73^2+M73^2)*$G$57/1000)+((L74^2+M74^2)*$J$57/1000))/$C$9*$C$9</f>
        <v>2.6756674235135995E-2</v>
      </c>
      <c r="L118" s="205" t="s">
        <v>83</v>
      </c>
      <c r="M118" s="206">
        <f>(((L72^2+M72^2)*$M$57)+((L73^2+M73^2)*$P$57)+((L74^2+M74^2)*V120))/(100*$C$9)</f>
        <v>4.5306270671920004E-4</v>
      </c>
      <c r="N118" s="204">
        <f>(((O72^2+P72^2)*$C$57/1000)+((O73^2+P73^2)*$G$57/1000)+((O74^2+P74^2)*$J$57/1000))/$C$9*$C$9</f>
        <v>2.5614758012256E-2</v>
      </c>
      <c r="O118" s="205" t="s">
        <v>83</v>
      </c>
      <c r="P118" s="206">
        <f>(((O72^2+P72^2)*$M$57)+((O73^2+P73^2)*$P$57)+((O74^2+P74^2)*Y120))/(100*$C$9)</f>
        <v>4.354442491911999E-4</v>
      </c>
      <c r="Q118" s="204">
        <f>(((R72^2+S72^2)*$C$57/1000)+((R73^2+S73^2)*$G$57/1000)+((R74^2+S74^2)*$J$57/1000))/$C$9*$C$9</f>
        <v>2.8201085952816E-2</v>
      </c>
      <c r="R118" s="205" t="s">
        <v>83</v>
      </c>
      <c r="S118" s="206">
        <f>(((R72^2+S72^2)*$M$57)+((R73^2+S73^2)*$P$57)+((R74^2+S74^2)*AB120))/(100*$C$9)</f>
        <v>4.7205821705720004E-4</v>
      </c>
      <c r="T118" s="204">
        <f>(((U72^2+V72^2)*$C$57/1000)+((U73^2+V73^2)*$G$57/1000)+((U74^2+V74^2)*$J$57/1000))/$C$9*$C$9</f>
        <v>2.7421471037356E-2</v>
      </c>
      <c r="U118" s="205" t="s">
        <v>83</v>
      </c>
      <c r="V118" s="206">
        <f>(((U72^2+V72^2)*$M$57)+((U73^2+V73^2)*$P$57)+((U74^2+V74^2)*AE120))/(100*$C$9)</f>
        <v>4.6182368522319994E-4</v>
      </c>
      <c r="W118" s="204">
        <f>(((X72^2+Y72^2)*$C$57/1000)+((X73^2+Y73^2)*$G$57/1000)+((X74^2+Y74^2)*$J$57/1000))/$C$9*$C$9</f>
        <v>2.6072617494816007E-2</v>
      </c>
      <c r="X118" s="205" t="s">
        <v>83</v>
      </c>
      <c r="Y118" s="206">
        <f>(((X72^2+Y72^2)*$M$57)+((X73^2+Y73^2)*$P$57)+((X74^2+Y74^2)*AH120))/(100*$C$9)</f>
        <v>4.4256247814320008E-4</v>
      </c>
      <c r="Z118" s="204">
        <f>(((AA72^2+AB72^2)*$C$57/1000)+((AA73^2+AB73^2)*$G$57/1000)+((AA74^2+AB74^2)*$J$57/1000))/$C$9*$C$9</f>
        <v>2.7565650270315999E-2</v>
      </c>
      <c r="AA118" s="205" t="s">
        <v>83</v>
      </c>
      <c r="AB118" s="206">
        <f>(((AA72^2+AB72^2)*$M$57)+((AA73^2+AB73^2)*$P$57)+((AA74^2+AB74^2)*AK120))/(100*$C$9)</f>
        <v>4.637146549752E-4</v>
      </c>
      <c r="AC118" s="204">
        <f>(((AD72^2+AE72^2)*$C$57/1000)+((AD73^2+AE73^2)*$G$57/1000)+((AD74^2+AE74^2)*$J$57/1000))/$C$9*$C$9</f>
        <v>2.8201085952816E-2</v>
      </c>
      <c r="AD118" s="205" t="s">
        <v>83</v>
      </c>
      <c r="AE118" s="206">
        <f>(((AD72^2+AE72^2)*$M$57)+((AD73^2+AE73^2)*$P$57)+((AD74^2+AE74^2)*AN120))/(100*$C$9)</f>
        <v>4.7205821705720004E-4</v>
      </c>
      <c r="AF118" s="204">
        <f>(((AG72^2+AH72^2)*$C$57/1000)+((AG73^2+AH73^2)*$G$57/1000)+((AG74^2+AH74^2)*$J$57/1000))/$C$9*$C$9</f>
        <v>2.6890201032335997E-2</v>
      </c>
      <c r="AG118" s="205" t="s">
        <v>83</v>
      </c>
      <c r="AH118" s="206">
        <f>(((AG72^2+AH72^2)*$M$57)+((AG73^2+AH73^2)*$P$57)+((AG74^2+AH74^2)*AQ120))/(100*$C$9)</f>
        <v>4.5317375500119998E-4</v>
      </c>
      <c r="AI118" s="204">
        <f>(((AJ72^2+AK72^2)*$C$57/1000)+((AJ73^2+AK73^2)*$G$57/1000)+((AJ74^2+AK74^2)*$J$57/1000))/$C$9*$C$9</f>
        <v>2.5325327839456006E-2</v>
      </c>
      <c r="AJ118" s="205" t="s">
        <v>83</v>
      </c>
      <c r="AK118" s="206">
        <f>(((AJ72^2+AK72^2)*$M$57)+((AJ73^2+AK73^2)*$P$57)+((AJ74^2+AK74^2)*AT120))/(100*$C$9)</f>
        <v>4.3205595506520009E-4</v>
      </c>
      <c r="AL118" s="204">
        <f>(((AM72^2+AN72^2)*$C$57/1000)+((AM73^2+AN73^2)*$G$57/1000)+((AM74^2+AN74^2)*$J$57/1000))/$C$9*$C$9</f>
        <v>2.3848043385456E-2</v>
      </c>
      <c r="AM118" s="205" t="s">
        <v>83</v>
      </c>
      <c r="AN118" s="206">
        <f>(((AM72^2+AN72^2)*$M$57)+((AM73^2+AN73^2)*$P$57)+((AM74^2+AN74^2)*AW120))/(100*$C$9)</f>
        <v>4.1265089134519999E-4</v>
      </c>
      <c r="AO118" s="204">
        <f>(((AP72^2+AQ72^2)*$C$57/1000)+((AP73^2+AQ73^2)*$G$57/1000)+((AP74^2+AQ74^2)*$J$57/1000))/$C$9*$C$9</f>
        <v>2.3140015225775995E-2</v>
      </c>
      <c r="AP118" s="205" t="s">
        <v>83</v>
      </c>
      <c r="AQ118" s="206">
        <f>(((AP72^2+AQ72^2)*$M$57)+((AP73^2+AQ73^2)*$P$57)+((AP74^2+AQ74^2)*AZ120))/(100*$C$9)</f>
        <v>4.0255918224919998E-4</v>
      </c>
    </row>
    <row r="119" spans="1:81" s="2" customFormat="1" ht="16.5" customHeight="1" x14ac:dyDescent="0.25">
      <c r="A119" s="56"/>
      <c r="B119" s="207" t="s">
        <v>86</v>
      </c>
      <c r="C119" s="208">
        <v>31.8</v>
      </c>
      <c r="D119" s="209"/>
      <c r="E119" s="210" t="s">
        <v>87</v>
      </c>
      <c r="F119" s="210"/>
      <c r="G119" s="211">
        <v>40.799999999999997</v>
      </c>
      <c r="H119" s="212"/>
      <c r="I119" s="213"/>
      <c r="J119" s="214"/>
      <c r="K119" s="361"/>
      <c r="L119" s="362"/>
      <c r="M119" s="363"/>
      <c r="N119" s="361"/>
      <c r="O119" s="362"/>
      <c r="P119" s="363"/>
      <c r="Q119" s="361"/>
      <c r="R119" s="362"/>
      <c r="S119" s="363"/>
      <c r="T119" s="92"/>
      <c r="U119" s="215"/>
      <c r="V119" s="93"/>
      <c r="W119" s="92"/>
      <c r="X119" s="215"/>
      <c r="Y119" s="93"/>
      <c r="Z119" s="92"/>
      <c r="AA119" s="215"/>
      <c r="AB119" s="93"/>
      <c r="AC119" s="92"/>
      <c r="AD119" s="215"/>
      <c r="AE119" s="93"/>
      <c r="AF119" s="92"/>
      <c r="AG119" s="215"/>
      <c r="AH119" s="93"/>
      <c r="AI119" s="92"/>
      <c r="AJ119" s="215"/>
      <c r="AK119" s="93"/>
      <c r="AL119" s="92"/>
      <c r="AM119" s="215"/>
      <c r="AN119" s="93"/>
      <c r="AO119" s="92"/>
      <c r="AP119" s="215"/>
      <c r="AQ119" s="93"/>
    </row>
    <row r="120" spans="1:81" s="2" customFormat="1" ht="16.5" customHeight="1" thickBot="1" x14ac:dyDescent="0.3">
      <c r="A120" s="56"/>
      <c r="B120" s="364" t="s">
        <v>157</v>
      </c>
      <c r="C120" s="109">
        <v>134.19999999999999</v>
      </c>
      <c r="D120" s="112"/>
      <c r="E120" s="216"/>
      <c r="F120" s="216" t="s">
        <v>158</v>
      </c>
      <c r="G120" s="107">
        <v>78.150000000000006</v>
      </c>
      <c r="H120" s="217" t="s">
        <v>88</v>
      </c>
      <c r="I120" s="218"/>
      <c r="J120" s="219">
        <v>97.01</v>
      </c>
      <c r="K120" s="217" t="s">
        <v>159</v>
      </c>
      <c r="L120" s="218"/>
      <c r="M120" s="219">
        <v>10.78</v>
      </c>
      <c r="N120" s="217" t="s">
        <v>160</v>
      </c>
      <c r="O120" s="218"/>
      <c r="P120" s="219">
        <v>-0.5</v>
      </c>
      <c r="Q120" s="217" t="s">
        <v>89</v>
      </c>
      <c r="R120" s="218"/>
      <c r="S120" s="219">
        <v>7.2</v>
      </c>
      <c r="T120" s="97"/>
      <c r="U120" s="220"/>
      <c r="V120" s="98"/>
      <c r="W120" s="97"/>
      <c r="X120" s="220"/>
      <c r="Y120" s="98"/>
      <c r="Z120" s="97"/>
      <c r="AA120" s="220"/>
      <c r="AB120" s="98"/>
      <c r="AC120" s="97"/>
      <c r="AD120" s="220"/>
      <c r="AE120" s="98"/>
      <c r="AF120" s="97"/>
      <c r="AG120" s="220"/>
      <c r="AH120" s="98"/>
      <c r="AI120" s="97"/>
      <c r="AJ120" s="220"/>
      <c r="AK120" s="98"/>
      <c r="AL120" s="97"/>
      <c r="AM120" s="220"/>
      <c r="AN120" s="98"/>
      <c r="AO120" s="97"/>
      <c r="AP120" s="220"/>
      <c r="AQ120" s="98"/>
    </row>
    <row r="121" spans="1:81" s="2" customFormat="1" ht="16.5" customHeight="1" thickBot="1" x14ac:dyDescent="0.3">
      <c r="A121" s="85"/>
      <c r="B121" s="221" t="s">
        <v>90</v>
      </c>
      <c r="C121" s="222"/>
      <c r="D121" s="222"/>
      <c r="E121" s="222"/>
      <c r="F121" s="222"/>
      <c r="G121" s="223"/>
      <c r="H121" s="224">
        <f>I72</f>
        <v>0.25551200000000002</v>
      </c>
      <c r="I121" s="225" t="s">
        <v>83</v>
      </c>
      <c r="J121" s="226">
        <f>J72</f>
        <v>0.32470399999999999</v>
      </c>
      <c r="K121" s="224">
        <f>L72</f>
        <v>0.252612</v>
      </c>
      <c r="L121" s="225" t="s">
        <v>83</v>
      </c>
      <c r="M121" s="226">
        <f>M72</f>
        <v>0.32650400000000002</v>
      </c>
      <c r="N121" s="224">
        <f>O72</f>
        <v>0.24881200000000001</v>
      </c>
      <c r="O121" s="225" t="s">
        <v>83</v>
      </c>
      <c r="P121" s="226">
        <f>P72</f>
        <v>0.319104</v>
      </c>
      <c r="Q121" s="224">
        <f>R72</f>
        <v>0.266712</v>
      </c>
      <c r="R121" s="225" t="s">
        <v>83</v>
      </c>
      <c r="S121" s="226">
        <f>S72</f>
        <v>0.32650400000000002</v>
      </c>
      <c r="T121" s="224">
        <f>U72</f>
        <v>0.259712</v>
      </c>
      <c r="U121" s="225" t="s">
        <v>83</v>
      </c>
      <c r="V121" s="226">
        <f>V72</f>
        <v>0.326104</v>
      </c>
      <c r="W121" s="224">
        <f>X72</f>
        <v>0.24881200000000001</v>
      </c>
      <c r="X121" s="225" t="s">
        <v>83</v>
      </c>
      <c r="Y121" s="226">
        <f>Y72</f>
        <v>0.32330400000000004</v>
      </c>
      <c r="Z121" s="224">
        <f>AA72</f>
        <v>0.26111200000000001</v>
      </c>
      <c r="AA121" s="225" t="s">
        <v>83</v>
      </c>
      <c r="AB121" s="226">
        <f>AB72</f>
        <v>0.326104</v>
      </c>
      <c r="AC121" s="224">
        <f>AD72</f>
        <v>0.266712</v>
      </c>
      <c r="AD121" s="225" t="s">
        <v>83</v>
      </c>
      <c r="AE121" s="226">
        <f>AE72</f>
        <v>0.32650400000000002</v>
      </c>
      <c r="AF121" s="224">
        <f>AG72</f>
        <v>0.25691199999999997</v>
      </c>
      <c r="AG121" s="225" t="s">
        <v>83</v>
      </c>
      <c r="AH121" s="226">
        <f>AH72</f>
        <v>0.32330400000000004</v>
      </c>
      <c r="AI121" s="224">
        <f>AJ72</f>
        <v>0.24431200000000003</v>
      </c>
      <c r="AJ121" s="225" t="s">
        <v>83</v>
      </c>
      <c r="AK121" s="226">
        <f>AK72</f>
        <v>0.32050400000000001</v>
      </c>
      <c r="AL121" s="224">
        <f>AM72</f>
        <v>0.22651199999999999</v>
      </c>
      <c r="AM121" s="225" t="s">
        <v>83</v>
      </c>
      <c r="AN121" s="226">
        <f>AN72</f>
        <v>0.32190400000000002</v>
      </c>
      <c r="AO121" s="224">
        <f>AP72</f>
        <v>0.221912</v>
      </c>
      <c r="AP121" s="225" t="s">
        <v>83</v>
      </c>
      <c r="AQ121" s="226">
        <f>AQ72</f>
        <v>0.319104</v>
      </c>
    </row>
    <row r="122" spans="1:81" s="2" customFormat="1" ht="16.5" customHeight="1" x14ac:dyDescent="0.25">
      <c r="A122" s="45" t="s">
        <v>91</v>
      </c>
      <c r="B122" s="195" t="s">
        <v>81</v>
      </c>
      <c r="C122" s="196"/>
      <c r="D122" s="196" t="s">
        <v>82</v>
      </c>
      <c r="E122" s="196"/>
      <c r="F122" s="196"/>
      <c r="G122" s="196"/>
      <c r="H122" s="198">
        <f>$C$61/1000</f>
        <v>3.2500000000000001E-2</v>
      </c>
      <c r="I122" s="199" t="s">
        <v>83</v>
      </c>
      <c r="J122" s="200">
        <f>$G$61/1000</f>
        <v>4.6399999999999997E-2</v>
      </c>
      <c r="K122" s="198">
        <f>$C$61/1000</f>
        <v>3.2500000000000001E-2</v>
      </c>
      <c r="L122" s="199" t="s">
        <v>83</v>
      </c>
      <c r="M122" s="200">
        <f>$G$61/1000</f>
        <v>4.6399999999999997E-2</v>
      </c>
      <c r="N122" s="198">
        <f>$C$61/1000</f>
        <v>3.2500000000000001E-2</v>
      </c>
      <c r="O122" s="199" t="s">
        <v>83</v>
      </c>
      <c r="P122" s="200">
        <f>$G$61/1000</f>
        <v>4.6399999999999997E-2</v>
      </c>
      <c r="Q122" s="198">
        <f>$C$61/1000</f>
        <v>3.2500000000000001E-2</v>
      </c>
      <c r="R122" s="199" t="s">
        <v>83</v>
      </c>
      <c r="S122" s="200">
        <f>$G$61/1000</f>
        <v>4.6399999999999997E-2</v>
      </c>
      <c r="T122" s="198">
        <f>$C$61/1000</f>
        <v>3.2500000000000001E-2</v>
      </c>
      <c r="U122" s="199" t="s">
        <v>83</v>
      </c>
      <c r="V122" s="200">
        <f>$G$61/1000</f>
        <v>4.6399999999999997E-2</v>
      </c>
      <c r="W122" s="198">
        <f>$C$61/1000</f>
        <v>3.2500000000000001E-2</v>
      </c>
      <c r="X122" s="199" t="s">
        <v>83</v>
      </c>
      <c r="Y122" s="200">
        <f>$G$61/1000</f>
        <v>4.6399999999999997E-2</v>
      </c>
      <c r="Z122" s="198">
        <f>$C$61/1000</f>
        <v>3.2500000000000001E-2</v>
      </c>
      <c r="AA122" s="199" t="s">
        <v>83</v>
      </c>
      <c r="AB122" s="200">
        <f>$G$61/1000</f>
        <v>4.6399999999999997E-2</v>
      </c>
      <c r="AC122" s="198">
        <f>$C$61/1000</f>
        <v>3.2500000000000001E-2</v>
      </c>
      <c r="AD122" s="199" t="s">
        <v>83</v>
      </c>
      <c r="AE122" s="200">
        <f>$G$61/1000</f>
        <v>4.6399999999999997E-2</v>
      </c>
      <c r="AF122" s="198">
        <f>$C$61/1000</f>
        <v>3.2500000000000001E-2</v>
      </c>
      <c r="AG122" s="199" t="s">
        <v>83</v>
      </c>
      <c r="AH122" s="200">
        <f>$G$61/1000</f>
        <v>4.6399999999999997E-2</v>
      </c>
      <c r="AI122" s="198">
        <f>$C$61/1000</f>
        <v>3.2500000000000001E-2</v>
      </c>
      <c r="AJ122" s="199" t="s">
        <v>83</v>
      </c>
      <c r="AK122" s="200">
        <f>$G$61/1000</f>
        <v>4.6399999999999997E-2</v>
      </c>
      <c r="AL122" s="198">
        <f>$C$61/1000</f>
        <v>3.2500000000000001E-2</v>
      </c>
      <c r="AM122" s="199" t="s">
        <v>83</v>
      </c>
      <c r="AN122" s="200">
        <f>$G$61/1000</f>
        <v>4.6399999999999997E-2</v>
      </c>
      <c r="AO122" s="198">
        <f>$C$61/1000</f>
        <v>3.2500000000000001E-2</v>
      </c>
      <c r="AP122" s="199" t="s">
        <v>83</v>
      </c>
      <c r="AQ122" s="200">
        <f>$G$61/1000</f>
        <v>4.6399999999999997E-2</v>
      </c>
    </row>
    <row r="123" spans="1:81" s="2" customFormat="1" ht="16.5" customHeight="1" thickBot="1" x14ac:dyDescent="0.3">
      <c r="A123" s="56"/>
      <c r="B123" s="201" t="s">
        <v>84</v>
      </c>
      <c r="C123" s="202"/>
      <c r="D123" s="202" t="s">
        <v>85</v>
      </c>
      <c r="E123" s="202"/>
      <c r="F123" s="202"/>
      <c r="G123" s="227"/>
      <c r="H123" s="204">
        <f>(((I80^2+J80^2)*$C$62/1000)+((I81^2+J81^2)*$G$62/1000)+((I82^2+J82^2)*$J$62/1000))/$C$9*$C$9</f>
        <v>3.1606471333236054E-2</v>
      </c>
      <c r="I123" s="205" t="s">
        <v>83</v>
      </c>
      <c r="J123" s="206">
        <f>(((I80^2+J80^2)*$M$62)+((I81^2+J81^2)*$P$62)+((I82^2+J82^2)*S125))/(100*$C$9)</f>
        <v>5.9156678052505992E-4</v>
      </c>
      <c r="K123" s="204">
        <f>(((L80^2+M80^2)*$C$62/1000)+((L81^2+M81^2)*$G$62/1000)+((L82^2+M82^2)*$J$62/1000))/$C$9*$C$9</f>
        <v>3.0571433236764062E-2</v>
      </c>
      <c r="L123" s="205" t="s">
        <v>83</v>
      </c>
      <c r="M123" s="206">
        <f>(((L80^2+M80^2)*$M$62)+((L81^2+M81^2)*$P$62)+((L82^2+M82^2)*V125))/(100*$C$9)</f>
        <v>4.8412374428305997E-4</v>
      </c>
      <c r="N123" s="204">
        <f>(((O80^2+P80^2)*$C$62/1000)+((O81^2+P81^2)*$G$62/1000)+((O82^2+P82^2)*$J$62/1000))/$C$9*$C$9</f>
        <v>2.817070386836406E-2</v>
      </c>
      <c r="O123" s="205" t="s">
        <v>83</v>
      </c>
      <c r="P123" s="206">
        <f>(((O80^2+P80^2)*$M$62)+((O81^2+P81^2)*$P$62)+((O82^2+P82^2)*Y125))/(100*$C$9)</f>
        <v>4.4738285951305998E-4</v>
      </c>
      <c r="Q123" s="204">
        <f>(((R80^2+S80^2)*$C$62/1000)+((R81^2+S81^2)*$G$62/1000)+((R82^2+S82^2)*$J$62/1000))/$C$9*$C$9</f>
        <v>2.4600019295252063E-2</v>
      </c>
      <c r="R123" s="205" t="s">
        <v>83</v>
      </c>
      <c r="S123" s="206">
        <f>(((R80^2+S80^2)*$M$62)+((R81^2+S81^2)*$P$62)+((R82^2+S82^2)*AB125))/(100*$C$9)</f>
        <v>3.9713841426105998E-4</v>
      </c>
      <c r="T123" s="204">
        <f>(((U80^2+V80^2)*$C$62/1000)+((U81^2+V81^2)*$G$62/1000)+((U82^2+V82^2)*$J$62/1000))/$C$9*$C$9</f>
        <v>2.5838264855464064E-2</v>
      </c>
      <c r="U123" s="205" t="s">
        <v>83</v>
      </c>
      <c r="V123" s="206">
        <f>(((U80^2+V80^2)*$M$62)+((U81^2+V81^2)*$P$62)+((U82^2+V82^2)*AE125))/(100*$C$9)</f>
        <v>4.1342428991306005E-4</v>
      </c>
      <c r="W123" s="204">
        <f>(((X80^2+Y80^2)*$C$62/1000)+((X81^2+Y81^2)*$G$62/1000)+((X82^2+Y82^2)*$J$62/1000))/$C$9*$C$9</f>
        <v>2.6388692803168058E-2</v>
      </c>
      <c r="X123" s="205" t="s">
        <v>83</v>
      </c>
      <c r="Y123" s="206">
        <f>(((X80^2+Y80^2)*$M$62)+((X81^2+Y81^2)*$P$62)+((X82^2+Y82^2)*AH125))/(100*$C$9)</f>
        <v>4.2034902326705992E-4</v>
      </c>
      <c r="Z123" s="204">
        <f>(((AA80^2+AB80^2)*$C$62/1000)+((AA81^2+AB81^2)*$G$62/1000)+((AA82^2+AB82^2)*$J$62/1000))/$C$9*$C$9</f>
        <v>2.7911509489480062E-2</v>
      </c>
      <c r="AA123" s="205" t="s">
        <v>83</v>
      </c>
      <c r="AB123" s="206">
        <f>(((AA80^2+AB80^2)*$M$62)+((AA81^2+AB81^2)*$P$62)+((AA82^2+AB82^2)*AK125))/(100*$C$9)</f>
        <v>4.4143300232905999E-4</v>
      </c>
      <c r="AC123" s="204">
        <f>(((AD80^2+AE80^2)*$C$62/1000)+((AD81^2+AE81^2)*$G$62/1000)+((AD82^2+AE82^2)*$J$62/1000))/$C$9*$C$9</f>
        <v>2.9363974095828058E-2</v>
      </c>
      <c r="AD123" s="205" t="s">
        <v>83</v>
      </c>
      <c r="AE123" s="206">
        <f>(((AD80^2+AE80^2)*$M$62)+((AD81^2+AE81^2)*$P$62)+((AD82^2+AE82^2)*AN125))/(100*$C$9)</f>
        <v>4.6096340328705994E-4</v>
      </c>
      <c r="AF123" s="204">
        <f>(((AG80^2+AH80^2)*$C$62/1000)+((AG81^2+AH81^2)*$G$62/1000)+((AG82^2+AH82^2)*$J$62/1000))/$C$9*$C$9</f>
        <v>2.8380011637532059E-2</v>
      </c>
      <c r="AG123" s="205" t="s">
        <v>83</v>
      </c>
      <c r="AH123" s="206">
        <f>(((AG80^2+AH80^2)*$M$62)+((AG81^2+AH81^2)*$P$62)+((AG82^2+AH82^2)*AQ125))/(100*$C$9)</f>
        <v>4.4657706777106001E-4</v>
      </c>
      <c r="AI123" s="204">
        <f>(((AJ80^2+AK80^2)*$C$62/1000)+((AJ81^2+AK81^2)*$G$62/1000)+((AJ82^2+AK82^2)*$J$62/1000))/$C$9*$C$9</f>
        <v>2.4849021254488061E-2</v>
      </c>
      <c r="AJ123" s="205" t="s">
        <v>83</v>
      </c>
      <c r="AK123" s="206">
        <f>(((AJ80^2+AK80^2)*$M$62)+((AJ81^2+AK81^2)*$P$62)+((AJ82^2+AK82^2)*AT125))/(100*$C$9)</f>
        <v>3.9971820441705996E-4</v>
      </c>
      <c r="AL123" s="204">
        <f>(((AM80^2+AN80^2)*$C$62/1000)+((AM81^2+AN81^2)*$G$62/1000)+((AM82^2+AN82^2)*$J$62/1000))/$C$9*$C$9</f>
        <v>2.1040379822696062E-2</v>
      </c>
      <c r="AM123" s="205" t="s">
        <v>83</v>
      </c>
      <c r="AN123" s="206">
        <f>(((AM80^2+AN80^2)*$M$62)+((AM81^2+AN81^2)*$P$62)+((AM82^2+AN82^2)*AW125))/(100*$C$9)</f>
        <v>3.5085881474506E-4</v>
      </c>
      <c r="AO123" s="204">
        <f>(((AP80^2+AQ80^2)*$C$62/1000)+((AP81^2+AQ81^2)*$G$62/1000)+((AP82^2+AQ82^2)*$J$62/1000))/$C$9*$C$9</f>
        <v>1.9730301583948062E-2</v>
      </c>
      <c r="AP123" s="205" t="s">
        <v>83</v>
      </c>
      <c r="AQ123" s="206">
        <f>(((AP80^2+AQ80^2)*$M$62)+((AP81^2+AQ81^2)*$P$62)+((AP82^2+AQ82^2)*AZ125))/(100*$C$9)</f>
        <v>3.3206734603706003E-4</v>
      </c>
    </row>
    <row r="124" spans="1:81" s="2" customFormat="1" ht="16.5" customHeight="1" x14ac:dyDescent="0.25">
      <c r="A124" s="56"/>
      <c r="B124" s="207" t="s">
        <v>86</v>
      </c>
      <c r="C124" s="208">
        <v>32.5</v>
      </c>
      <c r="D124" s="209"/>
      <c r="E124" s="210" t="s">
        <v>87</v>
      </c>
      <c r="F124" s="210"/>
      <c r="G124" s="211">
        <v>46.4</v>
      </c>
      <c r="H124" s="212"/>
      <c r="I124" s="213"/>
      <c r="J124" s="214"/>
      <c r="K124" s="361"/>
      <c r="L124" s="362"/>
      <c r="M124" s="363"/>
      <c r="N124" s="361"/>
      <c r="O124" s="362"/>
      <c r="P124" s="363"/>
      <c r="Q124" s="361"/>
      <c r="R124" s="362"/>
      <c r="S124" s="363"/>
      <c r="T124" s="231"/>
      <c r="U124" s="232"/>
      <c r="V124" s="233"/>
      <c r="W124" s="231"/>
      <c r="X124" s="232"/>
      <c r="Y124" s="233"/>
      <c r="Z124" s="231"/>
      <c r="AA124" s="232"/>
      <c r="AB124" s="233"/>
      <c r="AC124" s="231"/>
      <c r="AD124" s="232"/>
      <c r="AE124" s="233"/>
      <c r="AF124" s="231"/>
      <c r="AG124" s="232"/>
      <c r="AH124" s="233"/>
      <c r="AI124" s="231"/>
      <c r="AJ124" s="232"/>
      <c r="AK124" s="233"/>
      <c r="AL124" s="231"/>
      <c r="AM124" s="232"/>
      <c r="AN124" s="233"/>
      <c r="AO124" s="231"/>
      <c r="AP124" s="232"/>
      <c r="AQ124" s="233"/>
    </row>
    <row r="125" spans="1:81" s="2" customFormat="1" ht="16.5" customHeight="1" thickBot="1" x14ac:dyDescent="0.3">
      <c r="A125" s="56"/>
      <c r="B125" s="364" t="s">
        <v>157</v>
      </c>
      <c r="C125" s="109">
        <v>136.4</v>
      </c>
      <c r="D125" s="112"/>
      <c r="E125" s="216"/>
      <c r="F125" s="216" t="s">
        <v>158</v>
      </c>
      <c r="G125" s="107">
        <v>70.67</v>
      </c>
      <c r="H125" s="217" t="s">
        <v>88</v>
      </c>
      <c r="I125" s="218"/>
      <c r="J125" s="219">
        <v>110.8</v>
      </c>
      <c r="K125" s="217" t="s">
        <v>159</v>
      </c>
      <c r="L125" s="218"/>
      <c r="M125" s="219">
        <v>10.68</v>
      </c>
      <c r="N125" s="217" t="s">
        <v>160</v>
      </c>
      <c r="O125" s="218"/>
      <c r="P125" s="219">
        <v>-0.4</v>
      </c>
      <c r="Q125" s="217" t="s">
        <v>89</v>
      </c>
      <c r="R125" s="218"/>
      <c r="S125" s="219">
        <v>7</v>
      </c>
      <c r="T125" s="236"/>
      <c r="U125" s="237"/>
      <c r="V125" s="238"/>
      <c r="W125" s="236"/>
      <c r="X125" s="237"/>
      <c r="Y125" s="238"/>
      <c r="Z125" s="236"/>
      <c r="AA125" s="237"/>
      <c r="AB125" s="238"/>
      <c r="AC125" s="236"/>
      <c r="AD125" s="237"/>
      <c r="AE125" s="238"/>
      <c r="AF125" s="236"/>
      <c r="AG125" s="237"/>
      <c r="AH125" s="238"/>
      <c r="AI125" s="236"/>
      <c r="AJ125" s="237"/>
      <c r="AK125" s="238"/>
      <c r="AL125" s="236"/>
      <c r="AM125" s="237"/>
      <c r="AN125" s="238"/>
      <c r="AO125" s="236"/>
      <c r="AP125" s="237"/>
      <c r="AQ125" s="238"/>
    </row>
    <row r="126" spans="1:81" s="242" customFormat="1" ht="16.5" customHeight="1" thickBot="1" x14ac:dyDescent="0.3">
      <c r="A126" s="85"/>
      <c r="B126" s="221" t="s">
        <v>90</v>
      </c>
      <c r="C126" s="222"/>
      <c r="D126" s="222"/>
      <c r="E126" s="222"/>
      <c r="F126" s="222"/>
      <c r="G126" s="223"/>
      <c r="H126" s="239">
        <f>I80</f>
        <v>0.32516299999999998</v>
      </c>
      <c r="I126" s="240" t="s">
        <v>83</v>
      </c>
      <c r="J126" s="241">
        <f>J80</f>
        <v>0.28123300000000001</v>
      </c>
      <c r="K126" s="239">
        <f>L80</f>
        <v>0.31876299999999996</v>
      </c>
      <c r="L126" s="240" t="s">
        <v>83</v>
      </c>
      <c r="M126" s="241">
        <f>M80</f>
        <v>0.28253299999999998</v>
      </c>
      <c r="N126" s="239">
        <f>O80</f>
        <v>0.30826299999999995</v>
      </c>
      <c r="O126" s="240" t="s">
        <v>83</v>
      </c>
      <c r="P126" s="241">
        <f>P80</f>
        <v>0.26953300000000002</v>
      </c>
      <c r="Q126" s="239">
        <f>R80</f>
        <v>0.28306300000000001</v>
      </c>
      <c r="R126" s="240" t="s">
        <v>83</v>
      </c>
      <c r="S126" s="241">
        <f>S80</f>
        <v>0.262133</v>
      </c>
      <c r="T126" s="239">
        <f>U80</f>
        <v>0.29346300000000003</v>
      </c>
      <c r="U126" s="240" t="s">
        <v>83</v>
      </c>
      <c r="V126" s="241">
        <f>V80</f>
        <v>0.26233299999999998</v>
      </c>
      <c r="W126" s="239">
        <f>X80</f>
        <v>0.29516299999999995</v>
      </c>
      <c r="X126" s="240" t="s">
        <v>83</v>
      </c>
      <c r="Y126" s="241">
        <f>Y80</f>
        <v>0.26533299999999999</v>
      </c>
      <c r="Z126" s="239">
        <f>AA80</f>
        <v>0.308363</v>
      </c>
      <c r="AA126" s="240" t="s">
        <v>83</v>
      </c>
      <c r="AB126" s="241">
        <f>AB80</f>
        <v>0.265233</v>
      </c>
      <c r="AC126" s="239">
        <f>AD80</f>
        <v>0.31876299999999996</v>
      </c>
      <c r="AD126" s="240" t="s">
        <v>83</v>
      </c>
      <c r="AE126" s="241">
        <f>AE80</f>
        <v>0.266733</v>
      </c>
      <c r="AF126" s="239">
        <f>AG80</f>
        <v>0.31146299999999999</v>
      </c>
      <c r="AG126" s="240" t="s">
        <v>83</v>
      </c>
      <c r="AH126" s="241">
        <f>AH80</f>
        <v>0.265233</v>
      </c>
      <c r="AI126" s="239">
        <f>AJ80</f>
        <v>0.28326299999999999</v>
      </c>
      <c r="AJ126" s="240" t="s">
        <v>83</v>
      </c>
      <c r="AK126" s="241">
        <f>AK80</f>
        <v>0.263733</v>
      </c>
      <c r="AL126" s="239">
        <f>AM80</f>
        <v>0.24616300000000002</v>
      </c>
      <c r="AM126" s="240" t="s">
        <v>83</v>
      </c>
      <c r="AN126" s="241">
        <f>AN80</f>
        <v>0.266233</v>
      </c>
      <c r="AO126" s="239">
        <f>AP80</f>
        <v>0.234263</v>
      </c>
      <c r="AP126" s="240" t="s">
        <v>83</v>
      </c>
      <c r="AQ126" s="241">
        <f>AQ80</f>
        <v>0.263733</v>
      </c>
      <c r="CC126" s="243"/>
    </row>
    <row r="127" spans="1:81" s="2" customFormat="1" ht="16.5" customHeight="1" x14ac:dyDescent="0.25">
      <c r="A127" s="118" t="s">
        <v>92</v>
      </c>
      <c r="B127" s="119"/>
      <c r="C127" s="119"/>
      <c r="D127" s="119"/>
      <c r="E127" s="119"/>
      <c r="F127" s="119"/>
      <c r="G127" s="244"/>
      <c r="H127" s="245"/>
      <c r="I127" s="246"/>
      <c r="J127" s="214"/>
      <c r="K127" s="245"/>
      <c r="L127" s="246"/>
      <c r="M127" s="214"/>
      <c r="N127" s="245"/>
      <c r="O127" s="246"/>
      <c r="P127" s="214"/>
      <c r="Q127" s="245"/>
      <c r="R127" s="246"/>
      <c r="S127" s="214"/>
      <c r="T127" s="245"/>
      <c r="U127" s="246"/>
      <c r="V127" s="214"/>
      <c r="W127" s="245"/>
      <c r="X127" s="246"/>
      <c r="Y127" s="214"/>
      <c r="Z127" s="245"/>
      <c r="AA127" s="246"/>
      <c r="AB127" s="214"/>
      <c r="AC127" s="245"/>
      <c r="AD127" s="246"/>
      <c r="AE127" s="214"/>
      <c r="AF127" s="245"/>
      <c r="AG127" s="246"/>
      <c r="AH127" s="214"/>
      <c r="AI127" s="245"/>
      <c r="AJ127" s="246"/>
      <c r="AK127" s="214"/>
      <c r="AL127" s="245"/>
      <c r="AM127" s="246"/>
      <c r="AN127" s="214"/>
      <c r="AO127" s="245"/>
      <c r="AP127" s="246"/>
      <c r="AQ127" s="214"/>
    </row>
    <row r="128" spans="1:81" s="2" customFormat="1" ht="16.5" customHeight="1" thickBot="1" x14ac:dyDescent="0.3">
      <c r="A128" s="247" t="s">
        <v>93</v>
      </c>
      <c r="B128" s="248"/>
      <c r="C128" s="249"/>
      <c r="D128" s="248"/>
      <c r="E128" s="112"/>
      <c r="F128" s="248" t="s">
        <v>94</v>
      </c>
      <c r="G128" s="111"/>
      <c r="H128" s="250">
        <f>SUM(H121,H126)</f>
        <v>0.58067500000000005</v>
      </c>
      <c r="I128" s="251" t="s">
        <v>83</v>
      </c>
      <c r="J128" s="252">
        <f>SUM(J121,J126)</f>
        <v>0.60593699999999995</v>
      </c>
      <c r="K128" s="250">
        <f>SUM(K121,K126)</f>
        <v>0.57137499999999997</v>
      </c>
      <c r="L128" s="251" t="s">
        <v>83</v>
      </c>
      <c r="M128" s="252">
        <f>SUM(M121,M126)</f>
        <v>0.60903700000000005</v>
      </c>
      <c r="N128" s="250">
        <f>SUM(N121,N126)</f>
        <v>0.55707499999999999</v>
      </c>
      <c r="O128" s="251" t="s">
        <v>83</v>
      </c>
      <c r="P128" s="252">
        <f>SUM(P121,P126)</f>
        <v>0.58863700000000008</v>
      </c>
      <c r="Q128" s="250">
        <f>SUM(Q121,Q126)</f>
        <v>0.54977500000000001</v>
      </c>
      <c r="R128" s="251" t="s">
        <v>83</v>
      </c>
      <c r="S128" s="252">
        <f>SUM(S121,S126)</f>
        <v>0.58863700000000008</v>
      </c>
      <c r="T128" s="250">
        <f>SUM(T121,T126)</f>
        <v>0.55317499999999997</v>
      </c>
      <c r="U128" s="251" t="s">
        <v>83</v>
      </c>
      <c r="V128" s="252">
        <f>SUM(V121,V126)</f>
        <v>0.58843699999999999</v>
      </c>
      <c r="W128" s="250">
        <f>SUM(W121,W126)</f>
        <v>0.54397499999999999</v>
      </c>
      <c r="X128" s="251" t="s">
        <v>83</v>
      </c>
      <c r="Y128" s="252">
        <f>SUM(Y121,Y126)</f>
        <v>0.58863700000000008</v>
      </c>
      <c r="Z128" s="250">
        <f>SUM(Z121,Z126)</f>
        <v>0.56947499999999995</v>
      </c>
      <c r="AA128" s="251" t="s">
        <v>83</v>
      </c>
      <c r="AB128" s="252">
        <f>SUM(AB121,AB126)</f>
        <v>0.591337</v>
      </c>
      <c r="AC128" s="250">
        <f>SUM(AC121,AC126)</f>
        <v>0.58547499999999997</v>
      </c>
      <c r="AD128" s="251" t="s">
        <v>83</v>
      </c>
      <c r="AE128" s="252">
        <f>SUM(AE121,AE126)</f>
        <v>0.59323700000000001</v>
      </c>
      <c r="AF128" s="250">
        <f>SUM(AF121,AF126)</f>
        <v>0.56837499999999996</v>
      </c>
      <c r="AG128" s="251" t="s">
        <v>83</v>
      </c>
      <c r="AH128" s="252">
        <f>SUM(AH121,AH126)</f>
        <v>0.58853700000000009</v>
      </c>
      <c r="AI128" s="250">
        <f>SUM(AI121,AI126)</f>
        <v>0.52757500000000002</v>
      </c>
      <c r="AJ128" s="251" t="s">
        <v>83</v>
      </c>
      <c r="AK128" s="252">
        <f>SUM(AK121,AK126)</f>
        <v>0.58423700000000001</v>
      </c>
      <c r="AL128" s="250">
        <f>SUM(AL121,AL126)</f>
        <v>0.47267500000000001</v>
      </c>
      <c r="AM128" s="251" t="s">
        <v>83</v>
      </c>
      <c r="AN128" s="252">
        <f>SUM(AN121,AN126)</f>
        <v>0.58813700000000002</v>
      </c>
      <c r="AO128" s="250">
        <f>SUM(AO121,AO126)</f>
        <v>0.456175</v>
      </c>
      <c r="AP128" s="251" t="s">
        <v>83</v>
      </c>
      <c r="AQ128" s="252">
        <f>SUM(AQ121,AQ126)</f>
        <v>0.58283700000000005</v>
      </c>
    </row>
    <row r="129" spans="1:43" ht="16.5" hidden="1" x14ac:dyDescent="0.25">
      <c r="A129" s="253" t="s">
        <v>95</v>
      </c>
      <c r="B129" s="242"/>
      <c r="C129" s="242"/>
      <c r="D129" s="242"/>
      <c r="E129" s="242"/>
      <c r="F129" s="242"/>
      <c r="G129" s="242"/>
      <c r="H129" s="242"/>
      <c r="I129" s="254">
        <f>J128/H128</f>
        <v>1.0435045421276961</v>
      </c>
      <c r="J129" s="242"/>
      <c r="K129" s="242"/>
      <c r="L129" s="254">
        <f>M128/K128</f>
        <v>1.0659146795012033</v>
      </c>
      <c r="M129" s="242"/>
      <c r="N129" s="242"/>
      <c r="O129" s="254">
        <f>P128/N128</f>
        <v>1.0566566440784455</v>
      </c>
      <c r="P129" s="242"/>
      <c r="Q129" s="242"/>
      <c r="R129" s="254">
        <f>S128/Q128</f>
        <v>1.0706870992678825</v>
      </c>
      <c r="S129" s="242"/>
      <c r="T129" s="242"/>
      <c r="U129" s="254">
        <f>V128/T128</f>
        <v>1.0637447462376282</v>
      </c>
      <c r="V129" s="242"/>
      <c r="W129" s="242"/>
      <c r="X129" s="254">
        <f>Y128/W128</f>
        <v>1.0821030378234295</v>
      </c>
      <c r="Y129" s="242"/>
      <c r="Z129" s="242"/>
      <c r="AA129" s="254">
        <f>AB128/Z128</f>
        <v>1.0383897449405155</v>
      </c>
      <c r="AB129" s="242"/>
      <c r="AC129" s="242"/>
      <c r="AD129" s="254">
        <f>AE128/AC128</f>
        <v>1.0132576113412188</v>
      </c>
      <c r="AE129" s="242"/>
      <c r="AF129" s="242"/>
      <c r="AG129" s="254">
        <f>AH128/AF128</f>
        <v>1.035473059159886</v>
      </c>
      <c r="AH129" s="242"/>
      <c r="AI129" s="242"/>
      <c r="AJ129" s="254">
        <f>AK128/AI128</f>
        <v>1.1074008434819693</v>
      </c>
      <c r="AK129" s="242"/>
      <c r="AL129" s="242"/>
      <c r="AM129" s="254">
        <f>AN128/AL128</f>
        <v>1.2442735494790289</v>
      </c>
      <c r="AN129" s="242"/>
      <c r="AO129" s="242"/>
      <c r="AP129" s="254">
        <f>AQ128/AO128</f>
        <v>1.2776609853674579</v>
      </c>
      <c r="AQ129" s="242"/>
    </row>
    <row r="130" spans="1:43" ht="16.5" hidden="1" x14ac:dyDescent="0.25">
      <c r="A130" s="253" t="s">
        <v>96</v>
      </c>
      <c r="B130" s="253"/>
      <c r="C130" s="253"/>
      <c r="D130" s="253"/>
      <c r="E130" s="253"/>
      <c r="F130" s="253"/>
      <c r="G130" s="255"/>
      <c r="H130" s="261"/>
      <c r="I130" s="261"/>
      <c r="J130" s="261"/>
      <c r="K130" s="261"/>
      <c r="L130" s="261"/>
      <c r="M130" s="261"/>
      <c r="N130" s="261"/>
      <c r="O130" s="261"/>
      <c r="P130" s="261"/>
      <c r="Q130" s="261"/>
      <c r="R130" s="261"/>
      <c r="S130" s="261"/>
      <c r="T130" s="261"/>
      <c r="U130" s="261"/>
      <c r="V130" s="261"/>
      <c r="W130" s="261"/>
      <c r="X130" s="261"/>
      <c r="Y130" s="261"/>
      <c r="Z130" s="261"/>
      <c r="AA130" s="261"/>
      <c r="AB130" s="261"/>
      <c r="AC130" s="261"/>
      <c r="AD130" s="261"/>
      <c r="AE130" s="261"/>
      <c r="AF130" s="261"/>
      <c r="AG130" s="261"/>
      <c r="AH130" s="261"/>
      <c r="AI130" s="261"/>
      <c r="AJ130" s="261"/>
      <c r="AK130" s="261"/>
      <c r="AL130" s="261"/>
      <c r="AM130" s="261"/>
      <c r="AN130" s="261"/>
      <c r="AO130" s="261"/>
      <c r="AP130" s="261"/>
      <c r="AQ130" s="261"/>
    </row>
    <row r="131" spans="1:43" x14ac:dyDescent="0.25">
      <c r="A131" s="261"/>
      <c r="B131" s="261"/>
      <c r="C131" s="261"/>
      <c r="D131" s="261"/>
      <c r="E131" s="261"/>
      <c r="F131" s="261"/>
      <c r="G131" s="261"/>
      <c r="H131" s="261"/>
      <c r="I131" s="261"/>
      <c r="J131" s="261"/>
      <c r="K131" s="261"/>
      <c r="L131" s="261"/>
      <c r="M131" s="261"/>
      <c r="N131" s="261"/>
      <c r="O131" s="261"/>
      <c r="P131" s="261"/>
      <c r="Q131" s="261"/>
      <c r="R131" s="261"/>
      <c r="S131" s="261"/>
      <c r="T131" s="261"/>
      <c r="U131" s="261"/>
      <c r="V131" s="261"/>
      <c r="W131" s="261"/>
      <c r="X131" s="261"/>
      <c r="Y131" s="261"/>
      <c r="Z131" s="261"/>
      <c r="AA131" s="261"/>
      <c r="AB131" s="261"/>
      <c r="AC131" s="261"/>
      <c r="AD131" s="261"/>
      <c r="AE131" s="261"/>
      <c r="AF131" s="261"/>
      <c r="AG131" s="261"/>
      <c r="AH131" s="261"/>
      <c r="AI131" s="261"/>
      <c r="AJ131" s="261"/>
      <c r="AK131" s="261"/>
      <c r="AL131" s="261"/>
      <c r="AM131" s="261"/>
      <c r="AN131" s="261"/>
      <c r="AO131" s="261"/>
      <c r="AP131" s="261"/>
      <c r="AQ131" s="261"/>
    </row>
  </sheetData>
  <mergeCells count="475">
    <mergeCell ref="A127:G127"/>
    <mergeCell ref="AF124:AH125"/>
    <mergeCell ref="AI124:AK125"/>
    <mergeCell ref="AL124:AN125"/>
    <mergeCell ref="AO124:AQ125"/>
    <mergeCell ref="H125:I125"/>
    <mergeCell ref="K125:L125"/>
    <mergeCell ref="N125:O125"/>
    <mergeCell ref="Q125:R125"/>
    <mergeCell ref="A122:A126"/>
    <mergeCell ref="E124:F124"/>
    <mergeCell ref="T124:V125"/>
    <mergeCell ref="W124:Y125"/>
    <mergeCell ref="Z124:AB125"/>
    <mergeCell ref="AC124:AE125"/>
    <mergeCell ref="B126:G126"/>
    <mergeCell ref="AL119:AN120"/>
    <mergeCell ref="AO119:AQ120"/>
    <mergeCell ref="H120:I120"/>
    <mergeCell ref="K120:L120"/>
    <mergeCell ref="N120:O120"/>
    <mergeCell ref="Q120:R120"/>
    <mergeCell ref="T119:V120"/>
    <mergeCell ref="W119:Y120"/>
    <mergeCell ref="Z119:AB120"/>
    <mergeCell ref="AC119:AE120"/>
    <mergeCell ref="AF119:AH120"/>
    <mergeCell ref="AI119:AK120"/>
    <mergeCell ref="A108:C108"/>
    <mergeCell ref="A112:G112"/>
    <mergeCell ref="A113:G113"/>
    <mergeCell ref="A114:G114"/>
    <mergeCell ref="A117:A121"/>
    <mergeCell ref="E119:F119"/>
    <mergeCell ref="B121:G121"/>
    <mergeCell ref="Z107:AB108"/>
    <mergeCell ref="AC107:AE108"/>
    <mergeCell ref="AF107:AH108"/>
    <mergeCell ref="AI107:AK108"/>
    <mergeCell ref="AL107:AN108"/>
    <mergeCell ref="AO107:AQ108"/>
    <mergeCell ref="H107:J108"/>
    <mergeCell ref="K107:M108"/>
    <mergeCell ref="N107:P108"/>
    <mergeCell ref="Q107:S108"/>
    <mergeCell ref="T107:V108"/>
    <mergeCell ref="W107:Y108"/>
    <mergeCell ref="A96:C96"/>
    <mergeCell ref="A103:G103"/>
    <mergeCell ref="A104:G104"/>
    <mergeCell ref="A105:G105"/>
    <mergeCell ref="A107:C107"/>
    <mergeCell ref="D107:E107"/>
    <mergeCell ref="F107:G107"/>
    <mergeCell ref="Z95:AB96"/>
    <mergeCell ref="AC95:AE96"/>
    <mergeCell ref="AF95:AH96"/>
    <mergeCell ref="AI95:AK96"/>
    <mergeCell ref="AL95:AN96"/>
    <mergeCell ref="AO95:AQ96"/>
    <mergeCell ref="H95:J96"/>
    <mergeCell ref="K95:M96"/>
    <mergeCell ref="N95:P96"/>
    <mergeCell ref="Q95:S96"/>
    <mergeCell ref="T95:V96"/>
    <mergeCell ref="W95:Y96"/>
    <mergeCell ref="E91:F91"/>
    <mergeCell ref="E92:F92"/>
    <mergeCell ref="E93:F93"/>
    <mergeCell ref="A95:C95"/>
    <mergeCell ref="D95:E95"/>
    <mergeCell ref="F95:G95"/>
    <mergeCell ref="AO87:AQ87"/>
    <mergeCell ref="A88:C90"/>
    <mergeCell ref="D88:E90"/>
    <mergeCell ref="F88:G88"/>
    <mergeCell ref="F89:G89"/>
    <mergeCell ref="F90:G90"/>
    <mergeCell ref="W87:Y87"/>
    <mergeCell ref="Z87:AB87"/>
    <mergeCell ref="AC87:AE87"/>
    <mergeCell ref="AF87:AH87"/>
    <mergeCell ref="AI87:AK87"/>
    <mergeCell ref="AL87:AN87"/>
    <mergeCell ref="AF86:AH86"/>
    <mergeCell ref="AI86:AK86"/>
    <mergeCell ref="AL86:AN86"/>
    <mergeCell ref="AO86:AQ86"/>
    <mergeCell ref="D87:G87"/>
    <mergeCell ref="H87:J87"/>
    <mergeCell ref="K87:M87"/>
    <mergeCell ref="N87:P87"/>
    <mergeCell ref="Q87:S87"/>
    <mergeCell ref="T87:V87"/>
    <mergeCell ref="AO85:AQ85"/>
    <mergeCell ref="F86:G86"/>
    <mergeCell ref="H86:J86"/>
    <mergeCell ref="K86:M86"/>
    <mergeCell ref="N86:P86"/>
    <mergeCell ref="Q86:S86"/>
    <mergeCell ref="T86:V86"/>
    <mergeCell ref="W86:Y86"/>
    <mergeCell ref="Z86:AB86"/>
    <mergeCell ref="AC86:AE86"/>
    <mergeCell ref="W85:Y85"/>
    <mergeCell ref="Z85:AB85"/>
    <mergeCell ref="AC85:AE85"/>
    <mergeCell ref="AF85:AH85"/>
    <mergeCell ref="AI85:AK85"/>
    <mergeCell ref="AL85:AN85"/>
    <mergeCell ref="F85:G85"/>
    <mergeCell ref="H85:J85"/>
    <mergeCell ref="K85:M85"/>
    <mergeCell ref="N85:P85"/>
    <mergeCell ref="Q85:S85"/>
    <mergeCell ref="T85:V85"/>
    <mergeCell ref="Z84:AB84"/>
    <mergeCell ref="AC84:AE84"/>
    <mergeCell ref="AF84:AH84"/>
    <mergeCell ref="AI84:AK84"/>
    <mergeCell ref="AL84:AN84"/>
    <mergeCell ref="AO84:AQ84"/>
    <mergeCell ref="AL83:AN83"/>
    <mergeCell ref="AO83:AQ83"/>
    <mergeCell ref="D84:E86"/>
    <mergeCell ref="F84:G84"/>
    <mergeCell ref="H84:J84"/>
    <mergeCell ref="K84:M84"/>
    <mergeCell ref="N84:P84"/>
    <mergeCell ref="Q84:S84"/>
    <mergeCell ref="T84:V84"/>
    <mergeCell ref="W84:Y84"/>
    <mergeCell ref="T83:V83"/>
    <mergeCell ref="W83:Y83"/>
    <mergeCell ref="Z83:AB83"/>
    <mergeCell ref="AC83:AE83"/>
    <mergeCell ref="AF83:AH83"/>
    <mergeCell ref="AI83:AK83"/>
    <mergeCell ref="F82:G82"/>
    <mergeCell ref="D83:G83"/>
    <mergeCell ref="H83:J83"/>
    <mergeCell ref="K83:M83"/>
    <mergeCell ref="N83:P83"/>
    <mergeCell ref="Q83:S83"/>
    <mergeCell ref="AC79:AE79"/>
    <mergeCell ref="AF79:AH79"/>
    <mergeCell ref="AI79:AK79"/>
    <mergeCell ref="AL79:AN79"/>
    <mergeCell ref="AO79:AQ79"/>
    <mergeCell ref="A80:B87"/>
    <mergeCell ref="C80:C87"/>
    <mergeCell ref="D80:E82"/>
    <mergeCell ref="F80:G80"/>
    <mergeCell ref="F81:G81"/>
    <mergeCell ref="AL78:AN78"/>
    <mergeCell ref="AO78:AQ78"/>
    <mergeCell ref="D79:G79"/>
    <mergeCell ref="H79:J79"/>
    <mergeCell ref="K79:M79"/>
    <mergeCell ref="N79:P79"/>
    <mergeCell ref="Q79:S79"/>
    <mergeCell ref="T79:V79"/>
    <mergeCell ref="W79:Y79"/>
    <mergeCell ref="Z79:AB79"/>
    <mergeCell ref="T78:V78"/>
    <mergeCell ref="W78:Y78"/>
    <mergeCell ref="Z78:AB78"/>
    <mergeCell ref="AC78:AE78"/>
    <mergeCell ref="AF78:AH78"/>
    <mergeCell ref="AI78:AK78"/>
    <mergeCell ref="AC77:AE77"/>
    <mergeCell ref="AF77:AH77"/>
    <mergeCell ref="AI77:AK77"/>
    <mergeCell ref="AL77:AN77"/>
    <mergeCell ref="AO77:AQ77"/>
    <mergeCell ref="F78:G78"/>
    <mergeCell ref="H78:J78"/>
    <mergeCell ref="K78:M78"/>
    <mergeCell ref="N78:P78"/>
    <mergeCell ref="Q78:S78"/>
    <mergeCell ref="AL76:AN76"/>
    <mergeCell ref="AO76:AQ76"/>
    <mergeCell ref="F77:G77"/>
    <mergeCell ref="H77:J77"/>
    <mergeCell ref="K77:M77"/>
    <mergeCell ref="N77:P77"/>
    <mergeCell ref="Q77:S77"/>
    <mergeCell ref="T77:V77"/>
    <mergeCell ref="W77:Y77"/>
    <mergeCell ref="Z77:AB77"/>
    <mergeCell ref="T76:V76"/>
    <mergeCell ref="W76:Y76"/>
    <mergeCell ref="Z76:AB76"/>
    <mergeCell ref="AC76:AE76"/>
    <mergeCell ref="AF76:AH76"/>
    <mergeCell ref="AI76:AK76"/>
    <mergeCell ref="D76:E78"/>
    <mergeCell ref="F76:G76"/>
    <mergeCell ref="H76:J76"/>
    <mergeCell ref="K76:M76"/>
    <mergeCell ref="N76:P76"/>
    <mergeCell ref="Q76:S76"/>
    <mergeCell ref="Z75:AB75"/>
    <mergeCell ref="AC75:AE75"/>
    <mergeCell ref="AF75:AH75"/>
    <mergeCell ref="AI75:AK75"/>
    <mergeCell ref="AL75:AN75"/>
    <mergeCell ref="AO75:AQ75"/>
    <mergeCell ref="H75:J75"/>
    <mergeCell ref="K75:M75"/>
    <mergeCell ref="N75:P75"/>
    <mergeCell ref="Q75:S75"/>
    <mergeCell ref="T75:V75"/>
    <mergeCell ref="W75:Y75"/>
    <mergeCell ref="AO69:AQ69"/>
    <mergeCell ref="A70:B71"/>
    <mergeCell ref="C70:C71"/>
    <mergeCell ref="A72:B79"/>
    <mergeCell ref="C72:C79"/>
    <mergeCell ref="D72:E74"/>
    <mergeCell ref="F72:G72"/>
    <mergeCell ref="F73:G73"/>
    <mergeCell ref="F74:G74"/>
    <mergeCell ref="D75:G75"/>
    <mergeCell ref="W69:Y69"/>
    <mergeCell ref="Z69:AB69"/>
    <mergeCell ref="AC69:AE69"/>
    <mergeCell ref="AF69:AH69"/>
    <mergeCell ref="AI69:AK69"/>
    <mergeCell ref="AL69:AN69"/>
    <mergeCell ref="A64:G64"/>
    <mergeCell ref="A69:G69"/>
    <mergeCell ref="H69:J69"/>
    <mergeCell ref="K69:M69"/>
    <mergeCell ref="N69:P69"/>
    <mergeCell ref="T69:V69"/>
    <mergeCell ref="AF61:AH62"/>
    <mergeCell ref="AI61:AK62"/>
    <mergeCell ref="AL61:AN62"/>
    <mergeCell ref="AO61:AQ62"/>
    <mergeCell ref="H62:I62"/>
    <mergeCell ref="K62:L62"/>
    <mergeCell ref="N62:O62"/>
    <mergeCell ref="Q62:R62"/>
    <mergeCell ref="A59:A63"/>
    <mergeCell ref="E61:F61"/>
    <mergeCell ref="T61:V62"/>
    <mergeCell ref="W61:Y62"/>
    <mergeCell ref="Z61:AB62"/>
    <mergeCell ref="AC61:AE62"/>
    <mergeCell ref="B63:G63"/>
    <mergeCell ref="AL56:AN57"/>
    <mergeCell ref="AO56:AQ57"/>
    <mergeCell ref="H57:I57"/>
    <mergeCell ref="K57:L57"/>
    <mergeCell ref="N57:O57"/>
    <mergeCell ref="Q57:R57"/>
    <mergeCell ref="T56:V57"/>
    <mergeCell ref="W56:Y57"/>
    <mergeCell ref="Z56:AB57"/>
    <mergeCell ref="AC56:AE57"/>
    <mergeCell ref="AF56:AH57"/>
    <mergeCell ref="AI56:AK57"/>
    <mergeCell ref="A45:C45"/>
    <mergeCell ref="A49:G49"/>
    <mergeCell ref="A50:G50"/>
    <mergeCell ref="A51:G51"/>
    <mergeCell ref="A54:A58"/>
    <mergeCell ref="E56:F56"/>
    <mergeCell ref="B58:G58"/>
    <mergeCell ref="Z44:AB45"/>
    <mergeCell ref="AC44:AE45"/>
    <mergeCell ref="AF44:AH45"/>
    <mergeCell ref="AI44:AK45"/>
    <mergeCell ref="AL44:AN45"/>
    <mergeCell ref="AO44:AQ45"/>
    <mergeCell ref="H44:J45"/>
    <mergeCell ref="K44:M45"/>
    <mergeCell ref="N44:P45"/>
    <mergeCell ref="Q44:S45"/>
    <mergeCell ref="T44:V45"/>
    <mergeCell ref="W44:Y45"/>
    <mergeCell ref="A33:C33"/>
    <mergeCell ref="A40:G40"/>
    <mergeCell ref="A41:G41"/>
    <mergeCell ref="A42:G42"/>
    <mergeCell ref="A44:C44"/>
    <mergeCell ref="D44:E44"/>
    <mergeCell ref="F44:G44"/>
    <mergeCell ref="Z32:AB33"/>
    <mergeCell ref="AC32:AE33"/>
    <mergeCell ref="AF32:AH33"/>
    <mergeCell ref="AI32:AK33"/>
    <mergeCell ref="AL32:AN33"/>
    <mergeCell ref="AO32:AQ33"/>
    <mergeCell ref="H32:J33"/>
    <mergeCell ref="K32:M33"/>
    <mergeCell ref="N32:P33"/>
    <mergeCell ref="Q32:S33"/>
    <mergeCell ref="T32:V33"/>
    <mergeCell ref="W32:Y33"/>
    <mergeCell ref="E28:F28"/>
    <mergeCell ref="E29:F29"/>
    <mergeCell ref="E30:F30"/>
    <mergeCell ref="A32:C32"/>
    <mergeCell ref="D32:E32"/>
    <mergeCell ref="F32:G32"/>
    <mergeCell ref="AO24:AQ24"/>
    <mergeCell ref="A25:C27"/>
    <mergeCell ref="D25:E27"/>
    <mergeCell ref="F25:G25"/>
    <mergeCell ref="F26:G26"/>
    <mergeCell ref="F27:G27"/>
    <mergeCell ref="W24:Y24"/>
    <mergeCell ref="Z24:AB24"/>
    <mergeCell ref="AC24:AE24"/>
    <mergeCell ref="AF24:AH24"/>
    <mergeCell ref="AI24:AK24"/>
    <mergeCell ref="AL24:AN24"/>
    <mergeCell ref="AF23:AH23"/>
    <mergeCell ref="AI23:AK23"/>
    <mergeCell ref="AL23:AN23"/>
    <mergeCell ref="AO23:AQ23"/>
    <mergeCell ref="D24:G24"/>
    <mergeCell ref="H24:J24"/>
    <mergeCell ref="K24:M24"/>
    <mergeCell ref="N24:P24"/>
    <mergeCell ref="Q24:S24"/>
    <mergeCell ref="T24:V24"/>
    <mergeCell ref="AO22:AQ22"/>
    <mergeCell ref="F23:G23"/>
    <mergeCell ref="H23:J23"/>
    <mergeCell ref="K23:M23"/>
    <mergeCell ref="N23:P23"/>
    <mergeCell ref="Q23:S23"/>
    <mergeCell ref="T23:V23"/>
    <mergeCell ref="W23:Y23"/>
    <mergeCell ref="Z23:AB23"/>
    <mergeCell ref="AC23:AE23"/>
    <mergeCell ref="W22:Y22"/>
    <mergeCell ref="Z22:AB22"/>
    <mergeCell ref="AC22:AE22"/>
    <mergeCell ref="AF22:AH22"/>
    <mergeCell ref="AI22:AK22"/>
    <mergeCell ref="AL22:AN22"/>
    <mergeCell ref="F22:G22"/>
    <mergeCell ref="H22:J22"/>
    <mergeCell ref="K22:M22"/>
    <mergeCell ref="N22:P22"/>
    <mergeCell ref="Q22:S22"/>
    <mergeCell ref="T22:V22"/>
    <mergeCell ref="Z21:AB21"/>
    <mergeCell ref="AC21:AE21"/>
    <mergeCell ref="AF21:AH21"/>
    <mergeCell ref="AI21:AK21"/>
    <mergeCell ref="AL21:AN21"/>
    <mergeCell ref="AO21:AQ21"/>
    <mergeCell ref="AL20:AN20"/>
    <mergeCell ref="AO20:AQ20"/>
    <mergeCell ref="D21:E23"/>
    <mergeCell ref="F21:G21"/>
    <mergeCell ref="H21:J21"/>
    <mergeCell ref="K21:M21"/>
    <mergeCell ref="N21:P21"/>
    <mergeCell ref="Q21:S21"/>
    <mergeCell ref="T21:V21"/>
    <mergeCell ref="W21:Y21"/>
    <mergeCell ref="T20:V20"/>
    <mergeCell ref="W20:Y20"/>
    <mergeCell ref="Z20:AB20"/>
    <mergeCell ref="AC20:AE20"/>
    <mergeCell ref="AF20:AH20"/>
    <mergeCell ref="AI20:AK20"/>
    <mergeCell ref="F19:G19"/>
    <mergeCell ref="D20:G20"/>
    <mergeCell ref="H20:J20"/>
    <mergeCell ref="K20:M20"/>
    <mergeCell ref="N20:P20"/>
    <mergeCell ref="Q20:S20"/>
    <mergeCell ref="AC16:AE16"/>
    <mergeCell ref="AF16:AH16"/>
    <mergeCell ref="AI16:AK16"/>
    <mergeCell ref="AL16:AN16"/>
    <mergeCell ref="AO16:AQ16"/>
    <mergeCell ref="A17:B24"/>
    <mergeCell ref="C17:C24"/>
    <mergeCell ref="D17:E19"/>
    <mergeCell ref="F17:G17"/>
    <mergeCell ref="F18:G18"/>
    <mergeCell ref="AL15:AN15"/>
    <mergeCell ref="AO15:AQ15"/>
    <mergeCell ref="D16:G16"/>
    <mergeCell ref="H16:J16"/>
    <mergeCell ref="K16:M16"/>
    <mergeCell ref="N16:P16"/>
    <mergeCell ref="Q16:S16"/>
    <mergeCell ref="T16:V16"/>
    <mergeCell ref="W16:Y16"/>
    <mergeCell ref="Z16:AB16"/>
    <mergeCell ref="T15:V15"/>
    <mergeCell ref="W15:Y15"/>
    <mergeCell ref="Z15:AB15"/>
    <mergeCell ref="AC15:AE15"/>
    <mergeCell ref="AF15:AH15"/>
    <mergeCell ref="AI15:AK15"/>
    <mergeCell ref="AC14:AE14"/>
    <mergeCell ref="AF14:AH14"/>
    <mergeCell ref="AI14:AK14"/>
    <mergeCell ref="AL14:AN14"/>
    <mergeCell ref="AO14:AQ14"/>
    <mergeCell ref="F15:G15"/>
    <mergeCell ref="H15:J15"/>
    <mergeCell ref="K15:M15"/>
    <mergeCell ref="N15:P15"/>
    <mergeCell ref="Q15:S15"/>
    <mergeCell ref="AL13:AN13"/>
    <mergeCell ref="AO13:AQ13"/>
    <mergeCell ref="F14:G14"/>
    <mergeCell ref="H14:J14"/>
    <mergeCell ref="K14:M14"/>
    <mergeCell ref="N14:P14"/>
    <mergeCell ref="Q14:S14"/>
    <mergeCell ref="T14:V14"/>
    <mergeCell ref="W14:Y14"/>
    <mergeCell ref="Z14:AB14"/>
    <mergeCell ref="T13:V13"/>
    <mergeCell ref="W13:Y13"/>
    <mergeCell ref="Z13:AB13"/>
    <mergeCell ref="AC13:AE13"/>
    <mergeCell ref="AF13:AH13"/>
    <mergeCell ref="AI13:AK13"/>
    <mergeCell ref="D13:E15"/>
    <mergeCell ref="F13:G13"/>
    <mergeCell ref="H13:J13"/>
    <mergeCell ref="K13:M13"/>
    <mergeCell ref="N13:P13"/>
    <mergeCell ref="Q13:S13"/>
    <mergeCell ref="Z12:AB12"/>
    <mergeCell ref="AC12:AE12"/>
    <mergeCell ref="AF12:AH12"/>
    <mergeCell ref="AI12:AK12"/>
    <mergeCell ref="AL12:AN12"/>
    <mergeCell ref="AO12:AQ12"/>
    <mergeCell ref="H12:J12"/>
    <mergeCell ref="K12:M12"/>
    <mergeCell ref="N12:P12"/>
    <mergeCell ref="Q12:S12"/>
    <mergeCell ref="T12:V12"/>
    <mergeCell ref="W12:Y12"/>
    <mergeCell ref="A7:B8"/>
    <mergeCell ref="C7:C8"/>
    <mergeCell ref="D7:G8"/>
    <mergeCell ref="A9:B16"/>
    <mergeCell ref="C9:C16"/>
    <mergeCell ref="D9:E11"/>
    <mergeCell ref="F9:G9"/>
    <mergeCell ref="F10:G10"/>
    <mergeCell ref="F11:G11"/>
    <mergeCell ref="D12:G12"/>
    <mergeCell ref="Z6:AB6"/>
    <mergeCell ref="AC6:AE6"/>
    <mergeCell ref="AF6:AH6"/>
    <mergeCell ref="AI6:AK6"/>
    <mergeCell ref="AL6:AN6"/>
    <mergeCell ref="AO6:AQ6"/>
    <mergeCell ref="A3:AQ3"/>
    <mergeCell ref="AN4:AQ4"/>
    <mergeCell ref="BX4:CA4"/>
    <mergeCell ref="A6:G6"/>
    <mergeCell ref="H6:J6"/>
    <mergeCell ref="K6:M6"/>
    <mergeCell ref="N6:P6"/>
    <mergeCell ref="Q6:S6"/>
    <mergeCell ref="T6:V6"/>
    <mergeCell ref="W6:Y6"/>
  </mergeCells>
  <pageMargins left="0.7" right="0.7" top="0.75" bottom="0.75" header="0.3" footer="0.3"/>
  <pageSetup paperSize="8" scale="53" fitToHeight="0" orientation="landscape" horizontalDpi="120" verticalDpi="144" r:id="rId1"/>
  <headerFooter alignWithMargins="0">
    <oddFooter xml:space="preserve">&amp;R
</oddFooter>
  </headerFooter>
  <rowBreaks count="1" manualBreakCount="1">
    <brk id="67" max="42" man="1"/>
  </rowBreaks>
  <colBreaks count="1" manualBreakCount="1">
    <brk id="43" max="160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F119"/>
  <sheetViews>
    <sheetView showZeros="0" view="pageBreakPreview" topLeftCell="A52" zoomScale="70" zoomScaleNormal="100" zoomScaleSheetLayoutView="70" workbookViewId="0">
      <selection activeCell="I3" sqref="I3"/>
    </sheetView>
  </sheetViews>
  <sheetFormatPr defaultRowHeight="15" x14ac:dyDescent="0.25"/>
  <cols>
    <col min="1" max="2" width="13.28515625" customWidth="1"/>
    <col min="3" max="4" width="12.140625" customWidth="1"/>
    <col min="5" max="5" width="5.140625" customWidth="1"/>
    <col min="6" max="6" width="8.140625" customWidth="1"/>
    <col min="7" max="7" width="8.5703125" customWidth="1"/>
    <col min="8" max="8" width="10" customWidth="1"/>
    <col min="9" max="79" width="8.7109375" customWidth="1"/>
    <col min="257" max="258" width="13.28515625" customWidth="1"/>
    <col min="259" max="260" width="12.140625" customWidth="1"/>
    <col min="261" max="261" width="5.140625" customWidth="1"/>
    <col min="262" max="262" width="8.140625" customWidth="1"/>
    <col min="263" max="263" width="8.5703125" customWidth="1"/>
    <col min="264" max="264" width="10" customWidth="1"/>
    <col min="265" max="335" width="8.7109375" customWidth="1"/>
    <col min="513" max="514" width="13.28515625" customWidth="1"/>
    <col min="515" max="516" width="12.140625" customWidth="1"/>
    <col min="517" max="517" width="5.140625" customWidth="1"/>
    <col min="518" max="518" width="8.140625" customWidth="1"/>
    <col min="519" max="519" width="8.5703125" customWidth="1"/>
    <col min="520" max="520" width="10" customWidth="1"/>
    <col min="521" max="591" width="8.7109375" customWidth="1"/>
    <col min="769" max="770" width="13.28515625" customWidth="1"/>
    <col min="771" max="772" width="12.140625" customWidth="1"/>
    <col min="773" max="773" width="5.140625" customWidth="1"/>
    <col min="774" max="774" width="8.140625" customWidth="1"/>
    <col min="775" max="775" width="8.5703125" customWidth="1"/>
    <col min="776" max="776" width="10" customWidth="1"/>
    <col min="777" max="847" width="8.7109375" customWidth="1"/>
    <col min="1025" max="1026" width="13.28515625" customWidth="1"/>
    <col min="1027" max="1028" width="12.140625" customWidth="1"/>
    <col min="1029" max="1029" width="5.140625" customWidth="1"/>
    <col min="1030" max="1030" width="8.140625" customWidth="1"/>
    <col min="1031" max="1031" width="8.5703125" customWidth="1"/>
    <col min="1032" max="1032" width="10" customWidth="1"/>
    <col min="1033" max="1103" width="8.7109375" customWidth="1"/>
    <col min="1281" max="1282" width="13.28515625" customWidth="1"/>
    <col min="1283" max="1284" width="12.140625" customWidth="1"/>
    <col min="1285" max="1285" width="5.140625" customWidth="1"/>
    <col min="1286" max="1286" width="8.140625" customWidth="1"/>
    <col min="1287" max="1287" width="8.5703125" customWidth="1"/>
    <col min="1288" max="1288" width="10" customWidth="1"/>
    <col min="1289" max="1359" width="8.7109375" customWidth="1"/>
    <col min="1537" max="1538" width="13.28515625" customWidth="1"/>
    <col min="1539" max="1540" width="12.140625" customWidth="1"/>
    <col min="1541" max="1541" width="5.140625" customWidth="1"/>
    <col min="1542" max="1542" width="8.140625" customWidth="1"/>
    <col min="1543" max="1543" width="8.5703125" customWidth="1"/>
    <col min="1544" max="1544" width="10" customWidth="1"/>
    <col min="1545" max="1615" width="8.7109375" customWidth="1"/>
    <col min="1793" max="1794" width="13.28515625" customWidth="1"/>
    <col min="1795" max="1796" width="12.140625" customWidth="1"/>
    <col min="1797" max="1797" width="5.140625" customWidth="1"/>
    <col min="1798" max="1798" width="8.140625" customWidth="1"/>
    <col min="1799" max="1799" width="8.5703125" customWidth="1"/>
    <col min="1800" max="1800" width="10" customWidth="1"/>
    <col min="1801" max="1871" width="8.7109375" customWidth="1"/>
    <col min="2049" max="2050" width="13.28515625" customWidth="1"/>
    <col min="2051" max="2052" width="12.140625" customWidth="1"/>
    <col min="2053" max="2053" width="5.140625" customWidth="1"/>
    <col min="2054" max="2054" width="8.140625" customWidth="1"/>
    <col min="2055" max="2055" width="8.5703125" customWidth="1"/>
    <col min="2056" max="2056" width="10" customWidth="1"/>
    <col min="2057" max="2127" width="8.7109375" customWidth="1"/>
    <col min="2305" max="2306" width="13.28515625" customWidth="1"/>
    <col min="2307" max="2308" width="12.140625" customWidth="1"/>
    <col min="2309" max="2309" width="5.140625" customWidth="1"/>
    <col min="2310" max="2310" width="8.140625" customWidth="1"/>
    <col min="2311" max="2311" width="8.5703125" customWidth="1"/>
    <col min="2312" max="2312" width="10" customWidth="1"/>
    <col min="2313" max="2383" width="8.7109375" customWidth="1"/>
    <col min="2561" max="2562" width="13.28515625" customWidth="1"/>
    <col min="2563" max="2564" width="12.140625" customWidth="1"/>
    <col min="2565" max="2565" width="5.140625" customWidth="1"/>
    <col min="2566" max="2566" width="8.140625" customWidth="1"/>
    <col min="2567" max="2567" width="8.5703125" customWidth="1"/>
    <col min="2568" max="2568" width="10" customWidth="1"/>
    <col min="2569" max="2639" width="8.7109375" customWidth="1"/>
    <col min="2817" max="2818" width="13.28515625" customWidth="1"/>
    <col min="2819" max="2820" width="12.140625" customWidth="1"/>
    <col min="2821" max="2821" width="5.140625" customWidth="1"/>
    <col min="2822" max="2822" width="8.140625" customWidth="1"/>
    <col min="2823" max="2823" width="8.5703125" customWidth="1"/>
    <col min="2824" max="2824" width="10" customWidth="1"/>
    <col min="2825" max="2895" width="8.7109375" customWidth="1"/>
    <col min="3073" max="3074" width="13.28515625" customWidth="1"/>
    <col min="3075" max="3076" width="12.140625" customWidth="1"/>
    <col min="3077" max="3077" width="5.140625" customWidth="1"/>
    <col min="3078" max="3078" width="8.140625" customWidth="1"/>
    <col min="3079" max="3079" width="8.5703125" customWidth="1"/>
    <col min="3080" max="3080" width="10" customWidth="1"/>
    <col min="3081" max="3151" width="8.7109375" customWidth="1"/>
    <col min="3329" max="3330" width="13.28515625" customWidth="1"/>
    <col min="3331" max="3332" width="12.140625" customWidth="1"/>
    <col min="3333" max="3333" width="5.140625" customWidth="1"/>
    <col min="3334" max="3334" width="8.140625" customWidth="1"/>
    <col min="3335" max="3335" width="8.5703125" customWidth="1"/>
    <col min="3336" max="3336" width="10" customWidth="1"/>
    <col min="3337" max="3407" width="8.7109375" customWidth="1"/>
    <col min="3585" max="3586" width="13.28515625" customWidth="1"/>
    <col min="3587" max="3588" width="12.140625" customWidth="1"/>
    <col min="3589" max="3589" width="5.140625" customWidth="1"/>
    <col min="3590" max="3590" width="8.140625" customWidth="1"/>
    <col min="3591" max="3591" width="8.5703125" customWidth="1"/>
    <col min="3592" max="3592" width="10" customWidth="1"/>
    <col min="3593" max="3663" width="8.7109375" customWidth="1"/>
    <col min="3841" max="3842" width="13.28515625" customWidth="1"/>
    <col min="3843" max="3844" width="12.140625" customWidth="1"/>
    <col min="3845" max="3845" width="5.140625" customWidth="1"/>
    <col min="3846" max="3846" width="8.140625" customWidth="1"/>
    <col min="3847" max="3847" width="8.5703125" customWidth="1"/>
    <col min="3848" max="3848" width="10" customWidth="1"/>
    <col min="3849" max="3919" width="8.7109375" customWidth="1"/>
    <col min="4097" max="4098" width="13.28515625" customWidth="1"/>
    <col min="4099" max="4100" width="12.140625" customWidth="1"/>
    <col min="4101" max="4101" width="5.140625" customWidth="1"/>
    <col min="4102" max="4102" width="8.140625" customWidth="1"/>
    <col min="4103" max="4103" width="8.5703125" customWidth="1"/>
    <col min="4104" max="4104" width="10" customWidth="1"/>
    <col min="4105" max="4175" width="8.7109375" customWidth="1"/>
    <col min="4353" max="4354" width="13.28515625" customWidth="1"/>
    <col min="4355" max="4356" width="12.140625" customWidth="1"/>
    <col min="4357" max="4357" width="5.140625" customWidth="1"/>
    <col min="4358" max="4358" width="8.140625" customWidth="1"/>
    <col min="4359" max="4359" width="8.5703125" customWidth="1"/>
    <col min="4360" max="4360" width="10" customWidth="1"/>
    <col min="4361" max="4431" width="8.7109375" customWidth="1"/>
    <col min="4609" max="4610" width="13.28515625" customWidth="1"/>
    <col min="4611" max="4612" width="12.140625" customWidth="1"/>
    <col min="4613" max="4613" width="5.140625" customWidth="1"/>
    <col min="4614" max="4614" width="8.140625" customWidth="1"/>
    <col min="4615" max="4615" width="8.5703125" customWidth="1"/>
    <col min="4616" max="4616" width="10" customWidth="1"/>
    <col min="4617" max="4687" width="8.7109375" customWidth="1"/>
    <col min="4865" max="4866" width="13.28515625" customWidth="1"/>
    <col min="4867" max="4868" width="12.140625" customWidth="1"/>
    <col min="4869" max="4869" width="5.140625" customWidth="1"/>
    <col min="4870" max="4870" width="8.140625" customWidth="1"/>
    <col min="4871" max="4871" width="8.5703125" customWidth="1"/>
    <col min="4872" max="4872" width="10" customWidth="1"/>
    <col min="4873" max="4943" width="8.7109375" customWidth="1"/>
    <col min="5121" max="5122" width="13.28515625" customWidth="1"/>
    <col min="5123" max="5124" width="12.140625" customWidth="1"/>
    <col min="5125" max="5125" width="5.140625" customWidth="1"/>
    <col min="5126" max="5126" width="8.140625" customWidth="1"/>
    <col min="5127" max="5127" width="8.5703125" customWidth="1"/>
    <col min="5128" max="5128" width="10" customWidth="1"/>
    <col min="5129" max="5199" width="8.7109375" customWidth="1"/>
    <col min="5377" max="5378" width="13.28515625" customWidth="1"/>
    <col min="5379" max="5380" width="12.140625" customWidth="1"/>
    <col min="5381" max="5381" width="5.140625" customWidth="1"/>
    <col min="5382" max="5382" width="8.140625" customWidth="1"/>
    <col min="5383" max="5383" width="8.5703125" customWidth="1"/>
    <col min="5384" max="5384" width="10" customWidth="1"/>
    <col min="5385" max="5455" width="8.7109375" customWidth="1"/>
    <col min="5633" max="5634" width="13.28515625" customWidth="1"/>
    <col min="5635" max="5636" width="12.140625" customWidth="1"/>
    <col min="5637" max="5637" width="5.140625" customWidth="1"/>
    <col min="5638" max="5638" width="8.140625" customWidth="1"/>
    <col min="5639" max="5639" width="8.5703125" customWidth="1"/>
    <col min="5640" max="5640" width="10" customWidth="1"/>
    <col min="5641" max="5711" width="8.7109375" customWidth="1"/>
    <col min="5889" max="5890" width="13.28515625" customWidth="1"/>
    <col min="5891" max="5892" width="12.140625" customWidth="1"/>
    <col min="5893" max="5893" width="5.140625" customWidth="1"/>
    <col min="5894" max="5894" width="8.140625" customWidth="1"/>
    <col min="5895" max="5895" width="8.5703125" customWidth="1"/>
    <col min="5896" max="5896" width="10" customWidth="1"/>
    <col min="5897" max="5967" width="8.7109375" customWidth="1"/>
    <col min="6145" max="6146" width="13.28515625" customWidth="1"/>
    <col min="6147" max="6148" width="12.140625" customWidth="1"/>
    <col min="6149" max="6149" width="5.140625" customWidth="1"/>
    <col min="6150" max="6150" width="8.140625" customWidth="1"/>
    <col min="6151" max="6151" width="8.5703125" customWidth="1"/>
    <col min="6152" max="6152" width="10" customWidth="1"/>
    <col min="6153" max="6223" width="8.7109375" customWidth="1"/>
    <col min="6401" max="6402" width="13.28515625" customWidth="1"/>
    <col min="6403" max="6404" width="12.140625" customWidth="1"/>
    <col min="6405" max="6405" width="5.140625" customWidth="1"/>
    <col min="6406" max="6406" width="8.140625" customWidth="1"/>
    <col min="6407" max="6407" width="8.5703125" customWidth="1"/>
    <col min="6408" max="6408" width="10" customWidth="1"/>
    <col min="6409" max="6479" width="8.7109375" customWidth="1"/>
    <col min="6657" max="6658" width="13.28515625" customWidth="1"/>
    <col min="6659" max="6660" width="12.140625" customWidth="1"/>
    <col min="6661" max="6661" width="5.140625" customWidth="1"/>
    <col min="6662" max="6662" width="8.140625" customWidth="1"/>
    <col min="6663" max="6663" width="8.5703125" customWidth="1"/>
    <col min="6664" max="6664" width="10" customWidth="1"/>
    <col min="6665" max="6735" width="8.7109375" customWidth="1"/>
    <col min="6913" max="6914" width="13.28515625" customWidth="1"/>
    <col min="6915" max="6916" width="12.140625" customWidth="1"/>
    <col min="6917" max="6917" width="5.140625" customWidth="1"/>
    <col min="6918" max="6918" width="8.140625" customWidth="1"/>
    <col min="6919" max="6919" width="8.5703125" customWidth="1"/>
    <col min="6920" max="6920" width="10" customWidth="1"/>
    <col min="6921" max="6991" width="8.7109375" customWidth="1"/>
    <col min="7169" max="7170" width="13.28515625" customWidth="1"/>
    <col min="7171" max="7172" width="12.140625" customWidth="1"/>
    <col min="7173" max="7173" width="5.140625" customWidth="1"/>
    <col min="7174" max="7174" width="8.140625" customWidth="1"/>
    <col min="7175" max="7175" width="8.5703125" customWidth="1"/>
    <col min="7176" max="7176" width="10" customWidth="1"/>
    <col min="7177" max="7247" width="8.7109375" customWidth="1"/>
    <col min="7425" max="7426" width="13.28515625" customWidth="1"/>
    <col min="7427" max="7428" width="12.140625" customWidth="1"/>
    <col min="7429" max="7429" width="5.140625" customWidth="1"/>
    <col min="7430" max="7430" width="8.140625" customWidth="1"/>
    <col min="7431" max="7431" width="8.5703125" customWidth="1"/>
    <col min="7432" max="7432" width="10" customWidth="1"/>
    <col min="7433" max="7503" width="8.7109375" customWidth="1"/>
    <col min="7681" max="7682" width="13.28515625" customWidth="1"/>
    <col min="7683" max="7684" width="12.140625" customWidth="1"/>
    <col min="7685" max="7685" width="5.140625" customWidth="1"/>
    <col min="7686" max="7686" width="8.140625" customWidth="1"/>
    <col min="7687" max="7687" width="8.5703125" customWidth="1"/>
    <col min="7688" max="7688" width="10" customWidth="1"/>
    <col min="7689" max="7759" width="8.7109375" customWidth="1"/>
    <col min="7937" max="7938" width="13.28515625" customWidth="1"/>
    <col min="7939" max="7940" width="12.140625" customWidth="1"/>
    <col min="7941" max="7941" width="5.140625" customWidth="1"/>
    <col min="7942" max="7942" width="8.140625" customWidth="1"/>
    <col min="7943" max="7943" width="8.5703125" customWidth="1"/>
    <col min="7944" max="7944" width="10" customWidth="1"/>
    <col min="7945" max="8015" width="8.7109375" customWidth="1"/>
    <col min="8193" max="8194" width="13.28515625" customWidth="1"/>
    <col min="8195" max="8196" width="12.140625" customWidth="1"/>
    <col min="8197" max="8197" width="5.140625" customWidth="1"/>
    <col min="8198" max="8198" width="8.140625" customWidth="1"/>
    <col min="8199" max="8199" width="8.5703125" customWidth="1"/>
    <col min="8200" max="8200" width="10" customWidth="1"/>
    <col min="8201" max="8271" width="8.7109375" customWidth="1"/>
    <col min="8449" max="8450" width="13.28515625" customWidth="1"/>
    <col min="8451" max="8452" width="12.140625" customWidth="1"/>
    <col min="8453" max="8453" width="5.140625" customWidth="1"/>
    <col min="8454" max="8454" width="8.140625" customWidth="1"/>
    <col min="8455" max="8455" width="8.5703125" customWidth="1"/>
    <col min="8456" max="8456" width="10" customWidth="1"/>
    <col min="8457" max="8527" width="8.7109375" customWidth="1"/>
    <col min="8705" max="8706" width="13.28515625" customWidth="1"/>
    <col min="8707" max="8708" width="12.140625" customWidth="1"/>
    <col min="8709" max="8709" width="5.140625" customWidth="1"/>
    <col min="8710" max="8710" width="8.140625" customWidth="1"/>
    <col min="8711" max="8711" width="8.5703125" customWidth="1"/>
    <col min="8712" max="8712" width="10" customWidth="1"/>
    <col min="8713" max="8783" width="8.7109375" customWidth="1"/>
    <col min="8961" max="8962" width="13.28515625" customWidth="1"/>
    <col min="8963" max="8964" width="12.140625" customWidth="1"/>
    <col min="8965" max="8965" width="5.140625" customWidth="1"/>
    <col min="8966" max="8966" width="8.140625" customWidth="1"/>
    <col min="8967" max="8967" width="8.5703125" customWidth="1"/>
    <col min="8968" max="8968" width="10" customWidth="1"/>
    <col min="8969" max="9039" width="8.7109375" customWidth="1"/>
    <col min="9217" max="9218" width="13.28515625" customWidth="1"/>
    <col min="9219" max="9220" width="12.140625" customWidth="1"/>
    <col min="9221" max="9221" width="5.140625" customWidth="1"/>
    <col min="9222" max="9222" width="8.140625" customWidth="1"/>
    <col min="9223" max="9223" width="8.5703125" customWidth="1"/>
    <col min="9224" max="9224" width="10" customWidth="1"/>
    <col min="9225" max="9295" width="8.7109375" customWidth="1"/>
    <col min="9473" max="9474" width="13.28515625" customWidth="1"/>
    <col min="9475" max="9476" width="12.140625" customWidth="1"/>
    <col min="9477" max="9477" width="5.140625" customWidth="1"/>
    <col min="9478" max="9478" width="8.140625" customWidth="1"/>
    <col min="9479" max="9479" width="8.5703125" customWidth="1"/>
    <col min="9480" max="9480" width="10" customWidth="1"/>
    <col min="9481" max="9551" width="8.7109375" customWidth="1"/>
    <col min="9729" max="9730" width="13.28515625" customWidth="1"/>
    <col min="9731" max="9732" width="12.140625" customWidth="1"/>
    <col min="9733" max="9733" width="5.140625" customWidth="1"/>
    <col min="9734" max="9734" width="8.140625" customWidth="1"/>
    <col min="9735" max="9735" width="8.5703125" customWidth="1"/>
    <col min="9736" max="9736" width="10" customWidth="1"/>
    <col min="9737" max="9807" width="8.7109375" customWidth="1"/>
    <col min="9985" max="9986" width="13.28515625" customWidth="1"/>
    <col min="9987" max="9988" width="12.140625" customWidth="1"/>
    <col min="9989" max="9989" width="5.140625" customWidth="1"/>
    <col min="9990" max="9990" width="8.140625" customWidth="1"/>
    <col min="9991" max="9991" width="8.5703125" customWidth="1"/>
    <col min="9992" max="9992" width="10" customWidth="1"/>
    <col min="9993" max="10063" width="8.7109375" customWidth="1"/>
    <col min="10241" max="10242" width="13.28515625" customWidth="1"/>
    <col min="10243" max="10244" width="12.140625" customWidth="1"/>
    <col min="10245" max="10245" width="5.140625" customWidth="1"/>
    <col min="10246" max="10246" width="8.140625" customWidth="1"/>
    <col min="10247" max="10247" width="8.5703125" customWidth="1"/>
    <col min="10248" max="10248" width="10" customWidth="1"/>
    <col min="10249" max="10319" width="8.7109375" customWidth="1"/>
    <col min="10497" max="10498" width="13.28515625" customWidth="1"/>
    <col min="10499" max="10500" width="12.140625" customWidth="1"/>
    <col min="10501" max="10501" width="5.140625" customWidth="1"/>
    <col min="10502" max="10502" width="8.140625" customWidth="1"/>
    <col min="10503" max="10503" width="8.5703125" customWidth="1"/>
    <col min="10504" max="10504" width="10" customWidth="1"/>
    <col min="10505" max="10575" width="8.7109375" customWidth="1"/>
    <col min="10753" max="10754" width="13.28515625" customWidth="1"/>
    <col min="10755" max="10756" width="12.140625" customWidth="1"/>
    <col min="10757" max="10757" width="5.140625" customWidth="1"/>
    <col min="10758" max="10758" width="8.140625" customWidth="1"/>
    <col min="10759" max="10759" width="8.5703125" customWidth="1"/>
    <col min="10760" max="10760" width="10" customWidth="1"/>
    <col min="10761" max="10831" width="8.7109375" customWidth="1"/>
    <col min="11009" max="11010" width="13.28515625" customWidth="1"/>
    <col min="11011" max="11012" width="12.140625" customWidth="1"/>
    <col min="11013" max="11013" width="5.140625" customWidth="1"/>
    <col min="11014" max="11014" width="8.140625" customWidth="1"/>
    <col min="11015" max="11015" width="8.5703125" customWidth="1"/>
    <col min="11016" max="11016" width="10" customWidth="1"/>
    <col min="11017" max="11087" width="8.7109375" customWidth="1"/>
    <col min="11265" max="11266" width="13.28515625" customWidth="1"/>
    <col min="11267" max="11268" width="12.140625" customWidth="1"/>
    <col min="11269" max="11269" width="5.140625" customWidth="1"/>
    <col min="11270" max="11270" width="8.140625" customWidth="1"/>
    <col min="11271" max="11271" width="8.5703125" customWidth="1"/>
    <col min="11272" max="11272" width="10" customWidth="1"/>
    <col min="11273" max="11343" width="8.7109375" customWidth="1"/>
    <col min="11521" max="11522" width="13.28515625" customWidth="1"/>
    <col min="11523" max="11524" width="12.140625" customWidth="1"/>
    <col min="11525" max="11525" width="5.140625" customWidth="1"/>
    <col min="11526" max="11526" width="8.140625" customWidth="1"/>
    <col min="11527" max="11527" width="8.5703125" customWidth="1"/>
    <col min="11528" max="11528" width="10" customWidth="1"/>
    <col min="11529" max="11599" width="8.7109375" customWidth="1"/>
    <col min="11777" max="11778" width="13.28515625" customWidth="1"/>
    <col min="11779" max="11780" width="12.140625" customWidth="1"/>
    <col min="11781" max="11781" width="5.140625" customWidth="1"/>
    <col min="11782" max="11782" width="8.140625" customWidth="1"/>
    <col min="11783" max="11783" width="8.5703125" customWidth="1"/>
    <col min="11784" max="11784" width="10" customWidth="1"/>
    <col min="11785" max="11855" width="8.7109375" customWidth="1"/>
    <col min="12033" max="12034" width="13.28515625" customWidth="1"/>
    <col min="12035" max="12036" width="12.140625" customWidth="1"/>
    <col min="12037" max="12037" width="5.140625" customWidth="1"/>
    <col min="12038" max="12038" width="8.140625" customWidth="1"/>
    <col min="12039" max="12039" width="8.5703125" customWidth="1"/>
    <col min="12040" max="12040" width="10" customWidth="1"/>
    <col min="12041" max="12111" width="8.7109375" customWidth="1"/>
    <col min="12289" max="12290" width="13.28515625" customWidth="1"/>
    <col min="12291" max="12292" width="12.140625" customWidth="1"/>
    <col min="12293" max="12293" width="5.140625" customWidth="1"/>
    <col min="12294" max="12294" width="8.140625" customWidth="1"/>
    <col min="12295" max="12295" width="8.5703125" customWidth="1"/>
    <col min="12296" max="12296" width="10" customWidth="1"/>
    <col min="12297" max="12367" width="8.7109375" customWidth="1"/>
    <col min="12545" max="12546" width="13.28515625" customWidth="1"/>
    <col min="12547" max="12548" width="12.140625" customWidth="1"/>
    <col min="12549" max="12549" width="5.140625" customWidth="1"/>
    <col min="12550" max="12550" width="8.140625" customWidth="1"/>
    <col min="12551" max="12551" width="8.5703125" customWidth="1"/>
    <col min="12552" max="12552" width="10" customWidth="1"/>
    <col min="12553" max="12623" width="8.7109375" customWidth="1"/>
    <col min="12801" max="12802" width="13.28515625" customWidth="1"/>
    <col min="12803" max="12804" width="12.140625" customWidth="1"/>
    <col min="12805" max="12805" width="5.140625" customWidth="1"/>
    <col min="12806" max="12806" width="8.140625" customWidth="1"/>
    <col min="12807" max="12807" width="8.5703125" customWidth="1"/>
    <col min="12808" max="12808" width="10" customWidth="1"/>
    <col min="12809" max="12879" width="8.7109375" customWidth="1"/>
    <col min="13057" max="13058" width="13.28515625" customWidth="1"/>
    <col min="13059" max="13060" width="12.140625" customWidth="1"/>
    <col min="13061" max="13061" width="5.140625" customWidth="1"/>
    <col min="13062" max="13062" width="8.140625" customWidth="1"/>
    <col min="13063" max="13063" width="8.5703125" customWidth="1"/>
    <col min="13064" max="13064" width="10" customWidth="1"/>
    <col min="13065" max="13135" width="8.7109375" customWidth="1"/>
    <col min="13313" max="13314" width="13.28515625" customWidth="1"/>
    <col min="13315" max="13316" width="12.140625" customWidth="1"/>
    <col min="13317" max="13317" width="5.140625" customWidth="1"/>
    <col min="13318" max="13318" width="8.140625" customWidth="1"/>
    <col min="13319" max="13319" width="8.5703125" customWidth="1"/>
    <col min="13320" max="13320" width="10" customWidth="1"/>
    <col min="13321" max="13391" width="8.7109375" customWidth="1"/>
    <col min="13569" max="13570" width="13.28515625" customWidth="1"/>
    <col min="13571" max="13572" width="12.140625" customWidth="1"/>
    <col min="13573" max="13573" width="5.140625" customWidth="1"/>
    <col min="13574" max="13574" width="8.140625" customWidth="1"/>
    <col min="13575" max="13575" width="8.5703125" customWidth="1"/>
    <col min="13576" max="13576" width="10" customWidth="1"/>
    <col min="13577" max="13647" width="8.7109375" customWidth="1"/>
    <col min="13825" max="13826" width="13.28515625" customWidth="1"/>
    <col min="13827" max="13828" width="12.140625" customWidth="1"/>
    <col min="13829" max="13829" width="5.140625" customWidth="1"/>
    <col min="13830" max="13830" width="8.140625" customWidth="1"/>
    <col min="13831" max="13831" width="8.5703125" customWidth="1"/>
    <col min="13832" max="13832" width="10" customWidth="1"/>
    <col min="13833" max="13903" width="8.7109375" customWidth="1"/>
    <col min="14081" max="14082" width="13.28515625" customWidth="1"/>
    <col min="14083" max="14084" width="12.140625" customWidth="1"/>
    <col min="14085" max="14085" width="5.140625" customWidth="1"/>
    <col min="14086" max="14086" width="8.140625" customWidth="1"/>
    <col min="14087" max="14087" width="8.5703125" customWidth="1"/>
    <col min="14088" max="14088" width="10" customWidth="1"/>
    <col min="14089" max="14159" width="8.7109375" customWidth="1"/>
    <col min="14337" max="14338" width="13.28515625" customWidth="1"/>
    <col min="14339" max="14340" width="12.140625" customWidth="1"/>
    <col min="14341" max="14341" width="5.140625" customWidth="1"/>
    <col min="14342" max="14342" width="8.140625" customWidth="1"/>
    <col min="14343" max="14343" width="8.5703125" customWidth="1"/>
    <col min="14344" max="14344" width="10" customWidth="1"/>
    <col min="14345" max="14415" width="8.7109375" customWidth="1"/>
    <col min="14593" max="14594" width="13.28515625" customWidth="1"/>
    <col min="14595" max="14596" width="12.140625" customWidth="1"/>
    <col min="14597" max="14597" width="5.140625" customWidth="1"/>
    <col min="14598" max="14598" width="8.140625" customWidth="1"/>
    <col min="14599" max="14599" width="8.5703125" customWidth="1"/>
    <col min="14600" max="14600" width="10" customWidth="1"/>
    <col min="14601" max="14671" width="8.7109375" customWidth="1"/>
    <col min="14849" max="14850" width="13.28515625" customWidth="1"/>
    <col min="14851" max="14852" width="12.140625" customWidth="1"/>
    <col min="14853" max="14853" width="5.140625" customWidth="1"/>
    <col min="14854" max="14854" width="8.140625" customWidth="1"/>
    <col min="14855" max="14855" width="8.5703125" customWidth="1"/>
    <col min="14856" max="14856" width="10" customWidth="1"/>
    <col min="14857" max="14927" width="8.7109375" customWidth="1"/>
    <col min="15105" max="15106" width="13.28515625" customWidth="1"/>
    <col min="15107" max="15108" width="12.140625" customWidth="1"/>
    <col min="15109" max="15109" width="5.140625" customWidth="1"/>
    <col min="15110" max="15110" width="8.140625" customWidth="1"/>
    <col min="15111" max="15111" width="8.5703125" customWidth="1"/>
    <col min="15112" max="15112" width="10" customWidth="1"/>
    <col min="15113" max="15183" width="8.7109375" customWidth="1"/>
    <col min="15361" max="15362" width="13.28515625" customWidth="1"/>
    <col min="15363" max="15364" width="12.140625" customWidth="1"/>
    <col min="15365" max="15365" width="5.140625" customWidth="1"/>
    <col min="15366" max="15366" width="8.140625" customWidth="1"/>
    <col min="15367" max="15367" width="8.5703125" customWidth="1"/>
    <col min="15368" max="15368" width="10" customWidth="1"/>
    <col min="15369" max="15439" width="8.7109375" customWidth="1"/>
    <col min="15617" max="15618" width="13.28515625" customWidth="1"/>
    <col min="15619" max="15620" width="12.140625" customWidth="1"/>
    <col min="15621" max="15621" width="5.140625" customWidth="1"/>
    <col min="15622" max="15622" width="8.140625" customWidth="1"/>
    <col min="15623" max="15623" width="8.5703125" customWidth="1"/>
    <col min="15624" max="15624" width="10" customWidth="1"/>
    <col min="15625" max="15695" width="8.7109375" customWidth="1"/>
    <col min="15873" max="15874" width="13.28515625" customWidth="1"/>
    <col min="15875" max="15876" width="12.140625" customWidth="1"/>
    <col min="15877" max="15877" width="5.140625" customWidth="1"/>
    <col min="15878" max="15878" width="8.140625" customWidth="1"/>
    <col min="15879" max="15879" width="8.5703125" customWidth="1"/>
    <col min="15880" max="15880" width="10" customWidth="1"/>
    <col min="15881" max="15951" width="8.7109375" customWidth="1"/>
    <col min="16129" max="16130" width="13.28515625" customWidth="1"/>
    <col min="16131" max="16132" width="12.140625" customWidth="1"/>
    <col min="16133" max="16133" width="5.140625" customWidth="1"/>
    <col min="16134" max="16134" width="8.140625" customWidth="1"/>
    <col min="16135" max="16135" width="8.5703125" customWidth="1"/>
    <col min="16136" max="16136" width="10" customWidth="1"/>
    <col min="16137" max="16207" width="8.7109375" customWidth="1"/>
  </cols>
  <sheetData>
    <row r="1" spans="1:84" s="2" customFormat="1" ht="26.25" customHeight="1" x14ac:dyDescent="0.35">
      <c r="A1" s="1" t="s">
        <v>125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BV1" s="3"/>
      <c r="BW1" s="3"/>
      <c r="BX1" s="3"/>
      <c r="BY1" s="4"/>
      <c r="BZ1" s="3"/>
      <c r="CA1" s="3"/>
      <c r="CB1" s="3"/>
      <c r="CC1" s="3"/>
    </row>
    <row r="2" spans="1:84" s="13" customFormat="1" ht="27.75" x14ac:dyDescent="0.4">
      <c r="A2" s="2"/>
      <c r="B2" s="3"/>
      <c r="C2" s="3"/>
      <c r="D2" s="3"/>
      <c r="E2" s="3"/>
      <c r="F2" s="5"/>
      <c r="G2" s="3"/>
      <c r="H2" s="3"/>
      <c r="I2" s="2"/>
      <c r="J2" s="2"/>
      <c r="K2" s="6"/>
      <c r="L2" s="6"/>
      <c r="M2" s="6"/>
      <c r="N2" s="7"/>
      <c r="O2" s="3"/>
      <c r="P2" s="3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8" t="s">
        <v>1</v>
      </c>
      <c r="AN2" s="9">
        <v>42172</v>
      </c>
      <c r="AO2" s="9"/>
      <c r="AP2" s="9"/>
      <c r="AQ2" s="9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10"/>
      <c r="BW2" s="3"/>
      <c r="BX2" s="11"/>
      <c r="BY2" s="11"/>
      <c r="BZ2" s="11"/>
      <c r="CA2" s="11"/>
      <c r="CB2" s="12"/>
      <c r="CC2" s="12"/>
    </row>
    <row r="3" spans="1:84" s="13" customFormat="1" ht="17.25" thickBot="1" x14ac:dyDescent="0.3">
      <c r="A3" s="2"/>
      <c r="B3" s="3"/>
      <c r="C3" s="3"/>
      <c r="D3" s="3"/>
      <c r="E3" s="3"/>
      <c r="F3" s="3"/>
      <c r="G3" s="3"/>
      <c r="H3" s="3"/>
      <c r="I3" s="3"/>
      <c r="J3" s="3"/>
      <c r="K3" s="289"/>
      <c r="L3" s="3"/>
      <c r="M3" s="3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3"/>
      <c r="BW3" s="3"/>
      <c r="BX3" s="3"/>
      <c r="BY3" s="3"/>
      <c r="BZ3" s="3"/>
      <c r="CA3" s="3"/>
      <c r="CB3" s="12"/>
      <c r="CC3" s="12"/>
    </row>
    <row r="4" spans="1:84" s="13" customFormat="1" ht="16.5" customHeight="1" thickBot="1" x14ac:dyDescent="0.3">
      <c r="A4" s="16" t="s">
        <v>2</v>
      </c>
      <c r="B4" s="17"/>
      <c r="C4" s="17"/>
      <c r="D4" s="17"/>
      <c r="E4" s="17"/>
      <c r="F4" s="17"/>
      <c r="G4" s="18"/>
      <c r="H4" s="19" t="s">
        <v>3</v>
      </c>
      <c r="I4" s="20"/>
      <c r="J4" s="21"/>
      <c r="K4" s="19" t="s">
        <v>4</v>
      </c>
      <c r="L4" s="20"/>
      <c r="M4" s="21"/>
      <c r="N4" s="19" t="s">
        <v>5</v>
      </c>
      <c r="O4" s="20"/>
      <c r="P4" s="21"/>
      <c r="Q4" s="19" t="s">
        <v>6</v>
      </c>
      <c r="R4" s="20"/>
      <c r="S4" s="21"/>
      <c r="T4" s="19" t="s">
        <v>7</v>
      </c>
      <c r="U4" s="20"/>
      <c r="V4" s="21"/>
      <c r="W4" s="19" t="s">
        <v>8</v>
      </c>
      <c r="X4" s="20"/>
      <c r="Y4" s="21"/>
      <c r="Z4" s="19" t="s">
        <v>9</v>
      </c>
      <c r="AA4" s="20"/>
      <c r="AB4" s="21"/>
      <c r="AC4" s="19" t="s">
        <v>10</v>
      </c>
      <c r="AD4" s="20"/>
      <c r="AE4" s="21"/>
      <c r="AF4" s="19" t="s">
        <v>11</v>
      </c>
      <c r="AG4" s="20"/>
      <c r="AH4" s="21"/>
      <c r="AI4" s="19" t="s">
        <v>12</v>
      </c>
      <c r="AJ4" s="20"/>
      <c r="AK4" s="21"/>
      <c r="AL4" s="19" t="s">
        <v>13</v>
      </c>
      <c r="AM4" s="20"/>
      <c r="AN4" s="21"/>
      <c r="AO4" s="19" t="s">
        <v>14</v>
      </c>
      <c r="AP4" s="20"/>
      <c r="AQ4" s="21"/>
    </row>
    <row r="5" spans="1:84" s="13" customFormat="1" ht="16.5" customHeight="1" x14ac:dyDescent="0.25">
      <c r="A5" s="22" t="s">
        <v>15</v>
      </c>
      <c r="B5" s="23"/>
      <c r="C5" s="24" t="s">
        <v>16</v>
      </c>
      <c r="D5" s="25"/>
      <c r="E5" s="26"/>
      <c r="F5" s="26"/>
      <c r="G5" s="27"/>
      <c r="H5" s="28" t="s">
        <v>17</v>
      </c>
      <c r="I5" s="29" t="s">
        <v>18</v>
      </c>
      <c r="J5" s="30" t="s">
        <v>19</v>
      </c>
      <c r="K5" s="28" t="s">
        <v>17</v>
      </c>
      <c r="L5" s="29" t="s">
        <v>18</v>
      </c>
      <c r="M5" s="30" t="s">
        <v>19</v>
      </c>
      <c r="N5" s="28" t="s">
        <v>17</v>
      </c>
      <c r="O5" s="29" t="s">
        <v>18</v>
      </c>
      <c r="P5" s="30" t="s">
        <v>19</v>
      </c>
      <c r="Q5" s="28" t="s">
        <v>17</v>
      </c>
      <c r="R5" s="29" t="s">
        <v>18</v>
      </c>
      <c r="S5" s="30" t="s">
        <v>19</v>
      </c>
      <c r="T5" s="28" t="s">
        <v>17</v>
      </c>
      <c r="U5" s="29" t="s">
        <v>18</v>
      </c>
      <c r="V5" s="30" t="s">
        <v>19</v>
      </c>
      <c r="W5" s="28" t="s">
        <v>17</v>
      </c>
      <c r="X5" s="29" t="s">
        <v>18</v>
      </c>
      <c r="Y5" s="30" t="s">
        <v>19</v>
      </c>
      <c r="Z5" s="28" t="s">
        <v>17</v>
      </c>
      <c r="AA5" s="29" t="s">
        <v>18</v>
      </c>
      <c r="AB5" s="30" t="s">
        <v>19</v>
      </c>
      <c r="AC5" s="28" t="s">
        <v>17</v>
      </c>
      <c r="AD5" s="29" t="s">
        <v>18</v>
      </c>
      <c r="AE5" s="30" t="s">
        <v>19</v>
      </c>
      <c r="AF5" s="28" t="s">
        <v>17</v>
      </c>
      <c r="AG5" s="29" t="s">
        <v>18</v>
      </c>
      <c r="AH5" s="30" t="s">
        <v>19</v>
      </c>
      <c r="AI5" s="28" t="s">
        <v>17</v>
      </c>
      <c r="AJ5" s="29" t="s">
        <v>18</v>
      </c>
      <c r="AK5" s="30" t="s">
        <v>19</v>
      </c>
      <c r="AL5" s="28" t="s">
        <v>17</v>
      </c>
      <c r="AM5" s="29" t="s">
        <v>18</v>
      </c>
      <c r="AN5" s="30" t="s">
        <v>19</v>
      </c>
      <c r="AO5" s="28" t="s">
        <v>17</v>
      </c>
      <c r="AP5" s="29" t="s">
        <v>18</v>
      </c>
      <c r="AQ5" s="30" t="s">
        <v>19</v>
      </c>
    </row>
    <row r="6" spans="1:84" s="13" customFormat="1" ht="16.5" customHeight="1" thickBot="1" x14ac:dyDescent="0.3">
      <c r="A6" s="31"/>
      <c r="B6" s="32"/>
      <c r="C6" s="33"/>
      <c r="D6" s="34"/>
      <c r="E6" s="35"/>
      <c r="F6" s="35"/>
      <c r="G6" s="36"/>
      <c r="H6" s="40" t="s">
        <v>20</v>
      </c>
      <c r="I6" s="41" t="s">
        <v>21</v>
      </c>
      <c r="J6" s="42" t="s">
        <v>22</v>
      </c>
      <c r="K6" s="40" t="s">
        <v>20</v>
      </c>
      <c r="L6" s="41" t="s">
        <v>21</v>
      </c>
      <c r="M6" s="42" t="s">
        <v>22</v>
      </c>
      <c r="N6" s="40" t="s">
        <v>20</v>
      </c>
      <c r="O6" s="41" t="s">
        <v>21</v>
      </c>
      <c r="P6" s="42" t="s">
        <v>22</v>
      </c>
      <c r="Q6" s="40" t="s">
        <v>20</v>
      </c>
      <c r="R6" s="41" t="s">
        <v>21</v>
      </c>
      <c r="S6" s="42" t="s">
        <v>22</v>
      </c>
      <c r="T6" s="40" t="s">
        <v>20</v>
      </c>
      <c r="U6" s="41" t="s">
        <v>21</v>
      </c>
      <c r="V6" s="42" t="s">
        <v>22</v>
      </c>
      <c r="W6" s="40" t="s">
        <v>20</v>
      </c>
      <c r="X6" s="41" t="s">
        <v>21</v>
      </c>
      <c r="Y6" s="42" t="s">
        <v>22</v>
      </c>
      <c r="Z6" s="40" t="s">
        <v>20</v>
      </c>
      <c r="AA6" s="41" t="s">
        <v>21</v>
      </c>
      <c r="AB6" s="42" t="s">
        <v>22</v>
      </c>
      <c r="AC6" s="40" t="s">
        <v>20</v>
      </c>
      <c r="AD6" s="41" t="s">
        <v>21</v>
      </c>
      <c r="AE6" s="42" t="s">
        <v>22</v>
      </c>
      <c r="AF6" s="40" t="s">
        <v>20</v>
      </c>
      <c r="AG6" s="41" t="s">
        <v>21</v>
      </c>
      <c r="AH6" s="42" t="s">
        <v>22</v>
      </c>
      <c r="AI6" s="40" t="s">
        <v>20</v>
      </c>
      <c r="AJ6" s="41" t="s">
        <v>21</v>
      </c>
      <c r="AK6" s="42" t="s">
        <v>22</v>
      </c>
      <c r="AL6" s="40" t="s">
        <v>20</v>
      </c>
      <c r="AM6" s="41" t="s">
        <v>21</v>
      </c>
      <c r="AN6" s="42" t="s">
        <v>22</v>
      </c>
      <c r="AO6" s="40" t="s">
        <v>20</v>
      </c>
      <c r="AP6" s="41" t="s">
        <v>21</v>
      </c>
      <c r="AQ6" s="42" t="s">
        <v>22</v>
      </c>
    </row>
    <row r="7" spans="1:84" s="2" customFormat="1" ht="16.5" customHeight="1" x14ac:dyDescent="0.25">
      <c r="A7" s="43" t="s">
        <v>23</v>
      </c>
      <c r="B7" s="44"/>
      <c r="C7" s="45">
        <v>25</v>
      </c>
      <c r="D7" s="46" t="s">
        <v>24</v>
      </c>
      <c r="E7" s="47"/>
      <c r="F7" s="48" t="s">
        <v>25</v>
      </c>
      <c r="G7" s="75"/>
      <c r="H7" s="290">
        <f>SQRT(I7^2+J7^2)*1000/(1.73*H10)</f>
        <v>0</v>
      </c>
      <c r="I7" s="291">
        <v>0</v>
      </c>
      <c r="J7" s="292">
        <v>0</v>
      </c>
      <c r="K7" s="290">
        <f>SQRT(L7^2+M7^2)*1000/(1.73*K10)</f>
        <v>0</v>
      </c>
      <c r="L7" s="291">
        <v>0</v>
      </c>
      <c r="M7" s="292">
        <v>0</v>
      </c>
      <c r="N7" s="290">
        <f>SQRT(O7^2+P7^2)*1000/(1.73*N10)</f>
        <v>0</v>
      </c>
      <c r="O7" s="291">
        <v>0</v>
      </c>
      <c r="P7" s="292">
        <v>0</v>
      </c>
      <c r="Q7" s="290">
        <f>SQRT(R7^2+S7^2)*1000/(1.73*Q10)</f>
        <v>0</v>
      </c>
      <c r="R7" s="291">
        <v>0</v>
      </c>
      <c r="S7" s="292">
        <v>0</v>
      </c>
      <c r="T7" s="290">
        <f>SQRT(U7^2+V7^2)*1000/(1.73*T10)</f>
        <v>0</v>
      </c>
      <c r="U7" s="291">
        <v>0</v>
      </c>
      <c r="V7" s="292">
        <v>0</v>
      </c>
      <c r="W7" s="290">
        <f>SQRT(X7^2+Y7^2)*1000/(1.73*W10)</f>
        <v>0</v>
      </c>
      <c r="X7" s="291">
        <v>0</v>
      </c>
      <c r="Y7" s="292">
        <v>0</v>
      </c>
      <c r="Z7" s="290">
        <f>SQRT(AA7^2+AB7^2)*1000/(1.73*Z10)</f>
        <v>0</v>
      </c>
      <c r="AA7" s="291">
        <v>0</v>
      </c>
      <c r="AB7" s="292">
        <v>0</v>
      </c>
      <c r="AC7" s="290">
        <f>SQRT(AD7^2+AE7^2)*1000/(1.73*AC10)</f>
        <v>0</v>
      </c>
      <c r="AD7" s="291">
        <v>0</v>
      </c>
      <c r="AE7" s="292">
        <v>0</v>
      </c>
      <c r="AF7" s="290">
        <f>SQRT(AG7^2+AH7^2)*1000/(1.73*AF10)</f>
        <v>0</v>
      </c>
      <c r="AG7" s="291">
        <v>0</v>
      </c>
      <c r="AH7" s="292">
        <v>0</v>
      </c>
      <c r="AI7" s="290">
        <f>SQRT(AJ7^2+AK7^2)*1000/(1.73*AI10)</f>
        <v>0</v>
      </c>
      <c r="AJ7" s="291">
        <v>0</v>
      </c>
      <c r="AK7" s="292">
        <v>0</v>
      </c>
      <c r="AL7" s="290">
        <f>SQRT(AM7^2+AN7^2)*1000/(1.73*AL10)</f>
        <v>0</v>
      </c>
      <c r="AM7" s="291">
        <v>0</v>
      </c>
      <c r="AN7" s="292">
        <v>0</v>
      </c>
      <c r="AO7" s="290">
        <f>SQRT(AP7^2+AQ7^2)*1000/(1.73*AO10)</f>
        <v>0</v>
      </c>
      <c r="AP7" s="291">
        <v>0</v>
      </c>
      <c r="AQ7" s="292">
        <v>0</v>
      </c>
      <c r="CB7" s="53"/>
      <c r="CC7" s="53"/>
      <c r="CE7" s="53"/>
      <c r="CF7" s="53"/>
    </row>
    <row r="8" spans="1:84" s="2" customFormat="1" ht="16.5" customHeight="1" thickBot="1" x14ac:dyDescent="0.3">
      <c r="A8" s="54"/>
      <c r="B8" s="55"/>
      <c r="C8" s="56"/>
      <c r="D8" s="57"/>
      <c r="E8" s="58"/>
      <c r="F8" s="59" t="s">
        <v>26</v>
      </c>
      <c r="G8" s="81"/>
      <c r="H8" s="61">
        <f>SQRT(I8^2+J8^2)*1000/(1.73*H11)</f>
        <v>283.83438828290974</v>
      </c>
      <c r="I8" s="62">
        <f>I42</f>
        <v>4.7036000000000007</v>
      </c>
      <c r="J8" s="63">
        <f>J42</f>
        <v>1.4097999999999999</v>
      </c>
      <c r="K8" s="61">
        <f>SQRT(L8^2+M8^2)*1000/(1.73*K11)</f>
        <v>235.61312170317316</v>
      </c>
      <c r="L8" s="62">
        <f>L42</f>
        <v>3.9104000000000001</v>
      </c>
      <c r="M8" s="63">
        <f>M42</f>
        <v>1.1503999999999999</v>
      </c>
      <c r="N8" s="61">
        <f>SQRT(O8^2+P8^2)*1000/(1.73*N11)</f>
        <v>262.80722353140396</v>
      </c>
      <c r="O8" s="62">
        <f>O42</f>
        <v>4.3322000000000003</v>
      </c>
      <c r="P8" s="63">
        <f>P42</f>
        <v>1.3795999999999999</v>
      </c>
      <c r="Q8" s="61">
        <f>SQRT(R8^2+S8^2)*1000/(1.73*Q11)</f>
        <v>303.49956347784195</v>
      </c>
      <c r="R8" s="62">
        <f>R42</f>
        <v>5.0228000000000002</v>
      </c>
      <c r="S8" s="63">
        <f>S42</f>
        <v>1.5295999999999998</v>
      </c>
      <c r="T8" s="61">
        <f>SQRT(U8^2+V8^2)*1000/(1.73*T11)</f>
        <v>315.82969038847989</v>
      </c>
      <c r="U8" s="62">
        <f>U42</f>
        <v>5.3119999999999994</v>
      </c>
      <c r="V8" s="63">
        <f>V42</f>
        <v>1.2791999999999999</v>
      </c>
      <c r="W8" s="61">
        <f>SQRT(X8^2+Y8^2)*1000/(1.73*W11)</f>
        <v>387.33330795293665</v>
      </c>
      <c r="X8" s="62">
        <f>X42</f>
        <v>6.5178000000000003</v>
      </c>
      <c r="Y8" s="63">
        <f>Y42</f>
        <v>1.5555999999999999</v>
      </c>
      <c r="Z8" s="61">
        <f>SQRT(AA8^2+AB8^2)*1000/(1.73*Z11)</f>
        <v>418.04964565397529</v>
      </c>
      <c r="AA8" s="62">
        <f>AA42</f>
        <v>7.0439999999999996</v>
      </c>
      <c r="AB8" s="63">
        <f>AB42</f>
        <v>1.6394</v>
      </c>
      <c r="AC8" s="61">
        <f>SQRT(AD8^2+AE8^2)*1000/(1.73*AC11)</f>
        <v>507.61018887111425</v>
      </c>
      <c r="AD8" s="62">
        <f>AD42</f>
        <v>8.4458000000000002</v>
      </c>
      <c r="AE8" s="63">
        <f>AE42</f>
        <v>2.4054000000000002</v>
      </c>
      <c r="AF8" s="61">
        <f>SQRT(AG8^2+AH8^2)*1000/(1.73*AF11)</f>
        <v>435.16723663409459</v>
      </c>
      <c r="AG8" s="62">
        <f>AG42</f>
        <v>7.2862</v>
      </c>
      <c r="AH8" s="63">
        <f>AH42</f>
        <v>1.8942000000000001</v>
      </c>
      <c r="AI8" s="61">
        <f>SQRT(AJ8^2+AK8^2)*1000/(1.73*AI11)</f>
        <v>445.17247128022143</v>
      </c>
      <c r="AJ8" s="62">
        <f>AJ42</f>
        <v>7.4547999999999996</v>
      </c>
      <c r="AK8" s="63">
        <f>AK42</f>
        <v>1.9335999999999998</v>
      </c>
      <c r="AL8" s="61">
        <f>SQRT(AM8^2+AN8^2)*1000/(1.73*AL11)</f>
        <v>483.2031474442436</v>
      </c>
      <c r="AM8" s="62">
        <f>AM42</f>
        <v>8.093</v>
      </c>
      <c r="AN8" s="63">
        <f>AN42</f>
        <v>2.0935999999999999</v>
      </c>
      <c r="AO8" s="61">
        <f>SQRT(AP8^2+AQ8^2)*1000/(1.73*AO11)</f>
        <v>441.8481154104698</v>
      </c>
      <c r="AP8" s="62">
        <f>AP42</f>
        <v>7.3825999999999992</v>
      </c>
      <c r="AQ8" s="63">
        <f>AQ42</f>
        <v>1.9817999999999998</v>
      </c>
      <c r="CB8" s="53"/>
      <c r="CC8" s="53"/>
      <c r="CE8" s="53"/>
      <c r="CF8" s="53"/>
    </row>
    <row r="9" spans="1:84" s="73" customFormat="1" ht="16.5" customHeight="1" thickBot="1" x14ac:dyDescent="0.3">
      <c r="A9" s="54"/>
      <c r="B9" s="55"/>
      <c r="C9" s="56"/>
      <c r="D9" s="64" t="s">
        <v>27</v>
      </c>
      <c r="E9" s="65"/>
      <c r="F9" s="65"/>
      <c r="G9" s="66"/>
      <c r="H9" s="262">
        <v>5</v>
      </c>
      <c r="I9" s="263"/>
      <c r="J9" s="264"/>
      <c r="K9" s="70">
        <v>5</v>
      </c>
      <c r="L9" s="71"/>
      <c r="M9" s="72"/>
      <c r="N9" s="70">
        <v>5</v>
      </c>
      <c r="O9" s="71"/>
      <c r="P9" s="72"/>
      <c r="Q9" s="70">
        <v>5</v>
      </c>
      <c r="R9" s="71"/>
      <c r="S9" s="72"/>
      <c r="T9" s="70">
        <v>5</v>
      </c>
      <c r="U9" s="71"/>
      <c r="V9" s="72"/>
      <c r="W9" s="70">
        <v>5</v>
      </c>
      <c r="X9" s="71"/>
      <c r="Y9" s="72"/>
      <c r="Z9" s="70">
        <v>5</v>
      </c>
      <c r="AA9" s="71"/>
      <c r="AB9" s="72"/>
      <c r="AC9" s="70">
        <v>5</v>
      </c>
      <c r="AD9" s="71"/>
      <c r="AE9" s="72"/>
      <c r="AF9" s="70">
        <v>5</v>
      </c>
      <c r="AG9" s="71"/>
      <c r="AH9" s="72"/>
      <c r="AI9" s="70">
        <v>5</v>
      </c>
      <c r="AJ9" s="71"/>
      <c r="AK9" s="72"/>
      <c r="AL9" s="70">
        <v>5</v>
      </c>
      <c r="AM9" s="71"/>
      <c r="AN9" s="72"/>
      <c r="AO9" s="70">
        <v>5</v>
      </c>
      <c r="AP9" s="71"/>
      <c r="AQ9" s="72"/>
    </row>
    <row r="10" spans="1:84" s="2" customFormat="1" ht="16.5" customHeight="1" x14ac:dyDescent="0.25">
      <c r="A10" s="54"/>
      <c r="B10" s="55"/>
      <c r="C10" s="56"/>
      <c r="D10" s="74" t="s">
        <v>28</v>
      </c>
      <c r="E10" s="44"/>
      <c r="F10" s="48" t="s">
        <v>25</v>
      </c>
      <c r="G10" s="75"/>
      <c r="H10" s="76">
        <v>125</v>
      </c>
      <c r="I10" s="77"/>
      <c r="J10" s="78"/>
      <c r="K10" s="76">
        <v>125</v>
      </c>
      <c r="L10" s="77"/>
      <c r="M10" s="78"/>
      <c r="N10" s="76">
        <v>125</v>
      </c>
      <c r="O10" s="77"/>
      <c r="P10" s="78"/>
      <c r="Q10" s="76">
        <v>125</v>
      </c>
      <c r="R10" s="77"/>
      <c r="S10" s="78"/>
      <c r="T10" s="76">
        <v>125</v>
      </c>
      <c r="U10" s="77"/>
      <c r="V10" s="78"/>
      <c r="W10" s="76">
        <v>125</v>
      </c>
      <c r="X10" s="77"/>
      <c r="Y10" s="78"/>
      <c r="Z10" s="76">
        <v>125</v>
      </c>
      <c r="AA10" s="77"/>
      <c r="AB10" s="78"/>
      <c r="AC10" s="76">
        <v>125</v>
      </c>
      <c r="AD10" s="77"/>
      <c r="AE10" s="78"/>
      <c r="AF10" s="76">
        <v>125</v>
      </c>
      <c r="AG10" s="77"/>
      <c r="AH10" s="78"/>
      <c r="AI10" s="76">
        <v>125</v>
      </c>
      <c r="AJ10" s="77"/>
      <c r="AK10" s="78"/>
      <c r="AL10" s="76">
        <v>125</v>
      </c>
      <c r="AM10" s="77"/>
      <c r="AN10" s="78"/>
      <c r="AO10" s="76">
        <v>125</v>
      </c>
      <c r="AP10" s="77"/>
      <c r="AQ10" s="78"/>
    </row>
    <row r="11" spans="1:84" s="2" customFormat="1" ht="16.5" customHeight="1" thickBot="1" x14ac:dyDescent="0.3">
      <c r="A11" s="54"/>
      <c r="B11" s="55"/>
      <c r="C11" s="56"/>
      <c r="D11" s="79"/>
      <c r="E11" s="80"/>
      <c r="F11" s="59" t="s">
        <v>26</v>
      </c>
      <c r="G11" s="81"/>
      <c r="H11" s="82">
        <v>10</v>
      </c>
      <c r="I11" s="83"/>
      <c r="J11" s="84"/>
      <c r="K11" s="82">
        <v>10</v>
      </c>
      <c r="L11" s="83"/>
      <c r="M11" s="84"/>
      <c r="N11" s="82">
        <v>10</v>
      </c>
      <c r="O11" s="83"/>
      <c r="P11" s="84"/>
      <c r="Q11" s="82">
        <v>10</v>
      </c>
      <c r="R11" s="83"/>
      <c r="S11" s="84"/>
      <c r="T11" s="82">
        <v>10</v>
      </c>
      <c r="U11" s="83"/>
      <c r="V11" s="84"/>
      <c r="W11" s="82">
        <v>10</v>
      </c>
      <c r="X11" s="83"/>
      <c r="Y11" s="84"/>
      <c r="Z11" s="82">
        <v>10</v>
      </c>
      <c r="AA11" s="83"/>
      <c r="AB11" s="84"/>
      <c r="AC11" s="82">
        <v>10</v>
      </c>
      <c r="AD11" s="83"/>
      <c r="AE11" s="84"/>
      <c r="AF11" s="82">
        <v>10</v>
      </c>
      <c r="AG11" s="83"/>
      <c r="AH11" s="84"/>
      <c r="AI11" s="82">
        <v>10</v>
      </c>
      <c r="AJ11" s="83"/>
      <c r="AK11" s="84"/>
      <c r="AL11" s="82">
        <v>10</v>
      </c>
      <c r="AM11" s="83"/>
      <c r="AN11" s="84"/>
      <c r="AO11" s="82">
        <v>10</v>
      </c>
      <c r="AP11" s="83"/>
      <c r="AQ11" s="84"/>
    </row>
    <row r="12" spans="1:84" s="73" customFormat="1" ht="16.5" customHeight="1" thickBot="1" x14ac:dyDescent="0.3">
      <c r="A12" s="79"/>
      <c r="B12" s="80"/>
      <c r="C12" s="85"/>
      <c r="D12" s="64" t="s">
        <v>29</v>
      </c>
      <c r="E12" s="65"/>
      <c r="F12" s="65"/>
      <c r="G12" s="66"/>
      <c r="H12" s="67" t="s">
        <v>30</v>
      </c>
      <c r="I12" s="68"/>
      <c r="J12" s="69"/>
      <c r="K12" s="67" t="s">
        <v>30</v>
      </c>
      <c r="L12" s="68"/>
      <c r="M12" s="69"/>
      <c r="N12" s="67" t="s">
        <v>30</v>
      </c>
      <c r="O12" s="68"/>
      <c r="P12" s="69"/>
      <c r="Q12" s="67" t="s">
        <v>30</v>
      </c>
      <c r="R12" s="68"/>
      <c r="S12" s="69"/>
      <c r="T12" s="67" t="s">
        <v>30</v>
      </c>
      <c r="U12" s="68"/>
      <c r="V12" s="69"/>
      <c r="W12" s="67" t="s">
        <v>30</v>
      </c>
      <c r="X12" s="68"/>
      <c r="Y12" s="69"/>
      <c r="Z12" s="67" t="s">
        <v>30</v>
      </c>
      <c r="AA12" s="68"/>
      <c r="AB12" s="69"/>
      <c r="AC12" s="67" t="s">
        <v>30</v>
      </c>
      <c r="AD12" s="68"/>
      <c r="AE12" s="69"/>
      <c r="AF12" s="67" t="s">
        <v>30</v>
      </c>
      <c r="AG12" s="68"/>
      <c r="AH12" s="69"/>
      <c r="AI12" s="67" t="s">
        <v>30</v>
      </c>
      <c r="AJ12" s="68"/>
      <c r="AK12" s="69"/>
      <c r="AL12" s="67" t="s">
        <v>30</v>
      </c>
      <c r="AM12" s="68"/>
      <c r="AN12" s="69"/>
      <c r="AO12" s="67" t="s">
        <v>30</v>
      </c>
      <c r="AP12" s="68"/>
      <c r="AQ12" s="69"/>
    </row>
    <row r="13" spans="1:84" s="2" customFormat="1" ht="16.5" customHeight="1" x14ac:dyDescent="0.25">
      <c r="A13" s="43" t="s">
        <v>31</v>
      </c>
      <c r="B13" s="44"/>
      <c r="C13" s="45">
        <v>25</v>
      </c>
      <c r="D13" s="46" t="s">
        <v>24</v>
      </c>
      <c r="E13" s="47"/>
      <c r="F13" s="48" t="s">
        <v>25</v>
      </c>
      <c r="G13" s="49"/>
      <c r="H13" s="290">
        <f>SQRT(I13^2+J13^2)*1000/(1.73*H16)</f>
        <v>0</v>
      </c>
      <c r="I13" s="291">
        <v>0</v>
      </c>
      <c r="J13" s="292">
        <v>0</v>
      </c>
      <c r="K13" s="290">
        <f>SQRT(L13^2+M13^2)*1000/(1.73*K16)</f>
        <v>0</v>
      </c>
      <c r="L13" s="291">
        <v>0</v>
      </c>
      <c r="M13" s="292">
        <v>0</v>
      </c>
      <c r="N13" s="290">
        <f>SQRT(O13^2+P13^2)*1000/(1.73*N16)</f>
        <v>0</v>
      </c>
      <c r="O13" s="291">
        <v>0</v>
      </c>
      <c r="P13" s="292">
        <v>0</v>
      </c>
      <c r="Q13" s="290">
        <f>SQRT(R13^2+S13^2)*1000/(1.73*Q16)</f>
        <v>0</v>
      </c>
      <c r="R13" s="291">
        <v>0</v>
      </c>
      <c r="S13" s="292">
        <v>0</v>
      </c>
      <c r="T13" s="290">
        <f>SQRT(U13^2+V13^2)*1000/(1.73*T16)</f>
        <v>0</v>
      </c>
      <c r="U13" s="291">
        <v>0</v>
      </c>
      <c r="V13" s="292">
        <v>0</v>
      </c>
      <c r="W13" s="290">
        <f>SQRT(X13^2+Y13^2)*1000/(1.73*W16)</f>
        <v>0</v>
      </c>
      <c r="X13" s="291">
        <v>0</v>
      </c>
      <c r="Y13" s="292">
        <v>0</v>
      </c>
      <c r="Z13" s="290">
        <f>SQRT(AA13^2+AB13^2)*1000/(1.73*Z16)</f>
        <v>0</v>
      </c>
      <c r="AA13" s="291">
        <v>0</v>
      </c>
      <c r="AB13" s="292">
        <v>0</v>
      </c>
      <c r="AC13" s="290">
        <f>SQRT(AD13^2+AE13^2)*1000/(1.73*AC16)</f>
        <v>0</v>
      </c>
      <c r="AD13" s="291">
        <v>0</v>
      </c>
      <c r="AE13" s="292">
        <v>0</v>
      </c>
      <c r="AF13" s="290">
        <f>SQRT(AG13^2+AH13^2)*1000/(1.73*AF16)</f>
        <v>0</v>
      </c>
      <c r="AG13" s="291">
        <v>0</v>
      </c>
      <c r="AH13" s="292">
        <v>0</v>
      </c>
      <c r="AI13" s="290">
        <f>SQRT(AJ13^2+AK13^2)*1000/(1.73*AI16)</f>
        <v>0</v>
      </c>
      <c r="AJ13" s="291">
        <v>0</v>
      </c>
      <c r="AK13" s="292">
        <v>0</v>
      </c>
      <c r="AL13" s="290">
        <f>SQRT(AM13^2+AN13^2)*1000/(1.73*AL16)</f>
        <v>0</v>
      </c>
      <c r="AM13" s="291">
        <v>0</v>
      </c>
      <c r="AN13" s="292">
        <v>0</v>
      </c>
      <c r="AO13" s="290">
        <f>SQRT(AP13^2+AQ13^2)*1000/(1.73*AO16)</f>
        <v>0</v>
      </c>
      <c r="AP13" s="291">
        <v>0</v>
      </c>
      <c r="AQ13" s="292">
        <v>0</v>
      </c>
      <c r="CB13" s="53"/>
      <c r="CC13" s="53"/>
    </row>
    <row r="14" spans="1:84" s="2" customFormat="1" ht="16.5" customHeight="1" thickBot="1" x14ac:dyDescent="0.3">
      <c r="A14" s="54"/>
      <c r="B14" s="55"/>
      <c r="C14" s="56"/>
      <c r="D14" s="57"/>
      <c r="E14" s="58"/>
      <c r="F14" s="59" t="s">
        <v>26</v>
      </c>
      <c r="G14" s="60"/>
      <c r="H14" s="61">
        <f>SQRT(I14^2+J14^2)*1000/(1.73*H17)</f>
        <v>151.34886590815719</v>
      </c>
      <c r="I14" s="62">
        <f>I43</f>
        <v>2.7297000000000002</v>
      </c>
      <c r="J14" s="63">
        <f>J43</f>
        <v>0.32729999999999998</v>
      </c>
      <c r="K14" s="61">
        <f>SQRT(L14^2+M14^2)*1000/(1.73*K17)</f>
        <v>142.7300145497735</v>
      </c>
      <c r="L14" s="62">
        <f>L43</f>
        <v>2.5732999999999997</v>
      </c>
      <c r="M14" s="63">
        <f>M43</f>
        <v>0.3165</v>
      </c>
      <c r="N14" s="61">
        <f>SQRT(O14^2+P14^2)*1000/(1.73*N17)</f>
        <v>140.48344466500285</v>
      </c>
      <c r="O14" s="62">
        <f>O43</f>
        <v>2.5326999999999997</v>
      </c>
      <c r="P14" s="63">
        <f>P43</f>
        <v>0.31230000000000002</v>
      </c>
      <c r="Q14" s="61">
        <f>SQRT(R14^2+S14^2)*1000/(1.73*Q17)</f>
        <v>146.46750568613587</v>
      </c>
      <c r="R14" s="62">
        <f>R43</f>
        <v>2.6430999999999996</v>
      </c>
      <c r="S14" s="63">
        <f>S43</f>
        <v>0.30449999999999999</v>
      </c>
      <c r="T14" s="61">
        <f>SQRT(U14^2+V14^2)*1000/(1.73*T17)</f>
        <v>166.93793695885941</v>
      </c>
      <c r="U14" s="62">
        <f>U43</f>
        <v>3.0138999999999996</v>
      </c>
      <c r="V14" s="63">
        <f>V43</f>
        <v>0.3347</v>
      </c>
      <c r="W14" s="61">
        <f>SQRT(X14^2+Y14^2)*1000/(1.73*W17)</f>
        <v>206.09272194105407</v>
      </c>
      <c r="X14" s="62">
        <f>X43</f>
        <v>3.7041000000000004</v>
      </c>
      <c r="Y14" s="63">
        <f>Y43</f>
        <v>0.54289999999999994</v>
      </c>
      <c r="Z14" s="61">
        <f>SQRT(AA14^2+AB14^2)*1000/(1.73*Z17)</f>
        <v>242.97168721464189</v>
      </c>
      <c r="AA14" s="62">
        <f>AA43</f>
        <v>4.3567</v>
      </c>
      <c r="AB14" s="63">
        <f>AB43</f>
        <v>0.70630000000000004</v>
      </c>
      <c r="AC14" s="61">
        <f>SQRT(AD14^2+AE14^2)*1000/(1.73*AC17)</f>
        <v>268.70139058257166</v>
      </c>
      <c r="AD14" s="62">
        <f>AD43</f>
        <v>4.8135000000000003</v>
      </c>
      <c r="AE14" s="63">
        <f>AE43</f>
        <v>0.80870000000000009</v>
      </c>
      <c r="AF14" s="61">
        <f>SQRT(AG14^2+AH14^2)*1000/(1.73*AF17)</f>
        <v>283.88361615340597</v>
      </c>
      <c r="AG14" s="62">
        <f>AG43</f>
        <v>4.9339000000000004</v>
      </c>
      <c r="AH14" s="63">
        <f>AH43</f>
        <v>0.86649999999999994</v>
      </c>
      <c r="AI14" s="61">
        <f>SQRT(AJ14^2+AK14^2)*1000/(1.73*AI17)</f>
        <v>281.92321203951798</v>
      </c>
      <c r="AJ14" s="62">
        <f>AJ43</f>
        <v>4.8956999999999997</v>
      </c>
      <c r="AK14" s="63">
        <f>AK43</f>
        <v>0.88370000000000015</v>
      </c>
      <c r="AL14" s="61">
        <f>SQRT(AM14^2+AN14^2)*1000/(1.73*AL17)</f>
        <v>284.79418881604306</v>
      </c>
      <c r="AM14" s="62">
        <f>AM43</f>
        <v>4.9486999999999997</v>
      </c>
      <c r="AN14" s="63">
        <f>AN43</f>
        <v>0.87509999999999999</v>
      </c>
      <c r="AO14" s="61">
        <f>SQRT(AP14^2+AQ14^2)*1000/(1.73*AO17)</f>
        <v>275.66196782077998</v>
      </c>
      <c r="AP14" s="62">
        <f>AP43</f>
        <v>4.8379000000000003</v>
      </c>
      <c r="AQ14" s="63">
        <f>AQ43</f>
        <v>0.85010000000000008</v>
      </c>
      <c r="CB14" s="53"/>
      <c r="CC14" s="53"/>
    </row>
    <row r="15" spans="1:84" s="73" customFormat="1" ht="16.5" customHeight="1" thickBot="1" x14ac:dyDescent="0.3">
      <c r="A15" s="54"/>
      <c r="B15" s="55"/>
      <c r="C15" s="56"/>
      <c r="D15" s="64" t="s">
        <v>27</v>
      </c>
      <c r="E15" s="65"/>
      <c r="F15" s="65"/>
      <c r="G15" s="66"/>
      <c r="H15" s="262">
        <v>5</v>
      </c>
      <c r="I15" s="263"/>
      <c r="J15" s="264"/>
      <c r="K15" s="70">
        <v>5</v>
      </c>
      <c r="L15" s="71"/>
      <c r="M15" s="72"/>
      <c r="N15" s="70">
        <v>5</v>
      </c>
      <c r="O15" s="71"/>
      <c r="P15" s="72"/>
      <c r="Q15" s="70">
        <v>5</v>
      </c>
      <c r="R15" s="71"/>
      <c r="S15" s="72"/>
      <c r="T15" s="70">
        <v>5</v>
      </c>
      <c r="U15" s="71"/>
      <c r="V15" s="72"/>
      <c r="W15" s="70">
        <v>5</v>
      </c>
      <c r="X15" s="71"/>
      <c r="Y15" s="72"/>
      <c r="Z15" s="70">
        <v>5</v>
      </c>
      <c r="AA15" s="71"/>
      <c r="AB15" s="72"/>
      <c r="AC15" s="70">
        <v>5</v>
      </c>
      <c r="AD15" s="71"/>
      <c r="AE15" s="72"/>
      <c r="AF15" s="70">
        <v>5</v>
      </c>
      <c r="AG15" s="71"/>
      <c r="AH15" s="72"/>
      <c r="AI15" s="70">
        <v>5</v>
      </c>
      <c r="AJ15" s="71"/>
      <c r="AK15" s="72"/>
      <c r="AL15" s="70">
        <v>5</v>
      </c>
      <c r="AM15" s="71"/>
      <c r="AN15" s="72"/>
      <c r="AO15" s="70">
        <v>5</v>
      </c>
      <c r="AP15" s="71"/>
      <c r="AQ15" s="72"/>
    </row>
    <row r="16" spans="1:84" s="2" customFormat="1" ht="16.5" customHeight="1" x14ac:dyDescent="0.25">
      <c r="A16" s="54"/>
      <c r="B16" s="55"/>
      <c r="C16" s="56"/>
      <c r="D16" s="74" t="s">
        <v>28</v>
      </c>
      <c r="E16" s="44"/>
      <c r="F16" s="48" t="s">
        <v>25</v>
      </c>
      <c r="G16" s="75"/>
      <c r="H16" s="76">
        <v>120</v>
      </c>
      <c r="I16" s="77"/>
      <c r="J16" s="78"/>
      <c r="K16" s="76">
        <v>120</v>
      </c>
      <c r="L16" s="77"/>
      <c r="M16" s="78"/>
      <c r="N16" s="76">
        <v>120</v>
      </c>
      <c r="O16" s="77"/>
      <c r="P16" s="78"/>
      <c r="Q16" s="76">
        <v>120</v>
      </c>
      <c r="R16" s="77"/>
      <c r="S16" s="78"/>
      <c r="T16" s="76">
        <v>120</v>
      </c>
      <c r="U16" s="77"/>
      <c r="V16" s="78"/>
      <c r="W16" s="76">
        <v>120</v>
      </c>
      <c r="X16" s="77"/>
      <c r="Y16" s="78"/>
      <c r="Z16" s="76">
        <v>120</v>
      </c>
      <c r="AA16" s="77"/>
      <c r="AB16" s="78"/>
      <c r="AC16" s="76">
        <v>120</v>
      </c>
      <c r="AD16" s="77"/>
      <c r="AE16" s="78"/>
      <c r="AF16" s="76">
        <v>120</v>
      </c>
      <c r="AG16" s="77"/>
      <c r="AH16" s="78"/>
      <c r="AI16" s="76">
        <v>120</v>
      </c>
      <c r="AJ16" s="77"/>
      <c r="AK16" s="78"/>
      <c r="AL16" s="76">
        <v>120</v>
      </c>
      <c r="AM16" s="77"/>
      <c r="AN16" s="78"/>
      <c r="AO16" s="76">
        <v>120</v>
      </c>
      <c r="AP16" s="77"/>
      <c r="AQ16" s="78"/>
    </row>
    <row r="17" spans="1:43" s="2" customFormat="1" ht="16.5" customHeight="1" thickBot="1" x14ac:dyDescent="0.3">
      <c r="A17" s="54"/>
      <c r="B17" s="55"/>
      <c r="C17" s="56"/>
      <c r="D17" s="79"/>
      <c r="E17" s="80"/>
      <c r="F17" s="59" t="s">
        <v>26</v>
      </c>
      <c r="G17" s="81"/>
      <c r="H17" s="82">
        <v>10.5</v>
      </c>
      <c r="I17" s="83"/>
      <c r="J17" s="84"/>
      <c r="K17" s="82">
        <v>10.5</v>
      </c>
      <c r="L17" s="83"/>
      <c r="M17" s="84"/>
      <c r="N17" s="82">
        <v>10.5</v>
      </c>
      <c r="O17" s="83"/>
      <c r="P17" s="84"/>
      <c r="Q17" s="82">
        <v>10.5</v>
      </c>
      <c r="R17" s="83"/>
      <c r="S17" s="84"/>
      <c r="T17" s="82">
        <v>10.5</v>
      </c>
      <c r="U17" s="83"/>
      <c r="V17" s="84"/>
      <c r="W17" s="82">
        <v>10.5</v>
      </c>
      <c r="X17" s="83"/>
      <c r="Y17" s="84"/>
      <c r="Z17" s="82">
        <v>10.5</v>
      </c>
      <c r="AA17" s="83"/>
      <c r="AB17" s="84"/>
      <c r="AC17" s="82">
        <v>10.5</v>
      </c>
      <c r="AD17" s="83"/>
      <c r="AE17" s="84"/>
      <c r="AF17" s="82">
        <v>10.199999999999999</v>
      </c>
      <c r="AG17" s="83"/>
      <c r="AH17" s="84"/>
      <c r="AI17" s="82">
        <v>10.199999999999999</v>
      </c>
      <c r="AJ17" s="83"/>
      <c r="AK17" s="84"/>
      <c r="AL17" s="82">
        <v>10.199999999999999</v>
      </c>
      <c r="AM17" s="83"/>
      <c r="AN17" s="84"/>
      <c r="AO17" s="82">
        <v>10.3</v>
      </c>
      <c r="AP17" s="83"/>
      <c r="AQ17" s="84"/>
    </row>
    <row r="18" spans="1:43" s="73" customFormat="1" ht="16.5" customHeight="1" thickBot="1" x14ac:dyDescent="0.3">
      <c r="A18" s="54"/>
      <c r="B18" s="55"/>
      <c r="C18" s="56"/>
      <c r="D18" s="64" t="s">
        <v>29</v>
      </c>
      <c r="E18" s="65"/>
      <c r="F18" s="65"/>
      <c r="G18" s="66"/>
      <c r="H18" s="67" t="s">
        <v>30</v>
      </c>
      <c r="I18" s="68"/>
      <c r="J18" s="69"/>
      <c r="K18" s="67" t="s">
        <v>30</v>
      </c>
      <c r="L18" s="68"/>
      <c r="M18" s="69"/>
      <c r="N18" s="67" t="s">
        <v>30</v>
      </c>
      <c r="O18" s="68"/>
      <c r="P18" s="69"/>
      <c r="Q18" s="67" t="s">
        <v>30</v>
      </c>
      <c r="R18" s="68"/>
      <c r="S18" s="69"/>
      <c r="T18" s="67" t="s">
        <v>30</v>
      </c>
      <c r="U18" s="68"/>
      <c r="V18" s="69"/>
      <c r="W18" s="67" t="s">
        <v>30</v>
      </c>
      <c r="X18" s="68"/>
      <c r="Y18" s="69"/>
      <c r="Z18" s="67" t="s">
        <v>30</v>
      </c>
      <c r="AA18" s="68"/>
      <c r="AB18" s="69"/>
      <c r="AC18" s="67" t="s">
        <v>30</v>
      </c>
      <c r="AD18" s="68"/>
      <c r="AE18" s="69"/>
      <c r="AF18" s="67" t="s">
        <v>30</v>
      </c>
      <c r="AG18" s="68"/>
      <c r="AH18" s="69"/>
      <c r="AI18" s="67" t="s">
        <v>30</v>
      </c>
      <c r="AJ18" s="68"/>
      <c r="AK18" s="69"/>
      <c r="AL18" s="67" t="s">
        <v>30</v>
      </c>
      <c r="AM18" s="68"/>
      <c r="AN18" s="69"/>
      <c r="AO18" s="67" t="s">
        <v>30</v>
      </c>
      <c r="AP18" s="68"/>
      <c r="AQ18" s="69"/>
    </row>
    <row r="19" spans="1:43" s="2" customFormat="1" ht="16.5" customHeight="1" x14ac:dyDescent="0.25">
      <c r="A19" s="74" t="s">
        <v>32</v>
      </c>
      <c r="B19" s="91"/>
      <c r="C19" s="44"/>
      <c r="D19" s="92"/>
      <c r="E19" s="93"/>
      <c r="F19" s="48" t="s">
        <v>25</v>
      </c>
      <c r="G19" s="75"/>
      <c r="H19" s="290">
        <f t="shared" ref="H19:AQ19" si="0">H7+H13</f>
        <v>0</v>
      </c>
      <c r="I19" s="291">
        <f t="shared" si="0"/>
        <v>0</v>
      </c>
      <c r="J19" s="292">
        <f t="shared" si="0"/>
        <v>0</v>
      </c>
      <c r="K19" s="290">
        <f t="shared" si="0"/>
        <v>0</v>
      </c>
      <c r="L19" s="291">
        <f t="shared" si="0"/>
        <v>0</v>
      </c>
      <c r="M19" s="292">
        <f t="shared" si="0"/>
        <v>0</v>
      </c>
      <c r="N19" s="290">
        <f t="shared" si="0"/>
        <v>0</v>
      </c>
      <c r="O19" s="291">
        <f t="shared" si="0"/>
        <v>0</v>
      </c>
      <c r="P19" s="292">
        <f t="shared" si="0"/>
        <v>0</v>
      </c>
      <c r="Q19" s="290">
        <f t="shared" si="0"/>
        <v>0</v>
      </c>
      <c r="R19" s="291">
        <f t="shared" si="0"/>
        <v>0</v>
      </c>
      <c r="S19" s="292">
        <f t="shared" si="0"/>
        <v>0</v>
      </c>
      <c r="T19" s="290">
        <f t="shared" si="0"/>
        <v>0</v>
      </c>
      <c r="U19" s="291">
        <f t="shared" si="0"/>
        <v>0</v>
      </c>
      <c r="V19" s="292">
        <f t="shared" si="0"/>
        <v>0</v>
      </c>
      <c r="W19" s="290">
        <f t="shared" si="0"/>
        <v>0</v>
      </c>
      <c r="X19" s="291">
        <f t="shared" si="0"/>
        <v>0</v>
      </c>
      <c r="Y19" s="292">
        <f t="shared" si="0"/>
        <v>0</v>
      </c>
      <c r="Z19" s="290">
        <f t="shared" si="0"/>
        <v>0</v>
      </c>
      <c r="AA19" s="291">
        <f t="shared" si="0"/>
        <v>0</v>
      </c>
      <c r="AB19" s="292">
        <f t="shared" si="0"/>
        <v>0</v>
      </c>
      <c r="AC19" s="290">
        <f t="shared" si="0"/>
        <v>0</v>
      </c>
      <c r="AD19" s="291">
        <f t="shared" si="0"/>
        <v>0</v>
      </c>
      <c r="AE19" s="292">
        <f t="shared" si="0"/>
        <v>0</v>
      </c>
      <c r="AF19" s="290">
        <f t="shared" si="0"/>
        <v>0</v>
      </c>
      <c r="AG19" s="291">
        <f t="shared" si="0"/>
        <v>0</v>
      </c>
      <c r="AH19" s="292">
        <f t="shared" si="0"/>
        <v>0</v>
      </c>
      <c r="AI19" s="290">
        <f t="shared" si="0"/>
        <v>0</v>
      </c>
      <c r="AJ19" s="291">
        <f t="shared" si="0"/>
        <v>0</v>
      </c>
      <c r="AK19" s="292">
        <f t="shared" si="0"/>
        <v>0</v>
      </c>
      <c r="AL19" s="290">
        <f t="shared" si="0"/>
        <v>0</v>
      </c>
      <c r="AM19" s="291">
        <f t="shared" si="0"/>
        <v>0</v>
      </c>
      <c r="AN19" s="292">
        <f t="shared" si="0"/>
        <v>0</v>
      </c>
      <c r="AO19" s="290">
        <f t="shared" si="0"/>
        <v>0</v>
      </c>
      <c r="AP19" s="291">
        <f t="shared" si="0"/>
        <v>0</v>
      </c>
      <c r="AQ19" s="292">
        <f t="shared" si="0"/>
        <v>0</v>
      </c>
    </row>
    <row r="20" spans="1:43" s="2" customFormat="1" ht="16.5" customHeight="1" thickBot="1" x14ac:dyDescent="0.3">
      <c r="A20" s="79"/>
      <c r="B20" s="96"/>
      <c r="C20" s="80"/>
      <c r="D20" s="97"/>
      <c r="E20" s="98"/>
      <c r="F20" s="59" t="s">
        <v>26</v>
      </c>
      <c r="G20" s="81"/>
      <c r="H20" s="61">
        <f>H14+H8</f>
        <v>435.18325419106691</v>
      </c>
      <c r="I20" s="99">
        <f>I8+I14</f>
        <v>7.4333000000000009</v>
      </c>
      <c r="J20" s="100">
        <f>J8+J14</f>
        <v>1.7370999999999999</v>
      </c>
      <c r="K20" s="61">
        <f>K14+K8</f>
        <v>378.34313625294669</v>
      </c>
      <c r="L20" s="99">
        <f>L8+L14</f>
        <v>6.4836999999999998</v>
      </c>
      <c r="M20" s="100">
        <f>M8+M14</f>
        <v>1.4668999999999999</v>
      </c>
      <c r="N20" s="61">
        <f>N14+N8</f>
        <v>403.29066819640684</v>
      </c>
      <c r="O20" s="99">
        <f>O8+O14</f>
        <v>6.8649000000000004</v>
      </c>
      <c r="P20" s="100">
        <f>P8+P14</f>
        <v>1.6919</v>
      </c>
      <c r="Q20" s="61">
        <f>Q14+Q8</f>
        <v>449.96706916397784</v>
      </c>
      <c r="R20" s="99">
        <f>R8+R14</f>
        <v>7.6658999999999997</v>
      </c>
      <c r="S20" s="100">
        <f>S8+S14</f>
        <v>1.8340999999999998</v>
      </c>
      <c r="T20" s="61">
        <f>T14+T8</f>
        <v>482.76762734733927</v>
      </c>
      <c r="U20" s="99">
        <f>U8+U14</f>
        <v>8.325899999999999</v>
      </c>
      <c r="V20" s="100">
        <f>V8+V14</f>
        <v>1.6138999999999999</v>
      </c>
      <c r="W20" s="61">
        <f>W14+W8</f>
        <v>593.42602989399074</v>
      </c>
      <c r="X20" s="99">
        <f>X8+X14</f>
        <v>10.221900000000002</v>
      </c>
      <c r="Y20" s="100">
        <f>Y8+Y14</f>
        <v>2.0984999999999996</v>
      </c>
      <c r="Z20" s="61">
        <f>Z14+Z8</f>
        <v>661.02133286861715</v>
      </c>
      <c r="AA20" s="99">
        <f>AA8+AA14</f>
        <v>11.400700000000001</v>
      </c>
      <c r="AB20" s="100">
        <f>AB8+AB14</f>
        <v>2.3456999999999999</v>
      </c>
      <c r="AC20" s="61">
        <f>AC14+AC8</f>
        <v>776.31157945368591</v>
      </c>
      <c r="AD20" s="99">
        <f>AD8+AD14</f>
        <v>13.2593</v>
      </c>
      <c r="AE20" s="100">
        <f>AE8+AE14</f>
        <v>3.2141000000000002</v>
      </c>
      <c r="AF20" s="61">
        <f>AF14+AF8</f>
        <v>719.05085278750062</v>
      </c>
      <c r="AG20" s="99">
        <f>AG8+AG14</f>
        <v>12.2201</v>
      </c>
      <c r="AH20" s="100">
        <f>AH8+AH14</f>
        <v>2.7606999999999999</v>
      </c>
      <c r="AI20" s="61">
        <f>AI14+AI8</f>
        <v>727.09568331973946</v>
      </c>
      <c r="AJ20" s="99">
        <f>AJ8+AJ14</f>
        <v>12.3505</v>
      </c>
      <c r="AK20" s="100">
        <f>AK8+AK14</f>
        <v>2.8172999999999999</v>
      </c>
      <c r="AL20" s="61">
        <f>AL14+AL8</f>
        <v>767.9973362602866</v>
      </c>
      <c r="AM20" s="99">
        <f>AM8+AM14</f>
        <v>13.041699999999999</v>
      </c>
      <c r="AN20" s="100">
        <f>AN8+AN14</f>
        <v>2.9687000000000001</v>
      </c>
      <c r="AO20" s="61">
        <f>AO14+AO8</f>
        <v>717.51008323124984</v>
      </c>
      <c r="AP20" s="99">
        <f>AP8+AP14</f>
        <v>12.220499999999999</v>
      </c>
      <c r="AQ20" s="100">
        <f>AQ8+AQ14</f>
        <v>2.8319000000000001</v>
      </c>
    </row>
    <row r="21" spans="1:43" s="2" customFormat="1" ht="16.5" customHeight="1" x14ac:dyDescent="0.25">
      <c r="A21" s="101" t="s">
        <v>33</v>
      </c>
      <c r="B21" s="293">
        <v>0</v>
      </c>
      <c r="C21" s="103"/>
      <c r="D21" s="7" t="s">
        <v>34</v>
      </c>
      <c r="E21" s="294">
        <v>0</v>
      </c>
      <c r="F21" s="294"/>
      <c r="G21" s="105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105"/>
    </row>
    <row r="22" spans="1:43" s="2" customFormat="1" ht="16.5" customHeight="1" thickBot="1" x14ac:dyDescent="0.3">
      <c r="A22" s="106" t="s">
        <v>35</v>
      </c>
      <c r="B22" s="107">
        <f>(I20+L20+O20+R20+U20+X20+AA20+AD20+AG20+AJ20+AM20+AP20+AP78+AM78+AJ78+AG78+AD78+AA78+X78+U78+R78+O78+L78+I78)/SQRT((I20+L20+O20+R20+U20+X20+AA20+AD20+AG20+AJ20+AM20+AP20+AP78+AM78+AJ78+AG78+AD78+AA78+X78+U78+R78+O78+L78+I78)^2+(J20+M20+P20+S20+V20+Y20+AB20+AE20+AH20+AK20+AN20+AQ20+AQ78+AN78+AK78+AH78+AE78+AB78+Y78+V78+S78+P78+M78+J78)^2)</f>
        <v>0.97609432831071596</v>
      </c>
      <c r="C22" s="108"/>
      <c r="D22" s="109" t="s">
        <v>36</v>
      </c>
      <c r="E22" s="110">
        <f>(J20+M20+P20+S20+V20+Y20+AB20+AE20+AH20+AK20+AN20+AQ20+AQ78+AN78+AK78+AH78+AE78+AB78+Y78+V78+S78+P78+M78+J78)/(I20+L20+O20+R20+U20+X20+AA20+AD20+AG20+AJ20+AM20+AP20+AP78+AM78+AJ78+AG78+AD78+AA78+X78+U78+R78+O78+L78+I78)</f>
        <v>0.2226704167555561</v>
      </c>
      <c r="F22" s="110"/>
      <c r="G22" s="111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1"/>
    </row>
    <row r="23" spans="1:43" s="2" customFormat="1" ht="16.5" customHeight="1" thickBot="1" x14ac:dyDescent="0.3">
      <c r="A23" s="113"/>
      <c r="B23" s="114"/>
      <c r="C23" s="114"/>
      <c r="D23" s="115"/>
      <c r="E23" s="116"/>
      <c r="F23" s="115"/>
      <c r="G23" s="116"/>
      <c r="H23" s="117"/>
      <c r="I23" s="115"/>
      <c r="J23" s="115"/>
      <c r="K23" s="117"/>
      <c r="L23" s="115"/>
      <c r="M23" s="115"/>
      <c r="N23" s="117"/>
      <c r="O23" s="115"/>
      <c r="P23" s="115"/>
      <c r="Q23" s="117"/>
      <c r="R23" s="115"/>
      <c r="S23" s="115"/>
      <c r="T23" s="117"/>
      <c r="U23" s="115"/>
      <c r="V23" s="115"/>
      <c r="W23" s="117"/>
      <c r="X23" s="115"/>
      <c r="Y23" s="115"/>
      <c r="Z23" s="117"/>
      <c r="AA23" s="115"/>
      <c r="AB23" s="115"/>
      <c r="AC23" s="117"/>
      <c r="AD23" s="115"/>
      <c r="AE23" s="115"/>
      <c r="AF23" s="117"/>
      <c r="AG23" s="115"/>
      <c r="AH23" s="115"/>
      <c r="AI23" s="117"/>
      <c r="AJ23" s="115"/>
      <c r="AK23" s="115"/>
      <c r="AL23" s="117"/>
      <c r="AM23" s="115"/>
      <c r="AN23" s="115"/>
      <c r="AO23" s="117"/>
      <c r="AP23" s="115"/>
      <c r="AQ23" s="115"/>
    </row>
    <row r="24" spans="1:43" s="2" customFormat="1" ht="16.5" customHeight="1" x14ac:dyDescent="0.25">
      <c r="A24" s="118" t="s">
        <v>37</v>
      </c>
      <c r="B24" s="119"/>
      <c r="C24" s="119"/>
      <c r="D24" s="76" t="s">
        <v>38</v>
      </c>
      <c r="E24" s="77"/>
      <c r="F24" s="77" t="s">
        <v>39</v>
      </c>
      <c r="G24" s="78"/>
      <c r="H24" s="120" t="s">
        <v>3</v>
      </c>
      <c r="I24" s="121"/>
      <c r="J24" s="122"/>
      <c r="K24" s="120" t="s">
        <v>4</v>
      </c>
      <c r="L24" s="121"/>
      <c r="M24" s="122"/>
      <c r="N24" s="120" t="s">
        <v>5</v>
      </c>
      <c r="O24" s="121"/>
      <c r="P24" s="122"/>
      <c r="Q24" s="120" t="s">
        <v>6</v>
      </c>
      <c r="R24" s="121"/>
      <c r="S24" s="122"/>
      <c r="T24" s="120" t="s">
        <v>7</v>
      </c>
      <c r="U24" s="121"/>
      <c r="V24" s="122"/>
      <c r="W24" s="120" t="s">
        <v>8</v>
      </c>
      <c r="X24" s="121"/>
      <c r="Y24" s="122"/>
      <c r="Z24" s="120" t="s">
        <v>9</v>
      </c>
      <c r="AA24" s="121"/>
      <c r="AB24" s="122"/>
      <c r="AC24" s="120" t="s">
        <v>10</v>
      </c>
      <c r="AD24" s="121"/>
      <c r="AE24" s="122"/>
      <c r="AF24" s="120" t="s">
        <v>11</v>
      </c>
      <c r="AG24" s="121"/>
      <c r="AH24" s="122"/>
      <c r="AI24" s="120" t="s">
        <v>12</v>
      </c>
      <c r="AJ24" s="121"/>
      <c r="AK24" s="122"/>
      <c r="AL24" s="120" t="s">
        <v>13</v>
      </c>
      <c r="AM24" s="121"/>
      <c r="AN24" s="122"/>
      <c r="AO24" s="120" t="s">
        <v>14</v>
      </c>
      <c r="AP24" s="121"/>
      <c r="AQ24" s="122"/>
    </row>
    <row r="25" spans="1:43" s="2" customFormat="1" ht="16.5" customHeight="1" thickBot="1" x14ac:dyDescent="0.3">
      <c r="A25" s="123" t="s">
        <v>40</v>
      </c>
      <c r="B25" s="124"/>
      <c r="C25" s="124"/>
      <c r="D25" s="125" t="s">
        <v>41</v>
      </c>
      <c r="E25" s="126" t="s">
        <v>42</v>
      </c>
      <c r="F25" s="127" t="s">
        <v>41</v>
      </c>
      <c r="G25" s="128" t="s">
        <v>42</v>
      </c>
      <c r="H25" s="129"/>
      <c r="I25" s="130"/>
      <c r="J25" s="131"/>
      <c r="K25" s="129"/>
      <c r="L25" s="130"/>
      <c r="M25" s="131"/>
      <c r="N25" s="132"/>
      <c r="O25" s="133"/>
      <c r="P25" s="134"/>
      <c r="Q25" s="132"/>
      <c r="R25" s="133"/>
      <c r="S25" s="134"/>
      <c r="T25" s="132"/>
      <c r="U25" s="133"/>
      <c r="V25" s="134"/>
      <c r="W25" s="132"/>
      <c r="X25" s="133"/>
      <c r="Y25" s="134"/>
      <c r="Z25" s="132"/>
      <c r="AA25" s="133"/>
      <c r="AB25" s="134"/>
      <c r="AC25" s="132"/>
      <c r="AD25" s="133"/>
      <c r="AE25" s="134"/>
      <c r="AF25" s="132"/>
      <c r="AG25" s="133"/>
      <c r="AH25" s="134"/>
      <c r="AI25" s="132"/>
      <c r="AJ25" s="133"/>
      <c r="AK25" s="134"/>
      <c r="AL25" s="132"/>
      <c r="AM25" s="133"/>
      <c r="AN25" s="134"/>
      <c r="AO25" s="132"/>
      <c r="AP25" s="133"/>
      <c r="AQ25" s="134"/>
    </row>
    <row r="26" spans="1:43" s="2" customFormat="1" ht="18" customHeight="1" x14ac:dyDescent="0.25">
      <c r="A26" s="135" t="s">
        <v>43</v>
      </c>
      <c r="B26" s="136" t="s">
        <v>126</v>
      </c>
      <c r="C26" s="137"/>
      <c r="D26" s="138"/>
      <c r="E26" s="139"/>
      <c r="F26" s="140"/>
      <c r="G26" s="141"/>
      <c r="H26" s="142">
        <f>SQRT(I26^2+J26^2)*1000/(1.73*H11)</f>
        <v>41.003329289180321</v>
      </c>
      <c r="I26" s="143">
        <v>0.66239999999999999</v>
      </c>
      <c r="J26" s="295">
        <v>0.25380000000000003</v>
      </c>
      <c r="K26" s="142">
        <f>SQRT(L26^2+M26^2)*1000/(1.73*K11)</f>
        <v>1.0404624277456647</v>
      </c>
      <c r="L26" s="143">
        <v>1.7999999999999999E-2</v>
      </c>
      <c r="M26" s="296">
        <v>0</v>
      </c>
      <c r="N26" s="297">
        <f>SQRT(O26^2+P26^2)*1000/(1.73*N11)</f>
        <v>1.1098265895953756</v>
      </c>
      <c r="O26" s="143">
        <v>1.9199999999999998E-2</v>
      </c>
      <c r="P26" s="296">
        <v>0</v>
      </c>
      <c r="Q26" s="142">
        <f>SQRT(R26^2+S26^2)*1000/(1.73*Q11)</f>
        <v>52.504821905216225</v>
      </c>
      <c r="R26" s="143">
        <v>0.84720000000000006</v>
      </c>
      <c r="S26" s="144">
        <v>0.3276</v>
      </c>
      <c r="T26" s="142">
        <f>SQRT(U26^2+V26^2)*1000/(1.73*T11)</f>
        <v>74.795684814733846</v>
      </c>
      <c r="U26" s="143">
        <v>1.2065999999999999</v>
      </c>
      <c r="V26" s="144">
        <v>0.46739999999999998</v>
      </c>
      <c r="W26" s="142">
        <f>SQRT(X26^2+Y26^2)*1000/(1.73*W11)</f>
        <v>71.390062429812318</v>
      </c>
      <c r="X26" s="143">
        <v>1.155</v>
      </c>
      <c r="Y26" s="144">
        <v>0.43739999999999996</v>
      </c>
      <c r="Z26" s="142">
        <f>SQRT(AA26^2+AB26^2)*1000/(1.73*Z11)</f>
        <v>70.383000181562196</v>
      </c>
      <c r="AA26" s="143">
        <v>1.1399999999999999</v>
      </c>
      <c r="AB26" s="144">
        <v>0.42779999999999996</v>
      </c>
      <c r="AC26" s="142">
        <f>SQRT(AD26^2+AE26^2)*1000/(1.73*AC11)</f>
        <v>74.709589772460888</v>
      </c>
      <c r="AD26" s="143">
        <v>1.2036</v>
      </c>
      <c r="AE26" s="144">
        <v>0.47099999999999997</v>
      </c>
      <c r="AF26" s="142">
        <f>SQRT(AG26^2+AH26^2)*1000/(1.73*AF11)</f>
        <v>4.9365650909571563</v>
      </c>
      <c r="AG26" s="143">
        <v>8.1599999999999992E-2</v>
      </c>
      <c r="AH26" s="144">
        <v>2.52E-2</v>
      </c>
      <c r="AI26" s="142">
        <f>SQRT(AJ26^2+AK26^2)*1000/(1.73*AI11)</f>
        <v>13.253910487308513</v>
      </c>
      <c r="AJ26" s="143">
        <v>0.21540000000000001</v>
      </c>
      <c r="AK26" s="144">
        <v>7.8600000000000003E-2</v>
      </c>
      <c r="AL26" s="142">
        <f>SQRT(AM26^2+AN26^2)*1000/(1.73*AL11)</f>
        <v>61.737942337000625</v>
      </c>
      <c r="AM26" s="143">
        <v>0.99779999999999991</v>
      </c>
      <c r="AN26" s="144">
        <v>0.38100000000000001</v>
      </c>
      <c r="AO26" s="142">
        <f>SQRT(AP26^2+AQ26^2)*1000/(1.73*AO11)</f>
        <v>0.45086705202312138</v>
      </c>
      <c r="AP26" s="143">
        <v>7.7999999999999996E-3</v>
      </c>
      <c r="AQ26" s="157">
        <v>0</v>
      </c>
    </row>
    <row r="27" spans="1:43" s="2" customFormat="1" ht="16.5" customHeight="1" x14ac:dyDescent="0.25">
      <c r="A27" s="145" t="s">
        <v>57</v>
      </c>
      <c r="B27" s="146" t="s">
        <v>127</v>
      </c>
      <c r="C27" s="147"/>
      <c r="D27" s="148"/>
      <c r="E27" s="149"/>
      <c r="F27" s="150"/>
      <c r="G27" s="151"/>
      <c r="H27" s="152">
        <f>SQRT(I27^2+J27^2)*1000/(1.73*H17)</f>
        <v>4.125647006033403</v>
      </c>
      <c r="I27" s="153">
        <v>7.4400000000000008E-2</v>
      </c>
      <c r="J27" s="298">
        <v>8.9999999999999993E-3</v>
      </c>
      <c r="K27" s="152">
        <f>SQRT(L27^2+M27^2)*1000/(1.73*K17)</f>
        <v>3.9341039041147465</v>
      </c>
      <c r="L27" s="153">
        <v>7.1400000000000005E-2</v>
      </c>
      <c r="M27" s="154">
        <v>3.0000000000000001E-3</v>
      </c>
      <c r="N27" s="299">
        <f>SQRT(O27^2+P27^2)*1000/(1.73*N17)</f>
        <v>3.9686178816516833</v>
      </c>
      <c r="O27" s="153">
        <v>7.1999999999999995E-2</v>
      </c>
      <c r="P27" s="154">
        <v>3.5999999999999999E-3</v>
      </c>
      <c r="Q27" s="152">
        <f>SQRT(R27^2+S27^2)*1000/(1.73*Q17)</f>
        <v>3.9011027150038493</v>
      </c>
      <c r="R27" s="153">
        <v>7.0800000000000002E-2</v>
      </c>
      <c r="S27" s="154">
        <v>3.0000000000000001E-3</v>
      </c>
      <c r="T27" s="152">
        <f>SQRT(U27^2+V27^2)*1000/(1.73*T17)</f>
        <v>3.9686178816516833</v>
      </c>
      <c r="U27" s="153">
        <v>7.1999999999999995E-2</v>
      </c>
      <c r="V27" s="154">
        <v>3.5999999999999995E-3</v>
      </c>
      <c r="W27" s="152">
        <f>SQRT(X27^2+Y27^2)*1000/(1.73*W17)</f>
        <v>3.8681020271636406</v>
      </c>
      <c r="X27" s="153">
        <v>7.0199999999999999E-2</v>
      </c>
      <c r="Y27" s="154">
        <v>3.0000000000000001E-3</v>
      </c>
      <c r="Z27" s="152">
        <f>SQRT(AA27^2+AB27^2)*1000/(1.73*Z17)</f>
        <v>4.0318928540821481</v>
      </c>
      <c r="AA27" s="153">
        <v>7.3200000000000001E-2</v>
      </c>
      <c r="AB27" s="154">
        <v>2.4000000000000002E-3</v>
      </c>
      <c r="AC27" s="152">
        <f>SQRT(AD27^2+AE27^2)*1000/(1.73*AC17)</f>
        <v>4.166565689505263</v>
      </c>
      <c r="AD27" s="153">
        <v>7.5600000000000001E-2</v>
      </c>
      <c r="AE27" s="154">
        <v>3.5999999999999995E-3</v>
      </c>
      <c r="AF27" s="152">
        <f>SQRT(AG27^2+AH27^2)*1000/(1.73*AF17)</f>
        <v>4.2328101702453456</v>
      </c>
      <c r="AG27" s="153">
        <v>7.4400000000000008E-2</v>
      </c>
      <c r="AH27" s="154">
        <v>6.6E-3</v>
      </c>
      <c r="AI27" s="152">
        <f>SQRT(AJ27^2+AK27^2)*1000/(1.73*AI17)</f>
        <v>4.3946896962328612</v>
      </c>
      <c r="AJ27" s="153">
        <v>7.740000000000001E-2</v>
      </c>
      <c r="AK27" s="154">
        <v>4.7999999999999996E-3</v>
      </c>
      <c r="AL27" s="152">
        <f>SQRT(AM27^2+AN27^2)*1000/(1.73*AL17)</f>
        <v>4.3607533605933755</v>
      </c>
      <c r="AM27" s="153">
        <v>7.6799999999999993E-2</v>
      </c>
      <c r="AN27" s="154">
        <v>4.7999999999999996E-3</v>
      </c>
      <c r="AO27" s="152">
        <f>SQRT(AP27^2+AQ27^2)*1000/(1.73*AO17)</f>
        <v>4.3184159493254777</v>
      </c>
      <c r="AP27" s="153">
        <v>7.6799999999999993E-2</v>
      </c>
      <c r="AQ27" s="154">
        <v>4.7999999999999996E-3</v>
      </c>
    </row>
    <row r="28" spans="1:43" s="2" customFormat="1" ht="16.5" customHeight="1" x14ac:dyDescent="0.25">
      <c r="A28" s="145" t="s">
        <v>45</v>
      </c>
      <c r="B28" s="146" t="s">
        <v>128</v>
      </c>
      <c r="C28" s="147"/>
      <c r="D28" s="148"/>
      <c r="E28" s="149"/>
      <c r="F28" s="150"/>
      <c r="G28" s="151"/>
      <c r="H28" s="152">
        <f>SQRT(I28^2+J28^2)*1000/(1.73*H11)</f>
        <v>62.456910335862183</v>
      </c>
      <c r="I28" s="153">
        <v>1.0572000000000001</v>
      </c>
      <c r="J28" s="298">
        <v>0.22319999999999998</v>
      </c>
      <c r="K28" s="152">
        <f>SQRT(L28^2+M28^2)*1000/(1.73*K11)</f>
        <v>57.382778954362628</v>
      </c>
      <c r="L28" s="153">
        <v>0.96839999999999993</v>
      </c>
      <c r="M28" s="154">
        <v>0.21839999999999998</v>
      </c>
      <c r="N28" s="299">
        <f>SQRT(O28^2+P28^2)*1000/(1.73*N11)</f>
        <v>56.246594337076942</v>
      </c>
      <c r="O28" s="153">
        <v>0.95040000000000002</v>
      </c>
      <c r="P28" s="154">
        <v>0.20880000000000001</v>
      </c>
      <c r="Q28" s="152">
        <f>SQRT(R28^2+S28^2)*1000/(1.73*Q11)</f>
        <v>57.77701591270592</v>
      </c>
      <c r="R28" s="153">
        <v>0.97799999999999998</v>
      </c>
      <c r="S28" s="154">
        <v>0.2064</v>
      </c>
      <c r="T28" s="152">
        <f>SQRT(U28^2+V28^2)*1000/(1.73*T11)</f>
        <v>71.198485688453459</v>
      </c>
      <c r="U28" s="153">
        <v>1.212</v>
      </c>
      <c r="V28" s="154">
        <v>0.21960000000000002</v>
      </c>
      <c r="W28" s="152">
        <f>SQRT(X28^2+Y28^2)*1000/(1.73*W11)</f>
        <v>90.043579278409766</v>
      </c>
      <c r="X28" s="153">
        <v>1.5407999999999999</v>
      </c>
      <c r="Y28" s="154">
        <v>0.22919999999999999</v>
      </c>
      <c r="Z28" s="152">
        <f>SQRT(AA28^2+AB28^2)*1000/(1.73*Z11)</f>
        <v>99.081551920475903</v>
      </c>
      <c r="AA28" s="153">
        <v>1.6944000000000001</v>
      </c>
      <c r="AB28" s="154">
        <v>0.25919999999999999</v>
      </c>
      <c r="AC28" s="152">
        <f>SQRT(AD28^2+AE28^2)*1000/(1.73*AC11)</f>
        <v>98.348622097492509</v>
      </c>
      <c r="AD28" s="153">
        <v>1.6812</v>
      </c>
      <c r="AE28" s="154">
        <v>0.2616</v>
      </c>
      <c r="AF28" s="152">
        <f>SQRT(AG28^2+AH28^2)*1000/(1.73*AF11)</f>
        <v>97.305261640871365</v>
      </c>
      <c r="AG28" s="153">
        <v>1.6608000000000001</v>
      </c>
      <c r="AH28" s="154">
        <v>0.27479999999999993</v>
      </c>
      <c r="AI28" s="152">
        <f>SQRT(AJ28^2+AK28^2)*1000/(1.73*AI11)</f>
        <v>101.49159745995448</v>
      </c>
      <c r="AJ28" s="153">
        <v>1.7304000000000002</v>
      </c>
      <c r="AK28" s="154">
        <v>0.29760000000000003</v>
      </c>
      <c r="AL28" s="152">
        <f>SQRT(AM28^2+AN28^2)*1000/(1.73*AL11)</f>
        <v>102.4709651898515</v>
      </c>
      <c r="AM28" s="153">
        <v>1.7484000000000002</v>
      </c>
      <c r="AN28" s="154">
        <v>0.29279999999999995</v>
      </c>
      <c r="AO28" s="152">
        <f>SQRT(AP28^2+AQ28^2)*1000/(1.73*AO11)</f>
        <v>105.6527535225988</v>
      </c>
      <c r="AP28" s="153">
        <v>1.8035999999999999</v>
      </c>
      <c r="AQ28" s="154">
        <v>0.2964</v>
      </c>
    </row>
    <row r="29" spans="1:43" s="2" customFormat="1" ht="16.5" customHeight="1" x14ac:dyDescent="0.25">
      <c r="A29" s="145" t="s">
        <v>59</v>
      </c>
      <c r="B29" s="146" t="s">
        <v>129</v>
      </c>
      <c r="C29" s="147"/>
      <c r="D29" s="148"/>
      <c r="E29" s="149"/>
      <c r="F29" s="150"/>
      <c r="G29" s="151"/>
      <c r="H29" s="152">
        <f>SQRT(I29^2+J29^2)*1000/(1.73*H17)</f>
        <v>45.888129282524879</v>
      </c>
      <c r="I29" s="153">
        <v>0.80759999999999998</v>
      </c>
      <c r="J29" s="298">
        <v>0.2064</v>
      </c>
      <c r="K29" s="152">
        <f>SQRT(L29^2+M29^2)*1000/(1.73*K17)</f>
        <v>43.758689468516501</v>
      </c>
      <c r="L29" s="153">
        <v>0.76919999999999999</v>
      </c>
      <c r="M29" s="154">
        <v>0.20039999999999999</v>
      </c>
      <c r="N29" s="299">
        <f>SQRT(O29^2+P29^2)*1000/(1.73*N17)</f>
        <v>42.319654381121168</v>
      </c>
      <c r="O29" s="153">
        <v>0.7427999999999999</v>
      </c>
      <c r="P29" s="154">
        <v>0.19800000000000001</v>
      </c>
      <c r="Q29" s="152">
        <f>SQRT(R29^2+S29^2)*1000/(1.73*Q17)</f>
        <v>43.341825564997961</v>
      </c>
      <c r="R29" s="153">
        <v>0.76200000000000001</v>
      </c>
      <c r="S29" s="154">
        <v>0.19800000000000001</v>
      </c>
      <c r="T29" s="152">
        <f>SQRT(U29^2+V29^2)*1000/(1.73*T17)</f>
        <v>49.956743585445011</v>
      </c>
      <c r="U29" s="153">
        <v>0.88560000000000005</v>
      </c>
      <c r="V29" s="154">
        <v>0.19800000000000001</v>
      </c>
      <c r="W29" s="152">
        <f>SQRT(X29^2+Y29^2)*1000/(1.73*W17)</f>
        <v>61.025732741503752</v>
      </c>
      <c r="X29" s="153">
        <v>1.0895999999999999</v>
      </c>
      <c r="Y29" s="154">
        <v>0.20399999999999999</v>
      </c>
      <c r="Z29" s="152">
        <f>SQRT(AA29^2+AB29^2)*1000/(1.73*Z17)</f>
        <v>72.021089612256631</v>
      </c>
      <c r="AA29" s="153">
        <v>1.2875999999999999</v>
      </c>
      <c r="AB29" s="154">
        <v>0.23160000000000003</v>
      </c>
      <c r="AC29" s="152">
        <f>SQRT(AD29^2+AE29^2)*1000/(1.73*AC17)</f>
        <v>77.16576334063538</v>
      </c>
      <c r="AD29" s="153">
        <v>1.3764000000000001</v>
      </c>
      <c r="AE29" s="154">
        <v>0.26520000000000005</v>
      </c>
      <c r="AF29" s="152">
        <f>SQRT(AG29^2+AH29^2)*1000/(1.73*AF17)</f>
        <v>83.527975323256072</v>
      </c>
      <c r="AG29" s="153">
        <v>1.446</v>
      </c>
      <c r="AH29" s="154">
        <v>0.28559999999999997</v>
      </c>
      <c r="AI29" s="152">
        <f>SQRT(AJ29^2+AK29^2)*1000/(1.73*AI17)</f>
        <v>79.86030433967494</v>
      </c>
      <c r="AJ29" s="153">
        <v>1.3824000000000001</v>
      </c>
      <c r="AK29" s="154">
        <v>0.27360000000000001</v>
      </c>
      <c r="AL29" s="152">
        <f>SQRT(AM29^2+AN29^2)*1000/(1.73*AL17)</f>
        <v>81.875472316336044</v>
      </c>
      <c r="AM29" s="153">
        <v>1.4184000000000001</v>
      </c>
      <c r="AN29" s="154">
        <v>0.27479999999999999</v>
      </c>
      <c r="AO29" s="152">
        <f>SQRT(AP29^2+AQ29^2)*1000/(1.73*AO17)</f>
        <v>77.869756925211931</v>
      </c>
      <c r="AP29" s="153">
        <v>1.3608</v>
      </c>
      <c r="AQ29" s="154">
        <v>0.27120000000000005</v>
      </c>
    </row>
    <row r="30" spans="1:43" s="2" customFormat="1" ht="16.5" customHeight="1" x14ac:dyDescent="0.25">
      <c r="A30" s="145" t="s">
        <v>55</v>
      </c>
      <c r="B30" s="146" t="s">
        <v>130</v>
      </c>
      <c r="C30" s="147"/>
      <c r="D30" s="148"/>
      <c r="E30" s="149"/>
      <c r="F30" s="150"/>
      <c r="G30" s="151"/>
      <c r="H30" s="155">
        <v>0</v>
      </c>
      <c r="I30" s="156">
        <v>0</v>
      </c>
      <c r="J30" s="300">
        <v>0</v>
      </c>
      <c r="K30" s="155">
        <v>0</v>
      </c>
      <c r="L30" s="156">
        <v>0</v>
      </c>
      <c r="M30" s="157">
        <v>0</v>
      </c>
      <c r="N30" s="301">
        <v>0</v>
      </c>
      <c r="O30" s="156">
        <v>0</v>
      </c>
      <c r="P30" s="157">
        <v>0</v>
      </c>
      <c r="Q30" s="155">
        <v>0</v>
      </c>
      <c r="R30" s="156">
        <v>0</v>
      </c>
      <c r="S30" s="157">
        <v>0</v>
      </c>
      <c r="T30" s="155">
        <v>0</v>
      </c>
      <c r="U30" s="156">
        <v>0</v>
      </c>
      <c r="V30" s="157">
        <v>0</v>
      </c>
      <c r="W30" s="155">
        <v>0</v>
      </c>
      <c r="X30" s="156">
        <v>0</v>
      </c>
      <c r="Y30" s="157">
        <v>0</v>
      </c>
      <c r="Z30" s="155">
        <v>0</v>
      </c>
      <c r="AA30" s="156">
        <v>0</v>
      </c>
      <c r="AB30" s="157">
        <v>0</v>
      </c>
      <c r="AC30" s="155">
        <v>0</v>
      </c>
      <c r="AD30" s="156">
        <v>0</v>
      </c>
      <c r="AE30" s="157">
        <v>0</v>
      </c>
      <c r="AF30" s="155">
        <v>0</v>
      </c>
      <c r="AG30" s="156">
        <v>0</v>
      </c>
      <c r="AH30" s="157">
        <v>0</v>
      </c>
      <c r="AI30" s="155">
        <v>0</v>
      </c>
      <c r="AJ30" s="156">
        <v>0</v>
      </c>
      <c r="AK30" s="157">
        <v>0</v>
      </c>
      <c r="AL30" s="155">
        <v>0</v>
      </c>
      <c r="AM30" s="156">
        <v>0</v>
      </c>
      <c r="AN30" s="157">
        <v>0</v>
      </c>
      <c r="AO30" s="155">
        <v>0</v>
      </c>
      <c r="AP30" s="156">
        <v>0</v>
      </c>
      <c r="AQ30" s="157">
        <v>0</v>
      </c>
    </row>
    <row r="31" spans="1:43" s="2" customFormat="1" ht="16.5" customHeight="1" x14ac:dyDescent="0.25">
      <c r="A31" s="145" t="s">
        <v>69</v>
      </c>
      <c r="B31" s="146" t="s">
        <v>131</v>
      </c>
      <c r="C31" s="147"/>
      <c r="D31" s="148"/>
      <c r="E31" s="149"/>
      <c r="F31" s="150"/>
      <c r="G31" s="151"/>
      <c r="H31" s="155">
        <v>0</v>
      </c>
      <c r="I31" s="156">
        <v>0</v>
      </c>
      <c r="J31" s="300">
        <v>0</v>
      </c>
      <c r="K31" s="155">
        <v>0</v>
      </c>
      <c r="L31" s="156">
        <v>0</v>
      </c>
      <c r="M31" s="157">
        <v>0</v>
      </c>
      <c r="N31" s="301">
        <v>0</v>
      </c>
      <c r="O31" s="156">
        <v>0</v>
      </c>
      <c r="P31" s="157">
        <v>0</v>
      </c>
      <c r="Q31" s="155">
        <v>0</v>
      </c>
      <c r="R31" s="156">
        <v>0</v>
      </c>
      <c r="S31" s="157">
        <v>0</v>
      </c>
      <c r="T31" s="155">
        <v>0</v>
      </c>
      <c r="U31" s="156">
        <v>0</v>
      </c>
      <c r="V31" s="157">
        <v>0</v>
      </c>
      <c r="W31" s="155">
        <v>0</v>
      </c>
      <c r="X31" s="156">
        <v>0</v>
      </c>
      <c r="Y31" s="157">
        <v>0</v>
      </c>
      <c r="Z31" s="155">
        <v>0</v>
      </c>
      <c r="AA31" s="156">
        <v>0</v>
      </c>
      <c r="AB31" s="157">
        <v>0</v>
      </c>
      <c r="AC31" s="155">
        <v>0</v>
      </c>
      <c r="AD31" s="156">
        <v>0</v>
      </c>
      <c r="AE31" s="157">
        <v>0</v>
      </c>
      <c r="AF31" s="155">
        <v>0</v>
      </c>
      <c r="AG31" s="156">
        <v>0</v>
      </c>
      <c r="AH31" s="157">
        <v>0</v>
      </c>
      <c r="AI31" s="155">
        <v>0</v>
      </c>
      <c r="AJ31" s="156">
        <v>0</v>
      </c>
      <c r="AK31" s="157">
        <v>0</v>
      </c>
      <c r="AL31" s="155">
        <v>0</v>
      </c>
      <c r="AM31" s="156">
        <v>0</v>
      </c>
      <c r="AN31" s="157">
        <v>0</v>
      </c>
      <c r="AO31" s="155">
        <v>0</v>
      </c>
      <c r="AP31" s="156">
        <v>0</v>
      </c>
      <c r="AQ31" s="157">
        <v>0</v>
      </c>
    </row>
    <row r="32" spans="1:43" s="2" customFormat="1" ht="16.5" customHeight="1" x14ac:dyDescent="0.25">
      <c r="A32" s="145" t="s">
        <v>114</v>
      </c>
      <c r="B32" s="146" t="s">
        <v>132</v>
      </c>
      <c r="C32" s="147"/>
      <c r="D32" s="148"/>
      <c r="E32" s="149"/>
      <c r="F32" s="150"/>
      <c r="G32" s="151"/>
      <c r="H32" s="152">
        <f>SQRT(I32^2+J32^2)*1000/(1.73*H11)</f>
        <v>63.52803017931295</v>
      </c>
      <c r="I32" s="153">
        <v>1.0775999999999999</v>
      </c>
      <c r="J32" s="298">
        <v>0.216</v>
      </c>
      <c r="K32" s="152">
        <f>SQRT(L32^2+M32^2)*1000/(1.73*K11)</f>
        <v>59.588619454098115</v>
      </c>
      <c r="L32" s="153">
        <v>1.008</v>
      </c>
      <c r="M32" s="154">
        <v>0.216</v>
      </c>
      <c r="N32" s="299">
        <f>SQRT(O32^2+P32^2)*1000/(1.73*N11)</f>
        <v>57.666487404627176</v>
      </c>
      <c r="O32" s="153">
        <v>0.9768</v>
      </c>
      <c r="P32" s="154">
        <v>0.20280000000000001</v>
      </c>
      <c r="Q32" s="152">
        <f>SQRT(R32^2+S32^2)*1000/(1.73*Q11)</f>
        <v>61.475003456567308</v>
      </c>
      <c r="R32" s="153">
        <v>1.0415999999999999</v>
      </c>
      <c r="S32" s="154">
        <v>0.21480000000000002</v>
      </c>
      <c r="T32" s="152">
        <f>SQRT(U32^2+V32^2)*1000/(1.73*T11)</f>
        <v>71.666104066827458</v>
      </c>
      <c r="U32" s="153">
        <v>1.218</v>
      </c>
      <c r="V32" s="154">
        <v>0.2316</v>
      </c>
      <c r="W32" s="152">
        <f>SQRT(X32^2+Y32^2)*1000/(1.73*W11)</f>
        <v>92.244973230908784</v>
      </c>
      <c r="X32" s="153">
        <v>1.5720000000000001</v>
      </c>
      <c r="Y32" s="154">
        <v>0.27479999999999999</v>
      </c>
      <c r="Z32" s="152">
        <f>SQRT(AA32^2+AB32^2)*1000/(1.73*Z11)</f>
        <v>109.94484415403933</v>
      </c>
      <c r="AA32" s="153">
        <v>1.8732</v>
      </c>
      <c r="AB32" s="154">
        <v>0.33</v>
      </c>
      <c r="AC32" s="152">
        <f>SQRT(AD32^2+AE32^2)*1000/(1.73*AC11)</f>
        <v>119.72712467540453</v>
      </c>
      <c r="AD32" s="153">
        <v>2.0375999999999999</v>
      </c>
      <c r="AE32" s="154">
        <v>0.372</v>
      </c>
      <c r="AF32" s="152">
        <f>SQRT(AG32^2+AH32^2)*1000/(1.73*AF11)</f>
        <v>121.07164247190862</v>
      </c>
      <c r="AG32" s="153">
        <v>2.0556000000000001</v>
      </c>
      <c r="AH32" s="154">
        <v>0.40200000000000002</v>
      </c>
      <c r="AI32" s="152">
        <f>SQRT(AJ32^2+AK32^2)*1000/(1.73*AI11)</f>
        <v>123.75058312110691</v>
      </c>
      <c r="AJ32" s="153">
        <v>2.1</v>
      </c>
      <c r="AK32" s="154">
        <v>0.41639999999999999</v>
      </c>
      <c r="AL32" s="152">
        <f>SQRT(AM32^2+AN32^2)*1000/(1.73*AL11)</f>
        <v>122.33905317042405</v>
      </c>
      <c r="AM32" s="153">
        <v>2.0784000000000002</v>
      </c>
      <c r="AN32" s="154">
        <v>0.39960000000000001</v>
      </c>
      <c r="AO32" s="152">
        <f>SQRT(AP32^2+AQ32^2)*1000/(1.73*AO11)</f>
        <v>123.41321110642457</v>
      </c>
      <c r="AP32" s="153">
        <v>2.0964</v>
      </c>
      <c r="AQ32" s="154">
        <v>0.40439999999999998</v>
      </c>
    </row>
    <row r="33" spans="1:81" s="2" customFormat="1" ht="16.5" customHeight="1" x14ac:dyDescent="0.25">
      <c r="A33" s="145" t="s">
        <v>61</v>
      </c>
      <c r="B33" s="146" t="s">
        <v>133</v>
      </c>
      <c r="C33" s="147"/>
      <c r="D33" s="148"/>
      <c r="E33" s="149"/>
      <c r="F33" s="150"/>
      <c r="G33" s="151"/>
      <c r="H33" s="152">
        <f>SQRT(I33^2+J33^2)*1000/(1.73*H17)</f>
        <v>43.667640658681904</v>
      </c>
      <c r="I33" s="153">
        <v>0.78600000000000003</v>
      </c>
      <c r="J33" s="298">
        <v>0.10679999999999999</v>
      </c>
      <c r="K33" s="152">
        <f>SQRT(L33^2+M33^2)*1000/(1.73*K17)</f>
        <v>39.884116098355683</v>
      </c>
      <c r="L33" s="153">
        <v>0.71639999999999993</v>
      </c>
      <c r="M33" s="154">
        <v>0.108</v>
      </c>
      <c r="N33" s="299">
        <f>SQRT(O33^2+P33^2)*1000/(1.73*N17)</f>
        <v>39.341871001313798</v>
      </c>
      <c r="O33" s="153">
        <v>0.70679999999999998</v>
      </c>
      <c r="P33" s="154">
        <v>0.10560000000000001</v>
      </c>
      <c r="Q33" s="152">
        <f>SQRT(R33^2+S33^2)*1000/(1.73*Q17)</f>
        <v>40.005113817402041</v>
      </c>
      <c r="R33" s="153">
        <v>0.72</v>
      </c>
      <c r="S33" s="154">
        <v>9.8400000000000001E-2</v>
      </c>
      <c r="T33" s="152">
        <f>SQRT(U33^2+V33^2)*1000/(1.73*T17)</f>
        <v>44.224296796769863</v>
      </c>
      <c r="U33" s="153">
        <v>0.79320000000000002</v>
      </c>
      <c r="V33" s="154">
        <v>0.12720000000000001</v>
      </c>
      <c r="W33" s="152">
        <f>SQRT(X33^2+Y33^2)*1000/(1.73*W17)</f>
        <v>55.942524929982945</v>
      </c>
      <c r="X33" s="153">
        <v>1.0032000000000001</v>
      </c>
      <c r="Y33" s="154">
        <v>0.16200000000000001</v>
      </c>
      <c r="Z33" s="152">
        <f>SQRT(AA33^2+AB33^2)*1000/(1.73*Z17)</f>
        <v>67.964294379978256</v>
      </c>
      <c r="AA33" s="153">
        <v>1.218</v>
      </c>
      <c r="AB33" s="154">
        <v>0.2016</v>
      </c>
      <c r="AC33" s="152">
        <f>SQRT(AD33^2+AE33^2)*1000/(1.73*AC17)</f>
        <v>78.449949114073959</v>
      </c>
      <c r="AD33" s="153">
        <v>1.4028</v>
      </c>
      <c r="AE33" s="154">
        <v>0.25080000000000002</v>
      </c>
      <c r="AF33" s="152">
        <f>SQRT(AG33^2+AH33^2)*1000/(1.73*AF17)</f>
        <v>82.400350689131798</v>
      </c>
      <c r="AG33" s="153">
        <v>1.4292</v>
      </c>
      <c r="AH33" s="154">
        <v>0.2676</v>
      </c>
      <c r="AI33" s="152">
        <f>SQRT(AJ33^2+AK33^2)*1000/(1.73*AI17)</f>
        <v>85.208461268156171</v>
      </c>
      <c r="AJ33" s="153">
        <v>1.4735999999999998</v>
      </c>
      <c r="AK33" s="154">
        <v>0.29880000000000001</v>
      </c>
      <c r="AL33" s="152">
        <f>SQRT(AM33^2+AN33^2)*1000/(1.73*AL17)</f>
        <v>84.994899081871466</v>
      </c>
      <c r="AM33" s="153">
        <v>1.4712000000000001</v>
      </c>
      <c r="AN33" s="154">
        <v>0.29160000000000003</v>
      </c>
      <c r="AO33" s="152">
        <f>SQRT(AP33^2+AQ33^2)*1000/(1.73*AO17)</f>
        <v>83.909054448107611</v>
      </c>
      <c r="AP33" s="153">
        <v>1.4687999999999999</v>
      </c>
      <c r="AQ33" s="154">
        <v>0.27959999999999996</v>
      </c>
    </row>
    <row r="34" spans="1:81" s="2" customFormat="1" ht="16.5" customHeight="1" x14ac:dyDescent="0.25">
      <c r="A34" s="145" t="s">
        <v>49</v>
      </c>
      <c r="B34" s="146" t="s">
        <v>134</v>
      </c>
      <c r="C34" s="147"/>
      <c r="D34" s="148"/>
      <c r="E34" s="149"/>
      <c r="F34" s="150"/>
      <c r="G34" s="151"/>
      <c r="H34" s="152">
        <f>SQRT(I34^2+J34^2)*1000/(1.73*H11)</f>
        <v>100.86822266077901</v>
      </c>
      <c r="I34" s="153">
        <v>1.5928</v>
      </c>
      <c r="J34" s="298">
        <v>0.71279999999999999</v>
      </c>
      <c r="K34" s="152">
        <f>SQRT(L34^2+M34^2)*1000/(1.73*K11)</f>
        <v>102.49844244018036</v>
      </c>
      <c r="L34" s="153">
        <v>1.6240000000000001</v>
      </c>
      <c r="M34" s="154">
        <v>0.71199999999999997</v>
      </c>
      <c r="N34" s="299">
        <f>SQRT(O34^2+P34^2)*1000/(1.73*N11)</f>
        <v>133.65005073704023</v>
      </c>
      <c r="O34" s="153">
        <v>2.1015999999999999</v>
      </c>
      <c r="P34" s="154">
        <v>0.96399999999999997</v>
      </c>
      <c r="Q34" s="152">
        <f>SQRT(R34^2+S34^2)*1000/(1.73*Q11)</f>
        <v>116.59939318207167</v>
      </c>
      <c r="R34" s="153">
        <v>1.8615999999999999</v>
      </c>
      <c r="S34" s="154">
        <v>0.77679999999999993</v>
      </c>
      <c r="T34" s="152">
        <f>SQRT(U34^2+V34^2)*1000/(1.73*T11)</f>
        <v>79.786061629366699</v>
      </c>
      <c r="U34" s="153">
        <v>1.3335999999999999</v>
      </c>
      <c r="V34" s="154">
        <v>0.35599999999999998</v>
      </c>
      <c r="W34" s="152">
        <f>SQRT(X34^2+Y34^2)*1000/(1.73*W11)</f>
        <v>110.24495672278762</v>
      </c>
      <c r="X34" s="153">
        <v>1.8080000000000001</v>
      </c>
      <c r="Y34" s="154">
        <v>0.60720000000000007</v>
      </c>
      <c r="Z34" s="152">
        <f>SQRT(AA34^2+AB34^2)*1000/(1.73*Z11)</f>
        <v>107.54591124022937</v>
      </c>
      <c r="AA34" s="153">
        <v>1.7864</v>
      </c>
      <c r="AB34" s="154">
        <v>0.52</v>
      </c>
      <c r="AC34" s="152">
        <f>SQRT(AD34^2+AE34^2)*1000/(1.73*AC11)</f>
        <v>183.29129736368986</v>
      </c>
      <c r="AD34" s="153">
        <v>2.9464000000000001</v>
      </c>
      <c r="AE34" s="154">
        <v>1.1719999999999999</v>
      </c>
      <c r="AF34" s="152">
        <f>SQRT(AG34^2+AH34^2)*1000/(1.73*AF11)</f>
        <v>179.39014079240437</v>
      </c>
      <c r="AG34" s="153">
        <v>2.9135999999999997</v>
      </c>
      <c r="AH34" s="154">
        <v>1.0688000000000002</v>
      </c>
      <c r="AI34" s="152">
        <f>SQRT(AJ34^2+AK34^2)*1000/(1.73*AI11)</f>
        <v>174.59944717875581</v>
      </c>
      <c r="AJ34" s="153">
        <v>2.8439999999999999</v>
      </c>
      <c r="AK34" s="154">
        <v>1.0175999999999998</v>
      </c>
      <c r="AL34" s="152">
        <f>SQRT(AM34^2+AN34^2)*1000/(1.73*AL11)</f>
        <v>166.35914471579963</v>
      </c>
      <c r="AM34" s="153">
        <v>2.7160000000000002</v>
      </c>
      <c r="AN34" s="154">
        <v>0.95199999999999996</v>
      </c>
      <c r="AO34" s="152">
        <f>SQRT(AP34^2+AQ34^2)*1000/(1.73*AO11)</f>
        <v>180.19966725140415</v>
      </c>
      <c r="AP34" s="153">
        <v>2.8935999999999997</v>
      </c>
      <c r="AQ34" s="154">
        <v>1.1599999999999999</v>
      </c>
    </row>
    <row r="35" spans="1:81" s="2" customFormat="1" ht="16.5" customHeight="1" x14ac:dyDescent="0.25">
      <c r="A35" s="145" t="s">
        <v>63</v>
      </c>
      <c r="B35" s="146" t="s">
        <v>135</v>
      </c>
      <c r="C35" s="147"/>
      <c r="D35" s="148"/>
      <c r="E35" s="149"/>
      <c r="F35" s="150"/>
      <c r="G35" s="151"/>
      <c r="H35" s="152">
        <f>SQRT(I35^2+J35^2)*1000/(1.73*H17)</f>
        <v>47.431874483897609</v>
      </c>
      <c r="I35" s="153">
        <v>0.86160000000000003</v>
      </c>
      <c r="J35" s="300">
        <v>0</v>
      </c>
      <c r="K35" s="152">
        <f>SQRT(L35^2+M35^2)*1000/(1.73*K17)</f>
        <v>45.626204238920998</v>
      </c>
      <c r="L35" s="153">
        <v>0.82879999999999998</v>
      </c>
      <c r="M35" s="157">
        <v>0</v>
      </c>
      <c r="N35" s="299">
        <f>SQRT(O35^2+P35^2)*1000/(1.73*N17)</f>
        <v>45.273878337462151</v>
      </c>
      <c r="O35" s="153">
        <v>0.82240000000000002</v>
      </c>
      <c r="P35" s="157">
        <v>0</v>
      </c>
      <c r="Q35" s="152">
        <f>SQRT(R35^2+S35^2)*1000/(1.73*Q17)</f>
        <v>48.4448114505918</v>
      </c>
      <c r="R35" s="153">
        <v>0.88</v>
      </c>
      <c r="S35" s="157">
        <v>0</v>
      </c>
      <c r="T35" s="152">
        <f>SQRT(U35^2+V35^2)*1000/(1.73*T17)</f>
        <v>55.183061890106693</v>
      </c>
      <c r="U35" s="153">
        <v>1.0024</v>
      </c>
      <c r="V35" s="154">
        <v>8.0000000000000004E-4</v>
      </c>
      <c r="W35" s="152">
        <f>SQRT(X35^2+Y35^2)*1000/(1.73*W17)</f>
        <v>64.88031790334648</v>
      </c>
      <c r="X35" s="153">
        <v>1.1664000000000001</v>
      </c>
      <c r="Y35" s="154">
        <v>0.16879999999999998</v>
      </c>
      <c r="Z35" s="152">
        <f>SQRT(AA35^2+AB35^2)*1000/(1.73*Z17)</f>
        <v>75.765020704764666</v>
      </c>
      <c r="AA35" s="153">
        <v>1.3504</v>
      </c>
      <c r="AB35" s="154">
        <v>0.26559999999999995</v>
      </c>
      <c r="AC35" s="152">
        <f>SQRT(AD35^2+AE35^2)*1000/(1.73*AC17)</f>
        <v>87.031016604314829</v>
      </c>
      <c r="AD35" s="153">
        <v>1.5552000000000001</v>
      </c>
      <c r="AE35" s="154">
        <v>0.28399999999999997</v>
      </c>
      <c r="AF35" s="152">
        <f>SQRT(AG35^2+AH35^2)*1000/(1.73*AF17)</f>
        <v>92.803610226609109</v>
      </c>
      <c r="AG35" s="153">
        <v>1.6095999999999999</v>
      </c>
      <c r="AH35" s="154">
        <v>0.30160000000000003</v>
      </c>
      <c r="AI35" s="152">
        <f>SQRT(AJ35^2+AK35^2)*1000/(1.73*AI17)</f>
        <v>91.503218058011626</v>
      </c>
      <c r="AJ35" s="153">
        <v>1.5864</v>
      </c>
      <c r="AK35" s="154">
        <v>0.30080000000000001</v>
      </c>
      <c r="AL35" s="152">
        <f>SQRT(AM35^2+AN35^2)*1000/(1.73*AL17)</f>
        <v>92.242693504076485</v>
      </c>
      <c r="AM35" s="153">
        <v>1.6015999999999999</v>
      </c>
      <c r="AN35" s="154">
        <v>0.29039999999999999</v>
      </c>
      <c r="AO35" s="152">
        <f>SQRT(AP35^2+AQ35^2)*1000/(1.73*AO17)</f>
        <v>88.990441752229813</v>
      </c>
      <c r="AP35" s="153">
        <v>1.5592000000000001</v>
      </c>
      <c r="AQ35" s="154">
        <v>0.28879999999999995</v>
      </c>
    </row>
    <row r="36" spans="1:81" s="2" customFormat="1" ht="16.5" customHeight="1" x14ac:dyDescent="0.25">
      <c r="A36" s="145" t="s">
        <v>136</v>
      </c>
      <c r="B36" s="146" t="s">
        <v>137</v>
      </c>
      <c r="C36" s="147"/>
      <c r="D36" s="148"/>
      <c r="E36" s="149"/>
      <c r="F36" s="150"/>
      <c r="G36" s="151"/>
      <c r="H36" s="152">
        <f>SQRT(I36^2+J36^2)*1000/(1.73*H11)</f>
        <v>17.583815028901732</v>
      </c>
      <c r="I36" s="153">
        <v>0.30419999999999997</v>
      </c>
      <c r="J36" s="300">
        <v>0</v>
      </c>
      <c r="K36" s="152">
        <f>SQRT(L36^2+M36^2)*1000/(1.73*K11)</f>
        <v>16.335260115606935</v>
      </c>
      <c r="L36" s="153">
        <v>0.28260000000000002</v>
      </c>
      <c r="M36" s="157">
        <v>0</v>
      </c>
      <c r="N36" s="299">
        <f>SQRT(O36^2+P36^2)*1000/(1.73*N11)</f>
        <v>15.884393063583815</v>
      </c>
      <c r="O36" s="153">
        <v>0.27479999999999999</v>
      </c>
      <c r="P36" s="157">
        <v>0</v>
      </c>
      <c r="Q36" s="152">
        <f>SQRT(R36^2+S36^2)*1000/(1.73*Q11)</f>
        <v>16.473988439306357</v>
      </c>
      <c r="R36" s="153">
        <v>0.28499999999999998</v>
      </c>
      <c r="S36" s="157">
        <v>0</v>
      </c>
      <c r="T36" s="152">
        <f>SQRT(U36^2+V36^2)*1000/(1.73*T11)</f>
        <v>19.213904133861522</v>
      </c>
      <c r="U36" s="153">
        <v>0.33239999999999997</v>
      </c>
      <c r="V36" s="154">
        <v>6.0000000000000006E-4</v>
      </c>
      <c r="W36" s="152">
        <f>SQRT(X36^2+Y36^2)*1000/(1.73*W11)</f>
        <v>25.006381623935159</v>
      </c>
      <c r="X36" s="153">
        <v>0.43260000000000004</v>
      </c>
      <c r="Y36" s="154">
        <v>3.0000000000000001E-3</v>
      </c>
      <c r="Z36" s="152">
        <f>SQRT(AA36^2+AB36^2)*1000/(1.73*Z11)</f>
        <v>31.761989075230087</v>
      </c>
      <c r="AA36" s="153">
        <v>0.54059999999999997</v>
      </c>
      <c r="AB36" s="154">
        <v>9.8400000000000001E-2</v>
      </c>
      <c r="AC36" s="152">
        <f>SQRT(AD36^2+AE36^2)*1000/(1.73*AC11)</f>
        <v>33.592956880567769</v>
      </c>
      <c r="AD36" s="153">
        <v>0.56759999999999999</v>
      </c>
      <c r="AE36" s="154">
        <v>0.12479999999999999</v>
      </c>
      <c r="AF36" s="152">
        <f>SQRT(AG36^2+AH36^2)*1000/(1.73*AF11)</f>
        <v>33.391568184514938</v>
      </c>
      <c r="AG36" s="153">
        <v>0.56520000000000004</v>
      </c>
      <c r="AH36" s="154">
        <v>0.11939999999999999</v>
      </c>
      <c r="AI36" s="152">
        <f>SQRT(AJ36^2+AK36^2)*1000/(1.73*AI11)</f>
        <v>32.848837765396482</v>
      </c>
      <c r="AJ36" s="153">
        <v>0.55559999999999998</v>
      </c>
      <c r="AK36" s="154">
        <v>0.11940000000000001</v>
      </c>
      <c r="AL36" s="152">
        <f>SQRT(AM36^2+AN36^2)*1000/(1.73*AL11)</f>
        <v>31.605900418978678</v>
      </c>
      <c r="AM36" s="153">
        <v>0.54300000000000004</v>
      </c>
      <c r="AN36" s="154">
        <v>6.4200000000000007E-2</v>
      </c>
      <c r="AO36" s="152">
        <f>SQRT(AP36^2+AQ36^2)*1000/(1.73*AO11)</f>
        <v>33.736841577150102</v>
      </c>
      <c r="AP36" s="153">
        <v>0.57179999999999997</v>
      </c>
      <c r="AQ36" s="154">
        <v>0.11700000000000001</v>
      </c>
    </row>
    <row r="37" spans="1:81" s="2" customFormat="1" ht="16.5" customHeight="1" x14ac:dyDescent="0.25">
      <c r="A37" s="145" t="s">
        <v>138</v>
      </c>
      <c r="B37" s="146" t="s">
        <v>139</v>
      </c>
      <c r="C37" s="147"/>
      <c r="D37" s="148"/>
      <c r="E37" s="149"/>
      <c r="F37" s="150"/>
      <c r="G37" s="151"/>
      <c r="H37" s="152">
        <f>SQRT(I37^2+J37^2)*1000/(1.73*H17)</f>
        <v>10.173410404624278</v>
      </c>
      <c r="I37" s="153">
        <v>0.18480000000000002</v>
      </c>
      <c r="J37" s="300">
        <v>0</v>
      </c>
      <c r="K37" s="152">
        <f>SQRT(L37^2+M37^2)*1000/(1.73*K17)</f>
        <v>9.4797687861271669</v>
      </c>
      <c r="L37" s="153">
        <v>0.17219999999999999</v>
      </c>
      <c r="M37" s="157">
        <v>0</v>
      </c>
      <c r="N37" s="299">
        <f>SQRT(O37^2+P37^2)*1000/(1.73*N17)</f>
        <v>9.545829892650703</v>
      </c>
      <c r="O37" s="153">
        <v>0.1734</v>
      </c>
      <c r="P37" s="157">
        <v>0</v>
      </c>
      <c r="Q37" s="152">
        <f>SQRT(R37^2+S37^2)*1000/(1.73*Q17)</f>
        <v>10.73492981007432</v>
      </c>
      <c r="R37" s="153">
        <v>0.19500000000000001</v>
      </c>
      <c r="S37" s="157">
        <v>0</v>
      </c>
      <c r="T37" s="152">
        <f>SQRT(U37^2+V37^2)*1000/(1.73*T17)</f>
        <v>13.509496284062759</v>
      </c>
      <c r="U37" s="153">
        <v>0.24540000000000001</v>
      </c>
      <c r="V37" s="157">
        <v>0</v>
      </c>
      <c r="W37" s="152">
        <f>SQRT(X37^2+Y37^2)*1000/(1.73*W17)</f>
        <v>19.785301403798513</v>
      </c>
      <c r="X37" s="153">
        <v>0.3594</v>
      </c>
      <c r="Y37" s="157">
        <v>0</v>
      </c>
      <c r="Z37" s="152">
        <f>SQRT(AA37^2+AB37^2)*1000/(1.73*Z17)</f>
        <v>22.691990090834022</v>
      </c>
      <c r="AA37" s="153">
        <v>0.41220000000000001</v>
      </c>
      <c r="AB37" s="157">
        <v>0</v>
      </c>
      <c r="AC37" s="152">
        <f>SQRT(AD37^2+AE37^2)*1000/(1.73*AC17)</f>
        <v>21.370767960363338</v>
      </c>
      <c r="AD37" s="153">
        <v>0.38819999999999999</v>
      </c>
      <c r="AE37" s="157">
        <v>0</v>
      </c>
      <c r="AF37" s="152">
        <f>SQRT(AG37^2+AH37^2)*1000/(1.73*AF17)</f>
        <v>20.367222033322001</v>
      </c>
      <c r="AG37" s="153">
        <v>0.3594</v>
      </c>
      <c r="AH37" s="157">
        <v>0</v>
      </c>
      <c r="AI37" s="152">
        <f>SQRT(AJ37^2+AK37^2)*1000/(1.73*AI17)</f>
        <v>20.435254401434197</v>
      </c>
      <c r="AJ37" s="153">
        <v>0.36060000000000003</v>
      </c>
      <c r="AK37" s="154">
        <v>6.0000000000000006E-4</v>
      </c>
      <c r="AL37" s="152">
        <f>SQRT(AM37^2+AN37^2)*1000/(1.73*AL17)</f>
        <v>20.71271330450535</v>
      </c>
      <c r="AM37" s="153">
        <v>0.3654</v>
      </c>
      <c r="AN37" s="154">
        <v>8.4000000000000012E-3</v>
      </c>
      <c r="AO37" s="152">
        <f>SQRT(AP37^2+AQ37^2)*1000/(1.73*AO17)</f>
        <v>20.034822616382773</v>
      </c>
      <c r="AP37" s="153">
        <v>0.35699999999999998</v>
      </c>
      <c r="AQ37" s="154">
        <v>6.0000000000000006E-4</v>
      </c>
    </row>
    <row r="38" spans="1:81" s="2" customFormat="1" ht="16.5" customHeight="1" x14ac:dyDescent="0.25">
      <c r="A38" s="145" t="s">
        <v>71</v>
      </c>
      <c r="B38" s="146" t="s">
        <v>140</v>
      </c>
      <c r="C38" s="147"/>
      <c r="D38" s="148"/>
      <c r="E38" s="149"/>
      <c r="F38" s="150"/>
      <c r="G38" s="151"/>
      <c r="H38" s="155">
        <v>0</v>
      </c>
      <c r="I38" s="156">
        <v>0</v>
      </c>
      <c r="J38" s="300">
        <v>0</v>
      </c>
      <c r="K38" s="155">
        <v>0</v>
      </c>
      <c r="L38" s="156">
        <v>0</v>
      </c>
      <c r="M38" s="157">
        <v>0</v>
      </c>
      <c r="N38" s="301">
        <v>0</v>
      </c>
      <c r="O38" s="156">
        <v>0</v>
      </c>
      <c r="P38" s="157">
        <v>0</v>
      </c>
      <c r="Q38" s="155">
        <v>0</v>
      </c>
      <c r="R38" s="156">
        <v>0</v>
      </c>
      <c r="S38" s="157">
        <v>0</v>
      </c>
      <c r="T38" s="155">
        <v>0</v>
      </c>
      <c r="U38" s="156">
        <v>0</v>
      </c>
      <c r="V38" s="157">
        <v>0</v>
      </c>
      <c r="W38" s="155">
        <v>0</v>
      </c>
      <c r="X38" s="156">
        <v>0</v>
      </c>
      <c r="Y38" s="157">
        <v>0</v>
      </c>
      <c r="Z38" s="155">
        <v>0</v>
      </c>
      <c r="AA38" s="156">
        <v>0</v>
      </c>
      <c r="AB38" s="157">
        <v>0</v>
      </c>
      <c r="AC38" s="155">
        <v>0</v>
      </c>
      <c r="AD38" s="156">
        <v>0</v>
      </c>
      <c r="AE38" s="157">
        <v>0</v>
      </c>
      <c r="AF38" s="155">
        <v>0</v>
      </c>
      <c r="AG38" s="156">
        <v>0</v>
      </c>
      <c r="AH38" s="157">
        <v>0</v>
      </c>
      <c r="AI38" s="155">
        <v>0</v>
      </c>
      <c r="AJ38" s="156">
        <v>0</v>
      </c>
      <c r="AK38" s="157">
        <v>0</v>
      </c>
      <c r="AL38" s="155">
        <v>0</v>
      </c>
      <c r="AM38" s="156">
        <v>0</v>
      </c>
      <c r="AN38" s="157">
        <v>0</v>
      </c>
      <c r="AO38" s="155">
        <v>0</v>
      </c>
      <c r="AP38" s="156">
        <v>0</v>
      </c>
      <c r="AQ38" s="157">
        <v>0</v>
      </c>
    </row>
    <row r="39" spans="1:81" s="2" customFormat="1" ht="16.5" customHeight="1" x14ac:dyDescent="0.25">
      <c r="A39" s="145" t="s">
        <v>73</v>
      </c>
      <c r="B39" s="146" t="s">
        <v>141</v>
      </c>
      <c r="C39" s="147"/>
      <c r="D39" s="148"/>
      <c r="E39" s="149"/>
      <c r="F39" s="150"/>
      <c r="G39" s="151"/>
      <c r="H39" s="155">
        <v>0</v>
      </c>
      <c r="I39" s="156">
        <v>0</v>
      </c>
      <c r="J39" s="300">
        <v>0</v>
      </c>
      <c r="K39" s="155">
        <v>0</v>
      </c>
      <c r="L39" s="156">
        <v>0</v>
      </c>
      <c r="M39" s="157">
        <v>0</v>
      </c>
      <c r="N39" s="301">
        <v>0</v>
      </c>
      <c r="O39" s="156">
        <v>0</v>
      </c>
      <c r="P39" s="157">
        <v>0</v>
      </c>
      <c r="Q39" s="155">
        <v>0</v>
      </c>
      <c r="R39" s="156">
        <v>0</v>
      </c>
      <c r="S39" s="157">
        <v>0</v>
      </c>
      <c r="T39" s="155">
        <v>0</v>
      </c>
      <c r="U39" s="156">
        <v>0</v>
      </c>
      <c r="V39" s="157">
        <v>0</v>
      </c>
      <c r="W39" s="155">
        <v>0</v>
      </c>
      <c r="X39" s="156">
        <v>0</v>
      </c>
      <c r="Y39" s="157">
        <v>0</v>
      </c>
      <c r="Z39" s="155">
        <v>0</v>
      </c>
      <c r="AA39" s="156">
        <v>0</v>
      </c>
      <c r="AB39" s="157">
        <v>0</v>
      </c>
      <c r="AC39" s="155">
        <v>0</v>
      </c>
      <c r="AD39" s="156">
        <v>0</v>
      </c>
      <c r="AE39" s="157">
        <v>0</v>
      </c>
      <c r="AF39" s="155">
        <v>0</v>
      </c>
      <c r="AG39" s="156">
        <v>0</v>
      </c>
      <c r="AH39" s="157">
        <v>0</v>
      </c>
      <c r="AI39" s="155">
        <v>0</v>
      </c>
      <c r="AJ39" s="156">
        <v>0</v>
      </c>
      <c r="AK39" s="157">
        <v>0</v>
      </c>
      <c r="AL39" s="155">
        <v>0</v>
      </c>
      <c r="AM39" s="156">
        <v>0</v>
      </c>
      <c r="AN39" s="157">
        <v>0</v>
      </c>
      <c r="AO39" s="155">
        <v>0</v>
      </c>
      <c r="AP39" s="156">
        <v>0</v>
      </c>
      <c r="AQ39" s="157">
        <v>0</v>
      </c>
    </row>
    <row r="40" spans="1:81" s="2" customFormat="1" ht="16.5" customHeight="1" x14ac:dyDescent="0.25">
      <c r="A40" s="161"/>
      <c r="B40" s="146" t="s">
        <v>75</v>
      </c>
      <c r="C40" s="147"/>
      <c r="D40" s="162"/>
      <c r="E40" s="163"/>
      <c r="F40" s="164"/>
      <c r="G40" s="165"/>
      <c r="H40" s="152">
        <f>SQRT(I40^2+J40^2)*1000/(1.73*0.4)</f>
        <v>14.762535016326167</v>
      </c>
      <c r="I40" s="153">
        <v>9.4000000000000004E-3</v>
      </c>
      <c r="J40" s="298">
        <v>4.0000000000000001E-3</v>
      </c>
      <c r="K40" s="152">
        <f>SQRT(L40^2+M40^2)*1000/(1.73*0.4)</f>
        <v>14.762535016326167</v>
      </c>
      <c r="L40" s="153">
        <v>9.4000000000000004E-3</v>
      </c>
      <c r="M40" s="154">
        <v>4.0000000000000001E-3</v>
      </c>
      <c r="N40" s="152">
        <f>SQRT(O40^2+P40^2)*1000/(1.73*0.4)</f>
        <v>14.762535016326167</v>
      </c>
      <c r="O40" s="153">
        <v>9.4000000000000004E-3</v>
      </c>
      <c r="P40" s="298">
        <v>4.0000000000000001E-3</v>
      </c>
      <c r="Q40" s="152">
        <f>SQRT(R40^2+S40^2)*1000/(1.73*0.4)</f>
        <v>14.762535016326167</v>
      </c>
      <c r="R40" s="153">
        <v>9.4000000000000004E-3</v>
      </c>
      <c r="S40" s="298">
        <v>4.0000000000000001E-3</v>
      </c>
      <c r="T40" s="152">
        <f>SQRT(U40^2+V40^2)*1000/(1.73*0.4)</f>
        <v>14.762535016326167</v>
      </c>
      <c r="U40" s="153">
        <v>9.4000000000000004E-3</v>
      </c>
      <c r="V40" s="298">
        <v>4.0000000000000001E-3</v>
      </c>
      <c r="W40" s="152">
        <f>SQRT(X40^2+Y40^2)*1000/(1.73*0.4)</f>
        <v>14.762535016326167</v>
      </c>
      <c r="X40" s="153">
        <v>9.4000000000000004E-3</v>
      </c>
      <c r="Y40" s="298">
        <v>4.0000000000000001E-3</v>
      </c>
      <c r="Z40" s="152">
        <f>SQRT(AA40^2+AB40^2)*1000/(1.73*0.4)</f>
        <v>14.762535016326167</v>
      </c>
      <c r="AA40" s="153">
        <v>9.4000000000000004E-3</v>
      </c>
      <c r="AB40" s="298">
        <v>4.0000000000000001E-3</v>
      </c>
      <c r="AC40" s="152">
        <f>SQRT(AD40^2+AE40^2)*1000/(1.73*0.4)</f>
        <v>14.762535016326167</v>
      </c>
      <c r="AD40" s="153">
        <v>9.4000000000000004E-3</v>
      </c>
      <c r="AE40" s="298">
        <v>4.0000000000000001E-3</v>
      </c>
      <c r="AF40" s="152">
        <f>SQRT(AG40^2+AH40^2)*1000/(1.73*0.4)</f>
        <v>14.762535016326167</v>
      </c>
      <c r="AG40" s="153">
        <v>9.4000000000000004E-3</v>
      </c>
      <c r="AH40" s="298">
        <v>4.0000000000000001E-3</v>
      </c>
      <c r="AI40" s="152">
        <f>SQRT(AJ40^2+AK40^2)*1000/(1.73*0.4)</f>
        <v>14.762535016326167</v>
      </c>
      <c r="AJ40" s="153">
        <v>9.4000000000000004E-3</v>
      </c>
      <c r="AK40" s="298">
        <v>4.0000000000000001E-3</v>
      </c>
      <c r="AL40" s="152">
        <f>SQRT(AM40^2+AN40^2)*1000/(1.73*0.4)</f>
        <v>14.762535016326167</v>
      </c>
      <c r="AM40" s="153">
        <v>9.4000000000000004E-3</v>
      </c>
      <c r="AN40" s="298">
        <v>4.0000000000000001E-3</v>
      </c>
      <c r="AO40" s="152">
        <f>SQRT(AP40^2+AQ40^2)*1000/(1.73*0.4)</f>
        <v>14.762535016326167</v>
      </c>
      <c r="AP40" s="153">
        <v>9.4000000000000004E-3</v>
      </c>
      <c r="AQ40" s="298">
        <v>4.0000000000000001E-3</v>
      </c>
    </row>
    <row r="41" spans="1:81" s="2" customFormat="1" ht="16.5" customHeight="1" thickBot="1" x14ac:dyDescent="0.3">
      <c r="A41" s="169"/>
      <c r="B41" s="170" t="s">
        <v>76</v>
      </c>
      <c r="C41" s="171"/>
      <c r="D41" s="172"/>
      <c r="E41" s="163"/>
      <c r="F41" s="173"/>
      <c r="G41" s="174"/>
      <c r="H41" s="166">
        <f>SQRT(I41^2+J41^2)*1000/(1.73*0.4)</f>
        <v>23.30580356482476</v>
      </c>
      <c r="I41" s="167">
        <v>1.5299999999999999E-2</v>
      </c>
      <c r="J41" s="302">
        <v>5.1000000000000004E-3</v>
      </c>
      <c r="K41" s="182">
        <f>SQRT(L41^2+M41^2)*1000/(1.73*0.4)</f>
        <v>23.30580356482476</v>
      </c>
      <c r="L41" s="183">
        <v>1.5299999999999999E-2</v>
      </c>
      <c r="M41" s="184">
        <v>5.1000000000000004E-3</v>
      </c>
      <c r="N41" s="152">
        <f>SQRT(O41^2+P41^2)*1000/(1.73*0.4)</f>
        <v>23.30580356482476</v>
      </c>
      <c r="O41" s="153">
        <v>1.5299999999999999E-2</v>
      </c>
      <c r="P41" s="298">
        <v>5.1000000000000004E-3</v>
      </c>
      <c r="Q41" s="152">
        <f>SQRT(R41^2+S41^2)*1000/(1.73*0.4)</f>
        <v>23.30580356482476</v>
      </c>
      <c r="R41" s="153">
        <v>1.5299999999999999E-2</v>
      </c>
      <c r="S41" s="298">
        <v>5.1000000000000004E-3</v>
      </c>
      <c r="T41" s="152">
        <f>SQRT(U41^2+V41^2)*1000/(1.73*0.4)</f>
        <v>23.30580356482476</v>
      </c>
      <c r="U41" s="153">
        <v>1.5299999999999999E-2</v>
      </c>
      <c r="V41" s="298">
        <v>5.1000000000000004E-3</v>
      </c>
      <c r="W41" s="152">
        <f>SQRT(X41^2+Y41^2)*1000/(1.73*0.4)</f>
        <v>23.30580356482476</v>
      </c>
      <c r="X41" s="153">
        <v>1.5299999999999999E-2</v>
      </c>
      <c r="Y41" s="298">
        <v>5.1000000000000004E-3</v>
      </c>
      <c r="Z41" s="152">
        <f>SQRT(AA41^2+AB41^2)*1000/(1.73*0.4)</f>
        <v>23.30580356482476</v>
      </c>
      <c r="AA41" s="153">
        <v>1.5299999999999999E-2</v>
      </c>
      <c r="AB41" s="298">
        <v>5.1000000000000004E-3</v>
      </c>
      <c r="AC41" s="152">
        <f>SQRT(AD41^2+AE41^2)*1000/(1.73*0.4)</f>
        <v>23.30580356482476</v>
      </c>
      <c r="AD41" s="153">
        <v>1.5299999999999999E-2</v>
      </c>
      <c r="AE41" s="298">
        <v>5.1000000000000004E-3</v>
      </c>
      <c r="AF41" s="152">
        <f>SQRT(AG41^2+AH41^2)*1000/(1.73*0.4)</f>
        <v>23.30580356482476</v>
      </c>
      <c r="AG41" s="153">
        <v>1.5299999999999999E-2</v>
      </c>
      <c r="AH41" s="298">
        <v>5.1000000000000004E-3</v>
      </c>
      <c r="AI41" s="152">
        <f>SQRT(AJ41^2+AK41^2)*1000/(1.73*0.4)</f>
        <v>23.30580356482476</v>
      </c>
      <c r="AJ41" s="153">
        <v>1.5299999999999999E-2</v>
      </c>
      <c r="AK41" s="298">
        <v>5.1000000000000004E-3</v>
      </c>
      <c r="AL41" s="152">
        <f>SQRT(AM41^2+AN41^2)*1000/(1.73*0.4)</f>
        <v>23.30580356482476</v>
      </c>
      <c r="AM41" s="153">
        <v>1.5299999999999999E-2</v>
      </c>
      <c r="AN41" s="298">
        <v>5.1000000000000004E-3</v>
      </c>
      <c r="AO41" s="152">
        <f>SQRT(AP41^2+AQ41^2)*1000/(1.73*0.4)</f>
        <v>23.30580356482476</v>
      </c>
      <c r="AP41" s="153">
        <v>1.5299999999999999E-2</v>
      </c>
      <c r="AQ41" s="298">
        <v>5.1000000000000004E-3</v>
      </c>
    </row>
    <row r="42" spans="1:81" s="2" customFormat="1" ht="16.5" customHeight="1" x14ac:dyDescent="0.25">
      <c r="A42" s="176" t="s">
        <v>77</v>
      </c>
      <c r="B42" s="177"/>
      <c r="C42" s="177"/>
      <c r="D42" s="177"/>
      <c r="E42" s="177"/>
      <c r="F42" s="177"/>
      <c r="G42" s="178"/>
      <c r="H42" s="142">
        <f>H26+H28+H30+H32+H34+H36+H38</f>
        <v>285.44030749403618</v>
      </c>
      <c r="I42" s="143">
        <f>I26+I28+I30+I32+I34+I36+I38+I40</f>
        <v>4.7036000000000007</v>
      </c>
      <c r="J42" s="144">
        <f>J26+J28+J30+J32+J34+J36+J38+J40</f>
        <v>1.4097999999999999</v>
      </c>
      <c r="K42" s="142">
        <f>K26+K28+K30+K32+K34+K36+K38</f>
        <v>236.84556339199369</v>
      </c>
      <c r="L42" s="143">
        <f>L26+L28+L30+L32+L34+L36+L38+L40</f>
        <v>3.9104000000000001</v>
      </c>
      <c r="M42" s="144">
        <f>M26+M28+M30+M32+M34+M36+M38+M40</f>
        <v>1.1503999999999999</v>
      </c>
      <c r="N42" s="142">
        <f>N26+N28+N30+N32+N34+N36+N38</f>
        <v>264.55735213192355</v>
      </c>
      <c r="O42" s="143">
        <f>O26+O28+O30+O32+O34+O36+O38+O40</f>
        <v>4.3322000000000003</v>
      </c>
      <c r="P42" s="144">
        <f>P26+P28+P30+P32+P34+P36+P38+P40</f>
        <v>1.3795999999999999</v>
      </c>
      <c r="Q42" s="142">
        <f>Q26+Q28+Q30+Q32+Q34+Q36+Q38</f>
        <v>304.83022289586745</v>
      </c>
      <c r="R42" s="143">
        <f>R26+R28+R30+R32+R34+R36+R38+R40</f>
        <v>5.0228000000000002</v>
      </c>
      <c r="S42" s="144">
        <f>S26+S28+S30+S32+S34+S36+S38+S40</f>
        <v>1.5295999999999998</v>
      </c>
      <c r="T42" s="142">
        <f>T26+T28+T30+T32+T34+T36+T38</f>
        <v>316.66024033324305</v>
      </c>
      <c r="U42" s="143">
        <f>U26+U28+U30+U32+U34+U36+U38+U40</f>
        <v>5.3119999999999994</v>
      </c>
      <c r="V42" s="144">
        <f>V26+V28+V30+V32+V34+V36+V38+V40</f>
        <v>1.2791999999999999</v>
      </c>
      <c r="W42" s="142">
        <f>W26+W28+W30+W32+W34+W36+W38</f>
        <v>388.92995328585363</v>
      </c>
      <c r="X42" s="143">
        <f>X26+X28+X30+X32+X34+X36+X38+X40</f>
        <v>6.5178000000000003</v>
      </c>
      <c r="Y42" s="144">
        <f>Y26+Y28+Y30+Y32+Y34+Y36+Y38+Y40</f>
        <v>1.5555999999999999</v>
      </c>
      <c r="Z42" s="142">
        <f>Z26+Z28+Z30+Z32+Z34+Z36+Z38</f>
        <v>418.71729657153691</v>
      </c>
      <c r="AA42" s="143">
        <f>AA26+AA28+AA30+AA32+AA34+AA36+AA38+AA40</f>
        <v>7.0439999999999996</v>
      </c>
      <c r="AB42" s="144">
        <f>AB26+AB28+AB30+AB32+AB34+AB36+AB38+AB40</f>
        <v>1.6394</v>
      </c>
      <c r="AC42" s="142">
        <f>AC26+AC28+AC30+AC32+AC34+AC36+AC38</f>
        <v>509.6695907896156</v>
      </c>
      <c r="AD42" s="143">
        <f>AD26+AD28+AD30+AD32+AD34+AD36+AD38+AD40</f>
        <v>8.4458000000000002</v>
      </c>
      <c r="AE42" s="144">
        <f>AE26+AE28+AE30+AE32+AE34+AE36+AE38+AE40</f>
        <v>2.4054000000000002</v>
      </c>
      <c r="AF42" s="142">
        <f>AF26+AF28+AF30+AF32+AF34+AF36+AF38</f>
        <v>436.09517818065643</v>
      </c>
      <c r="AG42" s="143">
        <f>AG26+AG28+AG30+AG32+AG34+AG36+AG38+AG40</f>
        <v>7.2862</v>
      </c>
      <c r="AH42" s="144">
        <f>AH26+AH28+AH30+AH32+AH34+AH36+AH38+AH40</f>
        <v>1.8942000000000001</v>
      </c>
      <c r="AI42" s="142">
        <f>AI26+AI28+AI30+AI32+AI34+AI36+AI38</f>
        <v>445.94437601252218</v>
      </c>
      <c r="AJ42" s="143">
        <f>AJ26+AJ28+AJ30+AJ32+AJ34+AJ36+AJ38+AJ40</f>
        <v>7.4547999999999996</v>
      </c>
      <c r="AK42" s="144">
        <f>AK26+AK28+AK30+AK32+AK34+AK36+AK38+AK40</f>
        <v>1.9335999999999998</v>
      </c>
      <c r="AL42" s="142">
        <f>AL26+AL28+AL30+AL32+AL34+AL36+AL38</f>
        <v>484.51300583205443</v>
      </c>
      <c r="AM42" s="143">
        <f>AM26+AM28+AM30+AM32+AM34+AM36+AM38+AM40</f>
        <v>8.093</v>
      </c>
      <c r="AN42" s="144">
        <f>AN26+AN28+AN30+AN32+AN34+AN36+AN38+AN40</f>
        <v>2.0935999999999999</v>
      </c>
      <c r="AO42" s="142">
        <f>AO26+AO28+AO30+AO32+AO34+AO36+AO38</f>
        <v>443.45334050960071</v>
      </c>
      <c r="AP42" s="143">
        <f>AP26+AP28+AP30+AP32+AP34+AP36+AP38+AP40</f>
        <v>7.3825999999999992</v>
      </c>
      <c r="AQ42" s="144">
        <f>AQ26+AQ28+AQ30+AQ32+AQ34+AQ36+AQ38+AQ40</f>
        <v>1.9817999999999998</v>
      </c>
    </row>
    <row r="43" spans="1:81" s="2" customFormat="1" ht="16.5" customHeight="1" thickBot="1" x14ac:dyDescent="0.3">
      <c r="A43" s="179" t="s">
        <v>78</v>
      </c>
      <c r="B43" s="180"/>
      <c r="C43" s="180"/>
      <c r="D43" s="180"/>
      <c r="E43" s="180"/>
      <c r="F43" s="180"/>
      <c r="G43" s="181"/>
      <c r="H43" s="182">
        <f>H27+H29+H31+H33+H35+H37+H39</f>
        <v>151.28670183576207</v>
      </c>
      <c r="I43" s="183">
        <f>I27+I29+I31+I33+I35+I37+I39+I41</f>
        <v>2.7297000000000002</v>
      </c>
      <c r="J43" s="184">
        <f>J27+J29+J31+J33+J35+J37+J39+J41</f>
        <v>0.32729999999999998</v>
      </c>
      <c r="K43" s="182">
        <f>K27+K29+K31+K33+K35+K37+K39</f>
        <v>142.68288249603512</v>
      </c>
      <c r="L43" s="183">
        <f>L27+L29+L31+L33+L35+L37+L39+L41</f>
        <v>2.5732999999999997</v>
      </c>
      <c r="M43" s="184">
        <f>M27+M29+M31+M33+M35+M37+M39+M41</f>
        <v>0.3165</v>
      </c>
      <c r="N43" s="182">
        <f>N27+N29+N31+N33+N35+N37+N39</f>
        <v>140.44985149419952</v>
      </c>
      <c r="O43" s="183">
        <f>O27+O29+O31+O33+O35+O37+O39+O41</f>
        <v>2.5326999999999997</v>
      </c>
      <c r="P43" s="184">
        <f>P27+P29+P31+P33+P35+P37+P39+P41</f>
        <v>0.31230000000000002</v>
      </c>
      <c r="Q43" s="182">
        <f>Q27+Q29+Q31+Q33+Q35+Q37+Q39</f>
        <v>146.42778335806997</v>
      </c>
      <c r="R43" s="183">
        <f>R27+R29+R31+R33+R35+R37+R39+R41</f>
        <v>2.6430999999999996</v>
      </c>
      <c r="S43" s="184">
        <f>S27+S29+S31+S33+S35+S37+S39+S41</f>
        <v>0.30449999999999999</v>
      </c>
      <c r="T43" s="182">
        <f>T27+T29+T31+T33+T35+T37+T39</f>
        <v>166.84221643803599</v>
      </c>
      <c r="U43" s="183">
        <f>U27+U29+U31+U33+U35+U37+U39+U41</f>
        <v>3.0138999999999996</v>
      </c>
      <c r="V43" s="184">
        <f>V27+V29+V31+V33+V35+V37+V39+V41</f>
        <v>0.3347</v>
      </c>
      <c r="W43" s="182">
        <f>W27+W29+W31+W33+W35+W37+W39</f>
        <v>205.50197900579533</v>
      </c>
      <c r="X43" s="183">
        <f>X27+X29+X31+X33+X35+X37+X39+X41</f>
        <v>3.7041000000000004</v>
      </c>
      <c r="Y43" s="184">
        <f>Y27+Y29+Y31+Y33+Y35+Y37+Y39+Y41</f>
        <v>0.54289999999999994</v>
      </c>
      <c r="Z43" s="182">
        <f>Z27+Z29+Z31+Z33+Z35+Z37+Z39</f>
        <v>242.47428764191571</v>
      </c>
      <c r="AA43" s="183">
        <f>AA27+AA29+AA31+AA33+AA35+AA37+AA39+AA41</f>
        <v>4.3567</v>
      </c>
      <c r="AB43" s="184">
        <f>AB27+AB29+AB31+AB33+AB35+AB37+AB39+AB41</f>
        <v>0.70630000000000004</v>
      </c>
      <c r="AC43" s="182">
        <f>AC27+AC29+AC31+AC33+AC35+AC37+AC39</f>
        <v>268.18406270889278</v>
      </c>
      <c r="AD43" s="183">
        <f>AD27+AD29+AD31+AD33+AD35+AD37+AD39+AD41</f>
        <v>4.8135000000000003</v>
      </c>
      <c r="AE43" s="184">
        <f>AE27+AE29+AE31+AE33+AE35+AE37+AE39+AE41</f>
        <v>0.80870000000000009</v>
      </c>
      <c r="AF43" s="182">
        <f>AF27+AF29+AF31+AF33+AF35+AF37+AF39</f>
        <v>283.33196844256429</v>
      </c>
      <c r="AG43" s="183">
        <f>AG27+AG29+AG31+AG33+AG35+AG37+AG39+AG41</f>
        <v>4.9339000000000004</v>
      </c>
      <c r="AH43" s="184">
        <f>AH27+AH29+AH31+AH33+AH35+AH37+AH39+AH41</f>
        <v>0.86649999999999994</v>
      </c>
      <c r="AI43" s="182">
        <f>AI27+AI29+AI31+AI33+AI35+AI37+AI39</f>
        <v>281.40192776350978</v>
      </c>
      <c r="AJ43" s="183">
        <f>AJ27+AJ29+AJ31+AJ33+AJ35+AJ37+AJ39+AJ41</f>
        <v>4.8956999999999997</v>
      </c>
      <c r="AK43" s="184">
        <f>AK27+AK29+AK31+AK33+AK35+AK37+AK39+AK41</f>
        <v>0.88370000000000015</v>
      </c>
      <c r="AL43" s="182">
        <f>AL27+AL29+AL31+AL33+AL35+AL37+AL39</f>
        <v>284.18653156738276</v>
      </c>
      <c r="AM43" s="183">
        <f>AM27+AM29+AM31+AM33+AM35+AM37+AM39+AM41</f>
        <v>4.9486999999999997</v>
      </c>
      <c r="AN43" s="184">
        <f>AN27+AN29+AN31+AN33+AN35+AN37+AN39+AN41</f>
        <v>0.87509999999999999</v>
      </c>
      <c r="AO43" s="182">
        <f>AO27+AO29+AO31+AO33+AO35+AO37+AO39</f>
        <v>275.12249169125761</v>
      </c>
      <c r="AP43" s="183">
        <f>AP27+AP29+AP31+AP33+AP35+AP37+AP39+AP41</f>
        <v>4.8379000000000003</v>
      </c>
      <c r="AQ43" s="184">
        <f>AQ27+AQ29+AQ31+AQ33+AQ35+AQ37+AQ39+AQ41</f>
        <v>0.85010000000000008</v>
      </c>
    </row>
    <row r="44" spans="1:81" s="2" customFormat="1" ht="16.5" customHeight="1" thickBot="1" x14ac:dyDescent="0.3">
      <c r="A44" s="185" t="s">
        <v>79</v>
      </c>
      <c r="B44" s="186"/>
      <c r="C44" s="186"/>
      <c r="D44" s="186"/>
      <c r="E44" s="186"/>
      <c r="F44" s="186"/>
      <c r="G44" s="186"/>
      <c r="H44" s="187">
        <f>H42+H43</f>
        <v>436.72700932979825</v>
      </c>
      <c r="I44" s="188">
        <f>I42+I43</f>
        <v>7.4333000000000009</v>
      </c>
      <c r="J44" s="189">
        <f>J42+J43</f>
        <v>1.7370999999999999</v>
      </c>
      <c r="K44" s="187">
        <f>K42+K43</f>
        <v>379.52844588802884</v>
      </c>
      <c r="L44" s="188">
        <f t="shared" ref="L44:AQ44" si="1">L42+L43</f>
        <v>6.4836999999999998</v>
      </c>
      <c r="M44" s="189">
        <f t="shared" si="1"/>
        <v>1.4668999999999999</v>
      </c>
      <c r="N44" s="187">
        <f t="shared" si="1"/>
        <v>405.0072036261231</v>
      </c>
      <c r="O44" s="188">
        <f t="shared" si="1"/>
        <v>6.8649000000000004</v>
      </c>
      <c r="P44" s="189">
        <f t="shared" si="1"/>
        <v>1.6919</v>
      </c>
      <c r="Q44" s="187">
        <f t="shared" si="1"/>
        <v>451.25800625393742</v>
      </c>
      <c r="R44" s="188">
        <f t="shared" si="1"/>
        <v>7.6658999999999997</v>
      </c>
      <c r="S44" s="189">
        <f t="shared" si="1"/>
        <v>1.8340999999999998</v>
      </c>
      <c r="T44" s="187">
        <f t="shared" si="1"/>
        <v>483.50245677127907</v>
      </c>
      <c r="U44" s="188">
        <f t="shared" si="1"/>
        <v>8.325899999999999</v>
      </c>
      <c r="V44" s="189">
        <f t="shared" si="1"/>
        <v>1.6138999999999999</v>
      </c>
      <c r="W44" s="187">
        <f t="shared" si="1"/>
        <v>594.43193229164899</v>
      </c>
      <c r="X44" s="188">
        <f t="shared" si="1"/>
        <v>10.221900000000002</v>
      </c>
      <c r="Y44" s="189">
        <f t="shared" si="1"/>
        <v>2.0984999999999996</v>
      </c>
      <c r="Z44" s="187">
        <f t="shared" si="1"/>
        <v>661.19158421345264</v>
      </c>
      <c r="AA44" s="188">
        <f t="shared" si="1"/>
        <v>11.400700000000001</v>
      </c>
      <c r="AB44" s="189">
        <f t="shared" si="1"/>
        <v>2.3456999999999999</v>
      </c>
      <c r="AC44" s="187">
        <f t="shared" si="1"/>
        <v>777.85365349850838</v>
      </c>
      <c r="AD44" s="188">
        <f t="shared" si="1"/>
        <v>13.2593</v>
      </c>
      <c r="AE44" s="189">
        <f t="shared" si="1"/>
        <v>3.2141000000000002</v>
      </c>
      <c r="AF44" s="187">
        <f t="shared" si="1"/>
        <v>719.42714662322078</v>
      </c>
      <c r="AG44" s="188">
        <f t="shared" si="1"/>
        <v>12.2201</v>
      </c>
      <c r="AH44" s="189">
        <f t="shared" si="1"/>
        <v>2.7606999999999999</v>
      </c>
      <c r="AI44" s="187">
        <f t="shared" si="1"/>
        <v>727.34630377603196</v>
      </c>
      <c r="AJ44" s="188">
        <f t="shared" si="1"/>
        <v>12.3505</v>
      </c>
      <c r="AK44" s="189">
        <f t="shared" si="1"/>
        <v>2.8172999999999999</v>
      </c>
      <c r="AL44" s="187">
        <f t="shared" si="1"/>
        <v>768.69953739943719</v>
      </c>
      <c r="AM44" s="188">
        <f t="shared" si="1"/>
        <v>13.041699999999999</v>
      </c>
      <c r="AN44" s="189">
        <f t="shared" si="1"/>
        <v>2.9687000000000001</v>
      </c>
      <c r="AO44" s="187">
        <f t="shared" si="1"/>
        <v>718.57583220085826</v>
      </c>
      <c r="AP44" s="188">
        <f t="shared" si="1"/>
        <v>12.220499999999999</v>
      </c>
      <c r="AQ44" s="189">
        <f t="shared" si="1"/>
        <v>2.8319000000000001</v>
      </c>
      <c r="CB44" s="53"/>
      <c r="CC44" s="53"/>
    </row>
    <row r="45" spans="1:81" s="2" customFormat="1" ht="16.5" customHeight="1" x14ac:dyDescent="0.25">
      <c r="A45" s="190"/>
      <c r="B45" s="3"/>
      <c r="C45" s="113"/>
      <c r="D45" s="115"/>
      <c r="E45" s="116"/>
      <c r="F45" s="115"/>
      <c r="G45" s="116"/>
      <c r="H45" s="117"/>
      <c r="I45" s="115"/>
      <c r="K45" s="117"/>
      <c r="L45" s="115"/>
      <c r="M45" s="115"/>
      <c r="N45" s="117"/>
      <c r="O45" s="115"/>
      <c r="P45" s="115"/>
      <c r="Q45" s="117"/>
      <c r="R45" s="115"/>
      <c r="S45" s="115"/>
      <c r="T45" s="117"/>
      <c r="U45" s="115"/>
      <c r="V45" s="115"/>
      <c r="W45" s="117"/>
      <c r="X45" s="115"/>
      <c r="Y45" s="115"/>
      <c r="Z45" s="117"/>
      <c r="AA45" s="115"/>
      <c r="AB45" s="115"/>
      <c r="AC45" s="117"/>
      <c r="AD45" s="115"/>
      <c r="AE45" s="115"/>
      <c r="AF45" s="117"/>
      <c r="AG45" s="115"/>
      <c r="AH45" s="115"/>
      <c r="AI45" s="117"/>
      <c r="AJ45" s="115"/>
      <c r="AK45" s="115"/>
      <c r="AL45" s="117"/>
      <c r="AM45" s="115"/>
      <c r="AN45" s="115"/>
      <c r="AO45" s="117"/>
      <c r="AP45" s="115"/>
      <c r="AQ45" s="115"/>
    </row>
    <row r="46" spans="1:81" s="2" customFormat="1" ht="16.5" customHeight="1" thickBot="1" x14ac:dyDescent="0.3">
      <c r="A46" s="191" t="s">
        <v>80</v>
      </c>
      <c r="B46" s="3"/>
      <c r="C46" s="3"/>
      <c r="D46" s="3"/>
      <c r="E46" s="3"/>
      <c r="F46" s="3"/>
      <c r="G46" s="3"/>
      <c r="H46" s="192"/>
      <c r="I46" s="193"/>
      <c r="J46" s="115"/>
      <c r="K46" s="194"/>
      <c r="L46" s="194"/>
      <c r="M46" s="194"/>
      <c r="N46" s="194"/>
      <c r="O46" s="194"/>
      <c r="P46" s="194"/>
      <c r="Q46" s="194"/>
      <c r="R46" s="194"/>
      <c r="S46" s="194"/>
      <c r="T46" s="194"/>
      <c r="U46" s="194"/>
      <c r="V46" s="194"/>
      <c r="W46" s="194"/>
      <c r="X46" s="194"/>
      <c r="Y46" s="194"/>
      <c r="Z46" s="194"/>
      <c r="AA46" s="194"/>
      <c r="AB46" s="194"/>
      <c r="AC46" s="194"/>
      <c r="AD46" s="194"/>
      <c r="AE46" s="194"/>
      <c r="AF46" s="194"/>
      <c r="AG46" s="194"/>
      <c r="AH46" s="194"/>
      <c r="AI46" s="194"/>
      <c r="AJ46" s="194"/>
      <c r="AK46" s="194"/>
      <c r="AL46" s="194"/>
      <c r="AM46" s="194"/>
      <c r="AN46" s="194"/>
      <c r="AO46" s="194"/>
      <c r="AP46" s="194"/>
      <c r="AQ46" s="194"/>
    </row>
    <row r="47" spans="1:81" s="2" customFormat="1" ht="16.5" customHeight="1" x14ac:dyDescent="0.25">
      <c r="A47" s="45" t="s">
        <v>23</v>
      </c>
      <c r="B47" s="195" t="s">
        <v>81</v>
      </c>
      <c r="C47" s="196"/>
      <c r="D47" s="196" t="s">
        <v>82</v>
      </c>
      <c r="E47" s="196"/>
      <c r="F47" s="196"/>
      <c r="G47" s="197"/>
      <c r="H47" s="198">
        <f>$C$49/1000</f>
        <v>2.3E-2</v>
      </c>
      <c r="I47" s="199" t="s">
        <v>83</v>
      </c>
      <c r="J47" s="200">
        <f>$G$49/1000</f>
        <v>0.16250000000000001</v>
      </c>
      <c r="K47" s="198">
        <f>$C$49/1000</f>
        <v>2.3E-2</v>
      </c>
      <c r="L47" s="199" t="s">
        <v>83</v>
      </c>
      <c r="M47" s="200">
        <f>$G$49/1000</f>
        <v>0.16250000000000001</v>
      </c>
      <c r="N47" s="198">
        <f>$C$49/1000</f>
        <v>2.3E-2</v>
      </c>
      <c r="O47" s="199" t="s">
        <v>83</v>
      </c>
      <c r="P47" s="200">
        <f>$G$49/1000</f>
        <v>0.16250000000000001</v>
      </c>
      <c r="Q47" s="198">
        <f>$C$49/1000</f>
        <v>2.3E-2</v>
      </c>
      <c r="R47" s="199" t="s">
        <v>83</v>
      </c>
      <c r="S47" s="200">
        <f>$G$49/1000</f>
        <v>0.16250000000000001</v>
      </c>
      <c r="T47" s="198">
        <f>$C$49/1000</f>
        <v>2.3E-2</v>
      </c>
      <c r="U47" s="199" t="s">
        <v>83</v>
      </c>
      <c r="V47" s="200">
        <f>$G$49/1000</f>
        <v>0.16250000000000001</v>
      </c>
      <c r="W47" s="198">
        <f>$C$49/1000</f>
        <v>2.3E-2</v>
      </c>
      <c r="X47" s="199" t="s">
        <v>83</v>
      </c>
      <c r="Y47" s="200">
        <f>$G$49/1000</f>
        <v>0.16250000000000001</v>
      </c>
      <c r="Z47" s="198">
        <f>$C$49/1000</f>
        <v>2.3E-2</v>
      </c>
      <c r="AA47" s="199" t="s">
        <v>83</v>
      </c>
      <c r="AB47" s="200">
        <f>$G$49/1000</f>
        <v>0.16250000000000001</v>
      </c>
      <c r="AC47" s="198">
        <f>$C$49/1000</f>
        <v>2.3E-2</v>
      </c>
      <c r="AD47" s="199" t="s">
        <v>83</v>
      </c>
      <c r="AE47" s="200">
        <f>$G$49/1000</f>
        <v>0.16250000000000001</v>
      </c>
      <c r="AF47" s="198">
        <f>$C$49/1000</f>
        <v>2.3E-2</v>
      </c>
      <c r="AG47" s="199" t="s">
        <v>83</v>
      </c>
      <c r="AH47" s="200">
        <f>$G$49/1000</f>
        <v>0.16250000000000001</v>
      </c>
      <c r="AI47" s="198">
        <f>$C$49/1000</f>
        <v>2.3E-2</v>
      </c>
      <c r="AJ47" s="199" t="s">
        <v>83</v>
      </c>
      <c r="AK47" s="200">
        <f>$G$49/1000</f>
        <v>0.16250000000000001</v>
      </c>
      <c r="AL47" s="198">
        <f>$C$49/1000</f>
        <v>2.3E-2</v>
      </c>
      <c r="AM47" s="199" t="s">
        <v>83</v>
      </c>
      <c r="AN47" s="200">
        <f>$G$49/1000</f>
        <v>0.16250000000000001</v>
      </c>
      <c r="AO47" s="198">
        <f>$C$49/1000</f>
        <v>2.3E-2</v>
      </c>
      <c r="AP47" s="199" t="s">
        <v>83</v>
      </c>
      <c r="AQ47" s="200">
        <f>$G$49/1000</f>
        <v>0.16250000000000001</v>
      </c>
    </row>
    <row r="48" spans="1:81" s="2" customFormat="1" ht="16.5" customHeight="1" thickBot="1" x14ac:dyDescent="0.3">
      <c r="A48" s="56"/>
      <c r="B48" s="201" t="s">
        <v>84</v>
      </c>
      <c r="C48" s="202"/>
      <c r="D48" s="202" t="s">
        <v>85</v>
      </c>
      <c r="E48" s="202"/>
      <c r="F48" s="202"/>
      <c r="G48" s="203"/>
      <c r="H48" s="204">
        <f>((I8^2+J8^2)*$G$50/1000)/$C$7*$C$7</f>
        <v>2.9943933999100008</v>
      </c>
      <c r="I48" s="205" t="s">
        <v>83</v>
      </c>
      <c r="J48" s="206">
        <f>((I8^2+J8^2)*$J$50)/(100*$C$7)</f>
        <v>9.8470912676000041E-2</v>
      </c>
      <c r="K48" s="204">
        <f>((L8^2+M8^2)*$G$50/1000)/$C$7*$C$7</f>
        <v>2.0633731748608004</v>
      </c>
      <c r="L48" s="205" t="s">
        <v>83</v>
      </c>
      <c r="M48" s="206">
        <f>((L8^2+M8^2)*$J$50)/(100*$C$7)</f>
        <v>6.7854223738880018E-2</v>
      </c>
      <c r="N48" s="204">
        <f>((O8^2+P8^2)*$G$50/1000)/$C$7*$C$7</f>
        <v>2.56716291007</v>
      </c>
      <c r="O48" s="205" t="s">
        <v>83</v>
      </c>
      <c r="P48" s="206">
        <f>((O8^2+P8^2)*$J$50)/(100*$C$7)</f>
        <v>8.4421397252000013E-2</v>
      </c>
      <c r="Q48" s="204">
        <f>((R8^2+S8^2)*$G$50/1000)/$C$7*$C$7</f>
        <v>3.4236942612399996</v>
      </c>
      <c r="R48" s="205" t="s">
        <v>83</v>
      </c>
      <c r="S48" s="206">
        <f>((R8^2+S8^2)*$J$50)/(100*$C$7)</f>
        <v>0.11258851246400002</v>
      </c>
      <c r="T48" s="204">
        <f>((U8^2+V8^2)*$G$50/1000)/$C$7*$C$7</f>
        <v>3.707530585721599</v>
      </c>
      <c r="U48" s="205" t="s">
        <v>83</v>
      </c>
      <c r="V48" s="206">
        <f>((U8^2+V8^2)*$J$50)/(100*$C$7)</f>
        <v>0.12192249707775997</v>
      </c>
      <c r="W48" s="204">
        <f>((X8^2+Y8^2)*$G$50/1000)/$C$7*$C$7</f>
        <v>5.5763307223580005</v>
      </c>
      <c r="X48" s="205" t="s">
        <v>83</v>
      </c>
      <c r="Y48" s="206">
        <f>((X8^2+Y8^2)*$J$50)/(100*$C$7)</f>
        <v>0.18337816788880004</v>
      </c>
      <c r="Z48" s="204">
        <f>((AA8^2+AB8^2)*$G$50/1000)/$C$7*$C$7</f>
        <v>6.4958285346283988</v>
      </c>
      <c r="AA48" s="205" t="s">
        <v>83</v>
      </c>
      <c r="AB48" s="206">
        <f>((AA8^2+AB8^2)*$J$50)/(100*$C$7)</f>
        <v>0.21361594118223998</v>
      </c>
      <c r="AC48" s="204">
        <f>((AD8^2+AE8^2)*$G$50/1000)/$C$7*$C$7</f>
        <v>9.5772206856919997</v>
      </c>
      <c r="AD48" s="205" t="s">
        <v>83</v>
      </c>
      <c r="AE48" s="206">
        <f>((AD8^2+AE8^2)*$J$50)/(100*$C$7)</f>
        <v>0.31494781609120004</v>
      </c>
      <c r="AF48" s="204">
        <f>((AG8^2+AH8^2)*$G$50/1000)/$C$7*$C$7</f>
        <v>7.0386798796951995</v>
      </c>
      <c r="AG48" s="205" t="s">
        <v>83</v>
      </c>
      <c r="AH48" s="206">
        <f>((AG8^2+AH8^2)*$J$50)/(100*$C$7)</f>
        <v>0.23146765946272002</v>
      </c>
      <c r="AI48" s="204">
        <f>((AJ8^2+AK8^2)*$G$50/1000)/$C$7*$C$7</f>
        <v>7.3660630898799981</v>
      </c>
      <c r="AJ48" s="205" t="s">
        <v>83</v>
      </c>
      <c r="AK48" s="206">
        <f>((AJ8^2+AK8^2)*$J$50)/(100*$C$7)</f>
        <v>0.24223368756800001</v>
      </c>
      <c r="AL48" s="204">
        <f>((AM8^2+AN8^2)*$G$50/1000)/$C$7*$C$7</f>
        <v>8.6783735989323993</v>
      </c>
      <c r="AM48" s="205" t="s">
        <v>83</v>
      </c>
      <c r="AN48" s="206">
        <f>((AM8^2+AN8^2)*$J$50)/(100*$C$7)</f>
        <v>0.28538914387664005</v>
      </c>
      <c r="AO48" s="204">
        <f>((AP8^2+AQ8^2)*$G$50/1000)/$C$7*$C$7</f>
        <v>7.2564606956599986</v>
      </c>
      <c r="AP48" s="205" t="s">
        <v>83</v>
      </c>
      <c r="AQ48" s="206">
        <f>((AP8^2+AQ8^2)*$J$50)/(100*$C$7)</f>
        <v>0.23862940237599997</v>
      </c>
    </row>
    <row r="49" spans="1:81" s="2" customFormat="1" ht="16.5" customHeight="1" x14ac:dyDescent="0.25">
      <c r="A49" s="56"/>
      <c r="B49" s="207" t="s">
        <v>86</v>
      </c>
      <c r="C49" s="208">
        <v>23</v>
      </c>
      <c r="D49" s="209"/>
      <c r="E49" s="210" t="s">
        <v>87</v>
      </c>
      <c r="F49" s="210"/>
      <c r="G49" s="211">
        <v>162.5</v>
      </c>
      <c r="H49" s="212"/>
      <c r="I49" s="213"/>
      <c r="J49" s="214"/>
      <c r="K49" s="92"/>
      <c r="L49" s="215"/>
      <c r="M49" s="93"/>
      <c r="N49" s="92"/>
      <c r="O49" s="215"/>
      <c r="P49" s="93"/>
      <c r="Q49" s="92"/>
      <c r="R49" s="215"/>
      <c r="S49" s="93"/>
      <c r="T49" s="92"/>
      <c r="U49" s="215"/>
      <c r="V49" s="93"/>
      <c r="W49" s="92"/>
      <c r="X49" s="215"/>
      <c r="Y49" s="93"/>
      <c r="Z49" s="92"/>
      <c r="AA49" s="215"/>
      <c r="AB49" s="93"/>
      <c r="AC49" s="92"/>
      <c r="AD49" s="215"/>
      <c r="AE49" s="93"/>
      <c r="AF49" s="92"/>
      <c r="AG49" s="215"/>
      <c r="AH49" s="93"/>
      <c r="AI49" s="92"/>
      <c r="AJ49" s="215"/>
      <c r="AK49" s="93"/>
      <c r="AL49" s="92"/>
      <c r="AM49" s="215"/>
      <c r="AN49" s="93"/>
      <c r="AO49" s="92"/>
      <c r="AP49" s="215"/>
      <c r="AQ49" s="93"/>
    </row>
    <row r="50" spans="1:81" s="2" customFormat="1" ht="16.5" customHeight="1" thickBot="1" x14ac:dyDescent="0.3">
      <c r="A50" s="56"/>
      <c r="B50" s="106"/>
      <c r="C50" s="109"/>
      <c r="D50" s="112"/>
      <c r="E50" s="216"/>
      <c r="F50" s="216" t="s">
        <v>88</v>
      </c>
      <c r="G50" s="107">
        <v>124.19</v>
      </c>
      <c r="H50" s="217" t="s">
        <v>89</v>
      </c>
      <c r="I50" s="218"/>
      <c r="J50" s="219">
        <v>10.210000000000001</v>
      </c>
      <c r="K50" s="97"/>
      <c r="L50" s="220"/>
      <c r="M50" s="98"/>
      <c r="N50" s="97"/>
      <c r="O50" s="220"/>
      <c r="P50" s="98"/>
      <c r="Q50" s="97"/>
      <c r="R50" s="220"/>
      <c r="S50" s="98"/>
      <c r="T50" s="97"/>
      <c r="U50" s="220"/>
      <c r="V50" s="98"/>
      <c r="W50" s="97"/>
      <c r="X50" s="220"/>
      <c r="Y50" s="98"/>
      <c r="Z50" s="97"/>
      <c r="AA50" s="220"/>
      <c r="AB50" s="98"/>
      <c r="AC50" s="97"/>
      <c r="AD50" s="220"/>
      <c r="AE50" s="98"/>
      <c r="AF50" s="97"/>
      <c r="AG50" s="220"/>
      <c r="AH50" s="98"/>
      <c r="AI50" s="97"/>
      <c r="AJ50" s="220"/>
      <c r="AK50" s="98"/>
      <c r="AL50" s="97"/>
      <c r="AM50" s="220"/>
      <c r="AN50" s="98"/>
      <c r="AO50" s="97"/>
      <c r="AP50" s="220"/>
      <c r="AQ50" s="98"/>
    </row>
    <row r="51" spans="1:81" s="2" customFormat="1" ht="16.5" customHeight="1" thickBot="1" x14ac:dyDescent="0.3">
      <c r="A51" s="85"/>
      <c r="B51" s="221" t="s">
        <v>90</v>
      </c>
      <c r="C51" s="222"/>
      <c r="D51" s="222"/>
      <c r="E51" s="222"/>
      <c r="F51" s="222"/>
      <c r="G51" s="223"/>
      <c r="H51" s="224">
        <f>H47+H48+I8</f>
        <v>7.720993399910002</v>
      </c>
      <c r="I51" s="225" t="s">
        <v>83</v>
      </c>
      <c r="J51" s="226">
        <f>J47+J48+J8</f>
        <v>1.670770912676</v>
      </c>
      <c r="K51" s="224">
        <f>K47+K48+L8</f>
        <v>5.9967731748608006</v>
      </c>
      <c r="L51" s="225" t="s">
        <v>83</v>
      </c>
      <c r="M51" s="226">
        <f>M47+M48+M8</f>
        <v>1.3807542237388799</v>
      </c>
      <c r="N51" s="224">
        <f>N47+N48+O8</f>
        <v>6.9223629100700004</v>
      </c>
      <c r="O51" s="225" t="s">
        <v>83</v>
      </c>
      <c r="P51" s="226">
        <f>P47+P48+P8</f>
        <v>1.6265213972520001</v>
      </c>
      <c r="Q51" s="224">
        <f>Q47+Q48+R8</f>
        <v>8.4694942612399995</v>
      </c>
      <c r="R51" s="225" t="s">
        <v>83</v>
      </c>
      <c r="S51" s="226">
        <f>S47+S48+S8</f>
        <v>1.8046885124639997</v>
      </c>
      <c r="T51" s="224">
        <f>T47+T48+U8</f>
        <v>9.0425305857215985</v>
      </c>
      <c r="U51" s="225" t="s">
        <v>83</v>
      </c>
      <c r="V51" s="226">
        <f>V47+V48+V8</f>
        <v>1.5636224970777599</v>
      </c>
      <c r="W51" s="224">
        <f>W47+W48+X8</f>
        <v>12.117130722358</v>
      </c>
      <c r="X51" s="225" t="s">
        <v>83</v>
      </c>
      <c r="Y51" s="226">
        <f>Y47+Y48+Y8</f>
        <v>1.9014781678888</v>
      </c>
      <c r="Z51" s="224">
        <f>Z47+Z48+AA8</f>
        <v>13.562828534628398</v>
      </c>
      <c r="AA51" s="225" t="s">
        <v>83</v>
      </c>
      <c r="AB51" s="226">
        <f>AB47+AB48+AB8</f>
        <v>2.0155159411822399</v>
      </c>
      <c r="AC51" s="224">
        <f>AC47+AC48+AD8</f>
        <v>18.046020685692</v>
      </c>
      <c r="AD51" s="225" t="s">
        <v>83</v>
      </c>
      <c r="AE51" s="226">
        <f>AE47+AE48+AE8</f>
        <v>2.8828478160912003</v>
      </c>
      <c r="AF51" s="224">
        <f>AF47+AF48+AG8</f>
        <v>14.347879879695199</v>
      </c>
      <c r="AG51" s="225" t="s">
        <v>83</v>
      </c>
      <c r="AH51" s="226">
        <f>AH47+AH48+AH8</f>
        <v>2.28816765946272</v>
      </c>
      <c r="AI51" s="224">
        <f>AI47+AI48+AJ8</f>
        <v>14.843863089879997</v>
      </c>
      <c r="AJ51" s="225" t="s">
        <v>83</v>
      </c>
      <c r="AK51" s="226">
        <f>AK47+AK48+AK8</f>
        <v>2.3383336875679999</v>
      </c>
      <c r="AL51" s="224">
        <f>AL47+AL48+AM8</f>
        <v>16.794373598932399</v>
      </c>
      <c r="AM51" s="225" t="s">
        <v>83</v>
      </c>
      <c r="AN51" s="226">
        <f>AN47+AN48+AN8</f>
        <v>2.5414891438766398</v>
      </c>
      <c r="AO51" s="224">
        <f>AO47+AO48+AP8</f>
        <v>14.662060695659997</v>
      </c>
      <c r="AP51" s="225" t="s">
        <v>83</v>
      </c>
      <c r="AQ51" s="226">
        <f>AQ47+AQ48+AQ8</f>
        <v>2.3829294023759999</v>
      </c>
    </row>
    <row r="52" spans="1:81" s="2" customFormat="1" ht="16.5" customHeight="1" x14ac:dyDescent="0.25">
      <c r="A52" s="45" t="s">
        <v>91</v>
      </c>
      <c r="B52" s="195" t="s">
        <v>81</v>
      </c>
      <c r="C52" s="196"/>
      <c r="D52" s="196" t="s">
        <v>82</v>
      </c>
      <c r="E52" s="196"/>
      <c r="F52" s="196"/>
      <c r="G52" s="196"/>
      <c r="H52" s="198">
        <f>$C$54/1000</f>
        <v>2.1999999999999999E-2</v>
      </c>
      <c r="I52" s="199" t="s">
        <v>83</v>
      </c>
      <c r="J52" s="200">
        <f>$G$54/1000</f>
        <v>0.16500000000000001</v>
      </c>
      <c r="K52" s="198">
        <f>$C$54/1000</f>
        <v>2.1999999999999999E-2</v>
      </c>
      <c r="L52" s="199" t="s">
        <v>83</v>
      </c>
      <c r="M52" s="200">
        <f>$G$54/1000</f>
        <v>0.16500000000000001</v>
      </c>
      <c r="N52" s="198">
        <f>$C$54/1000</f>
        <v>2.1999999999999999E-2</v>
      </c>
      <c r="O52" s="199" t="s">
        <v>83</v>
      </c>
      <c r="P52" s="200">
        <f>$G$54/1000</f>
        <v>0.16500000000000001</v>
      </c>
      <c r="Q52" s="198">
        <f>$C$54/1000</f>
        <v>2.1999999999999999E-2</v>
      </c>
      <c r="R52" s="199" t="s">
        <v>83</v>
      </c>
      <c r="S52" s="200">
        <f>$G$54/1000</f>
        <v>0.16500000000000001</v>
      </c>
      <c r="T52" s="198">
        <f>$C$54/1000</f>
        <v>2.1999999999999999E-2</v>
      </c>
      <c r="U52" s="199" t="s">
        <v>83</v>
      </c>
      <c r="V52" s="200">
        <f>$G$54/1000</f>
        <v>0.16500000000000001</v>
      </c>
      <c r="W52" s="198">
        <f>$C$54/1000</f>
        <v>2.1999999999999999E-2</v>
      </c>
      <c r="X52" s="199" t="s">
        <v>83</v>
      </c>
      <c r="Y52" s="200">
        <f>$G$54/1000</f>
        <v>0.16500000000000001</v>
      </c>
      <c r="Z52" s="198">
        <f>$C$54/1000</f>
        <v>2.1999999999999999E-2</v>
      </c>
      <c r="AA52" s="199" t="s">
        <v>83</v>
      </c>
      <c r="AB52" s="200">
        <f>$G$54/1000</f>
        <v>0.16500000000000001</v>
      </c>
      <c r="AC52" s="198">
        <f>$C$54/1000</f>
        <v>2.1999999999999999E-2</v>
      </c>
      <c r="AD52" s="199" t="s">
        <v>83</v>
      </c>
      <c r="AE52" s="200">
        <f>$G$54/1000</f>
        <v>0.16500000000000001</v>
      </c>
      <c r="AF52" s="198">
        <f>$C$54/1000</f>
        <v>2.1999999999999999E-2</v>
      </c>
      <c r="AG52" s="199" t="s">
        <v>83</v>
      </c>
      <c r="AH52" s="200">
        <f>$G$54/1000</f>
        <v>0.16500000000000001</v>
      </c>
      <c r="AI52" s="198">
        <f>$C$54/1000</f>
        <v>2.1999999999999999E-2</v>
      </c>
      <c r="AJ52" s="199" t="s">
        <v>83</v>
      </c>
      <c r="AK52" s="200">
        <f>$G$54/1000</f>
        <v>0.16500000000000001</v>
      </c>
      <c r="AL52" s="198">
        <f>$C$54/1000</f>
        <v>2.1999999999999999E-2</v>
      </c>
      <c r="AM52" s="199" t="s">
        <v>83</v>
      </c>
      <c r="AN52" s="200">
        <f>$G$54/1000</f>
        <v>0.16500000000000001</v>
      </c>
      <c r="AO52" s="198">
        <f>$C$54/1000</f>
        <v>2.1999999999999999E-2</v>
      </c>
      <c r="AP52" s="199" t="s">
        <v>83</v>
      </c>
      <c r="AQ52" s="200">
        <f>$G$54/1000</f>
        <v>0.16500000000000001</v>
      </c>
    </row>
    <row r="53" spans="1:81" s="2" customFormat="1" ht="16.5" customHeight="1" thickBot="1" x14ac:dyDescent="0.3">
      <c r="A53" s="56"/>
      <c r="B53" s="201" t="s">
        <v>84</v>
      </c>
      <c r="C53" s="202"/>
      <c r="D53" s="202" t="s">
        <v>85</v>
      </c>
      <c r="E53" s="202"/>
      <c r="F53" s="202"/>
      <c r="G53" s="227"/>
      <c r="H53" s="204">
        <f>((I14^2+J14^2)*$G$55/1000)/$C$13*$C$7</f>
        <v>0.89181412696619999</v>
      </c>
      <c r="I53" s="205" t="s">
        <v>83</v>
      </c>
      <c r="J53" s="206">
        <f>((I14^2+J14^2)*$J$55)/(100*$C$13)</f>
        <v>3.1080088906560003E-2</v>
      </c>
      <c r="K53" s="204">
        <f>((L14^2+M14^2)*$G$55/1000)/$C$13*$C$7</f>
        <v>0.79313410606859991</v>
      </c>
      <c r="L53" s="205" t="s">
        <v>83</v>
      </c>
      <c r="M53" s="206">
        <f>((L14^2+M14^2)*$J$55)/(100*$C$13)</f>
        <v>2.7641049615679994E-2</v>
      </c>
      <c r="N53" s="204">
        <f>((O14^2+P14^2)*$G$55/1000)/$C$13*$C$7</f>
        <v>0.76836274743419986</v>
      </c>
      <c r="O53" s="205" t="s">
        <v>83</v>
      </c>
      <c r="P53" s="206">
        <f>((O14^2+P14^2)*$J$55)/(100*$C$13)</f>
        <v>2.6777757584959993E-2</v>
      </c>
      <c r="Q53" s="204">
        <f>((R14^2+S14^2)*$G$55/1000)/$C$13*$C$7</f>
        <v>0.83521556050139978</v>
      </c>
      <c r="R53" s="205" t="s">
        <v>83</v>
      </c>
      <c r="S53" s="206">
        <f>((R14^2+S14^2)*$J$55)/(100*$C$13)</f>
        <v>2.9107605600319986E-2</v>
      </c>
      <c r="T53" s="204">
        <f>((U14^2+V14^2)*$G$55/1000)/$C$13*$C$7</f>
        <v>1.0849908852269998</v>
      </c>
      <c r="U53" s="205" t="s">
        <v>83</v>
      </c>
      <c r="V53" s="206">
        <f>((U14^2+V14^2)*$J$55)/(100*$C$13)</f>
        <v>3.781237833759999E-2</v>
      </c>
      <c r="W53" s="204">
        <f>((X14^2+Y14^2)*$G$55/1000)/$C$13*$C$7</f>
        <v>1.6536413209878003</v>
      </c>
      <c r="X53" s="205" t="s">
        <v>83</v>
      </c>
      <c r="Y53" s="206">
        <f>((X14^2+Y14^2)*$J$55)/(100*$C$13)</f>
        <v>5.7630079768640007E-2</v>
      </c>
      <c r="Z53" s="204">
        <f>((AA14^2+AB14^2)*$G$55/1000)/$C$13*$C$7</f>
        <v>2.2984091634942003</v>
      </c>
      <c r="AA53" s="205" t="s">
        <v>83</v>
      </c>
      <c r="AB53" s="206">
        <f>((AA14^2+AB14^2)*$J$55)/(100*$C$13)</f>
        <v>8.0100504112959992E-2</v>
      </c>
      <c r="AC53" s="204">
        <f>((AD14^2+AE14^2)*$G$55/1000)/$C$13*$C$7</f>
        <v>2.8109675591406003</v>
      </c>
      <c r="AD53" s="205" t="s">
        <v>83</v>
      </c>
      <c r="AE53" s="206">
        <f>((AD14^2+AE14^2)*$J$55)/(100*$C$13)</f>
        <v>9.7963374889280017E-2</v>
      </c>
      <c r="AF53" s="204">
        <f>((AG14^2+AH14^2)*$G$55/1000)/$C$13*$C$7</f>
        <v>2.9608636503654</v>
      </c>
      <c r="AG53" s="205" t="s">
        <v>83</v>
      </c>
      <c r="AH53" s="206">
        <f>((AG14^2+AH14^2)*$J$55)/(100*$C$13)</f>
        <v>0.10318731528352</v>
      </c>
      <c r="AI53" s="204">
        <f>((AJ14^2+AK14^2)*$G$55/1000)/$C$13*$C$7</f>
        <v>2.9201114051981993</v>
      </c>
      <c r="AJ53" s="205" t="s">
        <v>83</v>
      </c>
      <c r="AK53" s="206">
        <f>((AJ14^2+AK14^2)*$J$55)/(100*$C$13)</f>
        <v>0.10176708278815999</v>
      </c>
      <c r="AL53" s="204">
        <f>((AM14^2+AN14^2)*$G$55/1000)/$C$13*$C$7</f>
        <v>2.9798883862829992</v>
      </c>
      <c r="AM53" s="205" t="s">
        <v>83</v>
      </c>
      <c r="AN53" s="206">
        <f>((AM14^2+AN14^2)*$J$55)/(100*$C$13)</f>
        <v>0.10385033515039997</v>
      </c>
      <c r="AO53" s="204">
        <f>((AP14^2+AQ14^2)*$G$55/1000)/$C$13*$C$7</f>
        <v>2.8468563980958002</v>
      </c>
      <c r="AP53" s="205" t="s">
        <v>83</v>
      </c>
      <c r="AQ53" s="206">
        <f>((AP14^2+AQ14^2)*$J$55)/(100*$C$13)</f>
        <v>9.921411567904001E-2</v>
      </c>
    </row>
    <row r="54" spans="1:81" s="2" customFormat="1" ht="16.5" customHeight="1" x14ac:dyDescent="0.25">
      <c r="A54" s="56"/>
      <c r="B54" s="207" t="s">
        <v>86</v>
      </c>
      <c r="C54" s="228">
        <v>22</v>
      </c>
      <c r="D54" s="209"/>
      <c r="E54" s="210" t="s">
        <v>87</v>
      </c>
      <c r="F54" s="210"/>
      <c r="G54" s="229">
        <v>165</v>
      </c>
      <c r="H54" s="212"/>
      <c r="I54" s="213"/>
      <c r="J54" s="230"/>
      <c r="K54" s="231"/>
      <c r="L54" s="232"/>
      <c r="M54" s="233"/>
      <c r="N54" s="231"/>
      <c r="O54" s="232"/>
      <c r="P54" s="233"/>
      <c r="Q54" s="231"/>
      <c r="R54" s="232"/>
      <c r="S54" s="233"/>
      <c r="T54" s="231"/>
      <c r="U54" s="232"/>
      <c r="V54" s="233"/>
      <c r="W54" s="231"/>
      <c r="X54" s="232"/>
      <c r="Y54" s="233"/>
      <c r="Z54" s="231"/>
      <c r="AA54" s="232"/>
      <c r="AB54" s="233"/>
      <c r="AC54" s="231"/>
      <c r="AD54" s="232"/>
      <c r="AE54" s="233"/>
      <c r="AF54" s="231"/>
      <c r="AG54" s="232"/>
      <c r="AH54" s="233"/>
      <c r="AI54" s="231"/>
      <c r="AJ54" s="232"/>
      <c r="AK54" s="233"/>
      <c r="AL54" s="231"/>
      <c r="AM54" s="232"/>
      <c r="AN54" s="233"/>
      <c r="AO54" s="231"/>
      <c r="AP54" s="232"/>
      <c r="AQ54" s="233"/>
    </row>
    <row r="55" spans="1:81" s="2" customFormat="1" ht="16.5" customHeight="1" thickBot="1" x14ac:dyDescent="0.3">
      <c r="A55" s="56"/>
      <c r="B55" s="234"/>
      <c r="C55" s="194"/>
      <c r="D55" s="3"/>
      <c r="E55" s="216"/>
      <c r="F55" s="216" t="s">
        <v>88</v>
      </c>
      <c r="G55" s="235">
        <v>117.99</v>
      </c>
      <c r="H55" s="217" t="s">
        <v>89</v>
      </c>
      <c r="I55" s="218"/>
      <c r="J55" s="219">
        <v>10.28</v>
      </c>
      <c r="K55" s="236"/>
      <c r="L55" s="237"/>
      <c r="M55" s="238"/>
      <c r="N55" s="236"/>
      <c r="O55" s="237"/>
      <c r="P55" s="238"/>
      <c r="Q55" s="236"/>
      <c r="R55" s="237"/>
      <c r="S55" s="238"/>
      <c r="T55" s="236"/>
      <c r="U55" s="237"/>
      <c r="V55" s="238"/>
      <c r="W55" s="236"/>
      <c r="X55" s="237"/>
      <c r="Y55" s="238"/>
      <c r="Z55" s="236"/>
      <c r="AA55" s="237"/>
      <c r="AB55" s="238"/>
      <c r="AC55" s="236"/>
      <c r="AD55" s="237"/>
      <c r="AE55" s="238"/>
      <c r="AF55" s="236"/>
      <c r="AG55" s="237"/>
      <c r="AH55" s="238"/>
      <c r="AI55" s="236"/>
      <c r="AJ55" s="237"/>
      <c r="AK55" s="238"/>
      <c r="AL55" s="236"/>
      <c r="AM55" s="237"/>
      <c r="AN55" s="238"/>
      <c r="AO55" s="236"/>
      <c r="AP55" s="237"/>
      <c r="AQ55" s="238"/>
    </row>
    <row r="56" spans="1:81" s="242" customFormat="1" ht="16.5" customHeight="1" thickBot="1" x14ac:dyDescent="0.3">
      <c r="A56" s="85"/>
      <c r="B56" s="221" t="s">
        <v>90</v>
      </c>
      <c r="C56" s="222"/>
      <c r="D56" s="222"/>
      <c r="E56" s="222"/>
      <c r="F56" s="222"/>
      <c r="G56" s="223"/>
      <c r="H56" s="239">
        <f>H53+H52+I14</f>
        <v>3.6435141269662004</v>
      </c>
      <c r="I56" s="240" t="s">
        <v>83</v>
      </c>
      <c r="J56" s="241">
        <f>J52+J53+J14</f>
        <v>0.52338008890655996</v>
      </c>
      <c r="K56" s="239">
        <f>K53+K52+L14</f>
        <v>3.3884341060685994</v>
      </c>
      <c r="L56" s="240" t="s">
        <v>83</v>
      </c>
      <c r="M56" s="241">
        <f>M52+M53+M14</f>
        <v>0.50914104961568007</v>
      </c>
      <c r="N56" s="239">
        <f>N53+N52+O14</f>
        <v>3.3230627474341996</v>
      </c>
      <c r="O56" s="240" t="s">
        <v>83</v>
      </c>
      <c r="P56" s="241">
        <f>P52+P53+P14</f>
        <v>0.50407775758495998</v>
      </c>
      <c r="Q56" s="239">
        <f>Q53+Q52+R14</f>
        <v>3.5003155605013996</v>
      </c>
      <c r="R56" s="240" t="s">
        <v>83</v>
      </c>
      <c r="S56" s="241">
        <f>S52+S53+S14</f>
        <v>0.49860760560032003</v>
      </c>
      <c r="T56" s="239">
        <f>T53+T52+U14</f>
        <v>4.1208908852269994</v>
      </c>
      <c r="U56" s="240" t="s">
        <v>83</v>
      </c>
      <c r="V56" s="241">
        <f>V52+V53+V14</f>
        <v>0.53751237833760002</v>
      </c>
      <c r="W56" s="239">
        <f>W53+W52+X14</f>
        <v>5.3797413209878009</v>
      </c>
      <c r="X56" s="240" t="s">
        <v>83</v>
      </c>
      <c r="Y56" s="241">
        <f>Y52+Y53+Y14</f>
        <v>0.76553007976863996</v>
      </c>
      <c r="Z56" s="239">
        <f>Z53+Z52+AA14</f>
        <v>6.6771091634942001</v>
      </c>
      <c r="AA56" s="240" t="s">
        <v>83</v>
      </c>
      <c r="AB56" s="241">
        <f>AB52+AB53+AB14</f>
        <v>0.95140050411296007</v>
      </c>
      <c r="AC56" s="239">
        <f>AC53+AC52+AD14</f>
        <v>7.6464675591405999</v>
      </c>
      <c r="AD56" s="240" t="s">
        <v>83</v>
      </c>
      <c r="AE56" s="241">
        <f>AE52+AE53+AE14</f>
        <v>1.0716633748892801</v>
      </c>
      <c r="AF56" s="239">
        <f>AF53+AF52+AG14</f>
        <v>7.9167636503654002</v>
      </c>
      <c r="AG56" s="240" t="s">
        <v>83</v>
      </c>
      <c r="AH56" s="241">
        <f>AH52+AH53+AH14</f>
        <v>1.13468731528352</v>
      </c>
      <c r="AI56" s="239">
        <f>AI53+AI52+AJ14</f>
        <v>7.8378114051981989</v>
      </c>
      <c r="AJ56" s="240" t="s">
        <v>83</v>
      </c>
      <c r="AK56" s="241">
        <f>AK52+AK53+AK14</f>
        <v>1.1504670827881602</v>
      </c>
      <c r="AL56" s="239">
        <f>AL53+AL52+AM14</f>
        <v>7.9505883862829982</v>
      </c>
      <c r="AM56" s="240" t="s">
        <v>83</v>
      </c>
      <c r="AN56" s="241">
        <f>AN52+AN53+AN14</f>
        <v>1.1439503351503999</v>
      </c>
      <c r="AO56" s="239">
        <f>AO53+AO52+AP14</f>
        <v>7.7067563980958003</v>
      </c>
      <c r="AP56" s="240" t="s">
        <v>83</v>
      </c>
      <c r="AQ56" s="241">
        <f>AQ52+AQ53+AQ14</f>
        <v>1.1143141156790402</v>
      </c>
      <c r="CC56" s="243"/>
    </row>
    <row r="57" spans="1:81" s="2" customFormat="1" ht="16.5" customHeight="1" x14ac:dyDescent="0.25">
      <c r="A57" s="118" t="s">
        <v>92</v>
      </c>
      <c r="B57" s="119"/>
      <c r="C57" s="119"/>
      <c r="D57" s="119"/>
      <c r="E57" s="119"/>
      <c r="F57" s="119"/>
      <c r="G57" s="244"/>
      <c r="H57" s="245"/>
      <c r="I57" s="246"/>
      <c r="J57" s="214"/>
      <c r="K57" s="245"/>
      <c r="L57" s="246"/>
      <c r="M57" s="214"/>
      <c r="N57" s="245"/>
      <c r="O57" s="246"/>
      <c r="P57" s="214"/>
      <c r="Q57" s="245"/>
      <c r="R57" s="246"/>
      <c r="S57" s="214"/>
      <c r="T57" s="245"/>
      <c r="U57" s="246"/>
      <c r="V57" s="214"/>
      <c r="W57" s="245"/>
      <c r="X57" s="246"/>
      <c r="Y57" s="214"/>
      <c r="Z57" s="245"/>
      <c r="AA57" s="246"/>
      <c r="AB57" s="214"/>
      <c r="AC57" s="245"/>
      <c r="AD57" s="246"/>
      <c r="AE57" s="214"/>
      <c r="AF57" s="245"/>
      <c r="AG57" s="246"/>
      <c r="AH57" s="214"/>
      <c r="AI57" s="245"/>
      <c r="AJ57" s="246"/>
      <c r="AK57" s="214"/>
      <c r="AL57" s="245"/>
      <c r="AM57" s="246"/>
      <c r="AN57" s="214"/>
      <c r="AO57" s="245"/>
      <c r="AP57" s="246"/>
      <c r="AQ57" s="214"/>
    </row>
    <row r="58" spans="1:81" s="2" customFormat="1" ht="16.5" customHeight="1" thickBot="1" x14ac:dyDescent="0.3">
      <c r="A58" s="247" t="s">
        <v>93</v>
      </c>
      <c r="B58" s="248"/>
      <c r="C58" s="249"/>
      <c r="D58" s="248"/>
      <c r="E58" s="112"/>
      <c r="F58" s="248" t="s">
        <v>94</v>
      </c>
      <c r="G58" s="111"/>
      <c r="H58" s="250">
        <f>SUM(H51,H56)</f>
        <v>11.364507526876203</v>
      </c>
      <c r="I58" s="251" t="s">
        <v>83</v>
      </c>
      <c r="J58" s="252">
        <f>SUM(J51,J56)</f>
        <v>2.19415100158256</v>
      </c>
      <c r="K58" s="250">
        <f>SUM(K51,K56)</f>
        <v>9.3852072809294</v>
      </c>
      <c r="L58" s="251" t="s">
        <v>83</v>
      </c>
      <c r="M58" s="252">
        <f>SUM(M51,M56)</f>
        <v>1.88989527335456</v>
      </c>
      <c r="N58" s="250">
        <f>SUM(N51,N56)</f>
        <v>10.2454256575042</v>
      </c>
      <c r="O58" s="251" t="s">
        <v>83</v>
      </c>
      <c r="P58" s="252">
        <f>SUM(P51,P56)</f>
        <v>2.1305991548369603</v>
      </c>
      <c r="Q58" s="250">
        <f>SUM(Q51,Q56)</f>
        <v>11.9698098217414</v>
      </c>
      <c r="R58" s="251" t="s">
        <v>83</v>
      </c>
      <c r="S58" s="252">
        <f>SUM(S51,S56)</f>
        <v>2.3032961180643197</v>
      </c>
      <c r="T58" s="250">
        <f>SUM(T51,T56)</f>
        <v>13.163421470948599</v>
      </c>
      <c r="U58" s="251" t="s">
        <v>83</v>
      </c>
      <c r="V58" s="252">
        <f>SUM(V51,V56)</f>
        <v>2.1011348754153598</v>
      </c>
      <c r="W58" s="250">
        <f>SUM(W51,W56)</f>
        <v>17.496872043345803</v>
      </c>
      <c r="X58" s="251" t="s">
        <v>83</v>
      </c>
      <c r="Y58" s="252">
        <f>SUM(Y51,Y56)</f>
        <v>2.6670082476574399</v>
      </c>
      <c r="Z58" s="250">
        <f>SUM(Z51,Z56)</f>
        <v>20.239937698122599</v>
      </c>
      <c r="AA58" s="251" t="s">
        <v>83</v>
      </c>
      <c r="AB58" s="252">
        <f>SUM(AB51,AB56)</f>
        <v>2.9669164452952002</v>
      </c>
      <c r="AC58" s="250">
        <f>SUM(AC51,AC56)</f>
        <v>25.6924882448326</v>
      </c>
      <c r="AD58" s="251" t="s">
        <v>83</v>
      </c>
      <c r="AE58" s="252">
        <f>SUM(AE51,AE56)</f>
        <v>3.9545111909804804</v>
      </c>
      <c r="AF58" s="250">
        <f>SUM(AF51,AF56)</f>
        <v>22.264643530060599</v>
      </c>
      <c r="AG58" s="251" t="s">
        <v>83</v>
      </c>
      <c r="AH58" s="252">
        <f>SUM(AH51,AH56)</f>
        <v>3.4228549747462402</v>
      </c>
      <c r="AI58" s="250">
        <f>SUM(AI51,AI56)</f>
        <v>22.681674495078198</v>
      </c>
      <c r="AJ58" s="251" t="s">
        <v>83</v>
      </c>
      <c r="AK58" s="252">
        <f>SUM(AK51,AK56)</f>
        <v>3.4888007703561601</v>
      </c>
      <c r="AL58" s="250">
        <f>SUM(AL51,AL56)</f>
        <v>24.744961985215397</v>
      </c>
      <c r="AM58" s="251" t="s">
        <v>83</v>
      </c>
      <c r="AN58" s="252">
        <f>SUM(AN51,AN56)</f>
        <v>3.6854394790270399</v>
      </c>
      <c r="AO58" s="250">
        <f>SUM(AO51,AO56)</f>
        <v>22.368817093755798</v>
      </c>
      <c r="AP58" s="251" t="s">
        <v>83</v>
      </c>
      <c r="AQ58" s="252">
        <f>SUM(AQ51,AQ56)</f>
        <v>3.4972435180550399</v>
      </c>
    </row>
    <row r="59" spans="1:81" s="2" customFormat="1" ht="16.5" hidden="1" customHeight="1" x14ac:dyDescent="0.25">
      <c r="A59" s="253" t="s">
        <v>95</v>
      </c>
      <c r="B59" s="242"/>
      <c r="C59" s="242"/>
      <c r="D59" s="242"/>
      <c r="E59" s="242"/>
      <c r="F59" s="242"/>
      <c r="G59" s="242"/>
      <c r="H59" s="242"/>
      <c r="I59" s="254">
        <f>J58/H58</f>
        <v>0.19307048689910747</v>
      </c>
      <c r="J59" s="242"/>
      <c r="K59" s="242"/>
      <c r="L59" s="254">
        <f>M58/K58</f>
        <v>0.20136958266172755</v>
      </c>
      <c r="M59" s="242"/>
      <c r="N59" s="242"/>
      <c r="O59" s="254">
        <f>P58/N58</f>
        <v>0.20795613828659387</v>
      </c>
      <c r="P59" s="242"/>
      <c r="Q59" s="242"/>
      <c r="R59" s="254">
        <f>S58/Q58</f>
        <v>0.19242545640789721</v>
      </c>
      <c r="S59" s="242"/>
      <c r="T59" s="242"/>
      <c r="U59" s="254">
        <f>V58/T58</f>
        <v>0.15961920539067456</v>
      </c>
      <c r="V59" s="242"/>
      <c r="W59" s="242"/>
      <c r="X59" s="254">
        <f>Y58/W58</f>
        <v>0.15242771628267832</v>
      </c>
      <c r="Y59" s="242"/>
      <c r="Z59" s="242"/>
      <c r="AA59" s="254">
        <f>AB58/Z58</f>
        <v>0.14658723211239941</v>
      </c>
      <c r="AB59" s="242"/>
      <c r="AC59" s="242"/>
      <c r="AD59" s="254">
        <f>AE58/AC58</f>
        <v>0.15391701859689791</v>
      </c>
      <c r="AE59" s="242"/>
      <c r="AF59" s="242"/>
      <c r="AG59" s="254">
        <f>AH58/AF58</f>
        <v>0.15373500007421514</v>
      </c>
      <c r="AH59" s="242"/>
      <c r="AI59" s="242"/>
      <c r="AJ59" s="254">
        <f>AK58/AI58</f>
        <v>0.15381583802876683</v>
      </c>
      <c r="AK59" s="242"/>
      <c r="AL59" s="242"/>
      <c r="AM59" s="254">
        <f>AN58/AL58</f>
        <v>0.14893696265239825</v>
      </c>
      <c r="AN59" s="242"/>
      <c r="AO59" s="242"/>
      <c r="AP59" s="254">
        <f>AQ58/AO58</f>
        <v>0.15634458913928387</v>
      </c>
      <c r="AQ59" s="242"/>
    </row>
    <row r="60" spans="1:81" s="255" customFormat="1" ht="16.5" hidden="1" customHeight="1" x14ac:dyDescent="0.25">
      <c r="A60" s="253" t="s">
        <v>96</v>
      </c>
      <c r="B60" s="253"/>
      <c r="C60" s="253"/>
      <c r="D60" s="253"/>
      <c r="E60" s="253"/>
      <c r="F60" s="253"/>
      <c r="T60" s="256"/>
      <c r="U60" s="257"/>
    </row>
    <row r="61" spans="1:81" s="258" customFormat="1" ht="30.75" customHeight="1" thickBot="1" x14ac:dyDescent="0.25">
      <c r="I61" s="259"/>
      <c r="L61" s="259"/>
      <c r="O61" s="259"/>
      <c r="R61" s="259"/>
      <c r="U61" s="259"/>
      <c r="X61" s="259"/>
      <c r="AA61" s="259"/>
      <c r="AD61" s="259"/>
      <c r="AG61" s="259"/>
      <c r="AJ61" s="259"/>
      <c r="AM61" s="259"/>
      <c r="AP61" s="259"/>
      <c r="AS61" s="259"/>
      <c r="AV61" s="259"/>
      <c r="AY61" s="259"/>
      <c r="BB61" s="259"/>
      <c r="BE61" s="259"/>
      <c r="BH61" s="259"/>
      <c r="BK61" s="259"/>
      <c r="BN61" s="259"/>
      <c r="BQ61" s="259"/>
      <c r="BT61" s="259"/>
      <c r="BW61" s="259"/>
      <c r="BZ61" s="259"/>
    </row>
    <row r="62" spans="1:81" s="258" customFormat="1" ht="17.25" thickBot="1" x14ac:dyDescent="0.3">
      <c r="A62" s="16" t="s">
        <v>2</v>
      </c>
      <c r="B62" s="17"/>
      <c r="C62" s="17"/>
      <c r="D62" s="17"/>
      <c r="E62" s="17"/>
      <c r="F62" s="17"/>
      <c r="G62" s="18"/>
      <c r="H62" s="19" t="s">
        <v>97</v>
      </c>
      <c r="I62" s="20"/>
      <c r="J62" s="21"/>
      <c r="K62" s="19" t="s">
        <v>98</v>
      </c>
      <c r="L62" s="20"/>
      <c r="M62" s="21"/>
      <c r="N62" s="19" t="s">
        <v>99</v>
      </c>
      <c r="O62" s="20"/>
      <c r="P62" s="21"/>
      <c r="Q62" s="19" t="s">
        <v>100</v>
      </c>
      <c r="R62" s="20"/>
      <c r="S62" s="21"/>
      <c r="T62" s="19" t="s">
        <v>101</v>
      </c>
      <c r="U62" s="20"/>
      <c r="V62" s="21"/>
      <c r="W62" s="19" t="s">
        <v>102</v>
      </c>
      <c r="X62" s="20"/>
      <c r="Y62" s="21"/>
      <c r="Z62" s="19" t="s">
        <v>103</v>
      </c>
      <c r="AA62" s="20"/>
      <c r="AB62" s="21"/>
      <c r="AC62" s="19" t="s">
        <v>104</v>
      </c>
      <c r="AD62" s="20"/>
      <c r="AE62" s="21"/>
      <c r="AF62" s="19" t="s">
        <v>105</v>
      </c>
      <c r="AG62" s="20"/>
      <c r="AH62" s="21"/>
      <c r="AI62" s="19" t="s">
        <v>106</v>
      </c>
      <c r="AJ62" s="20"/>
      <c r="AK62" s="21"/>
      <c r="AL62" s="19" t="s">
        <v>107</v>
      </c>
      <c r="AM62" s="20"/>
      <c r="AN62" s="21"/>
      <c r="AO62" s="19" t="s">
        <v>108</v>
      </c>
      <c r="AP62" s="20"/>
      <c r="AQ62" s="21"/>
    </row>
    <row r="63" spans="1:81" s="258" customFormat="1" ht="16.5" x14ac:dyDescent="0.25">
      <c r="A63" s="22" t="s">
        <v>15</v>
      </c>
      <c r="B63" s="23"/>
      <c r="C63" s="24" t="s">
        <v>16</v>
      </c>
      <c r="D63" s="25"/>
      <c r="E63" s="26"/>
      <c r="F63" s="26"/>
      <c r="G63" s="27"/>
      <c r="H63" s="28" t="s">
        <v>17</v>
      </c>
      <c r="I63" s="29" t="s">
        <v>18</v>
      </c>
      <c r="J63" s="30" t="s">
        <v>19</v>
      </c>
      <c r="K63" s="28" t="s">
        <v>17</v>
      </c>
      <c r="L63" s="29" t="s">
        <v>18</v>
      </c>
      <c r="M63" s="30" t="s">
        <v>19</v>
      </c>
      <c r="N63" s="28" t="s">
        <v>17</v>
      </c>
      <c r="O63" s="29" t="s">
        <v>18</v>
      </c>
      <c r="P63" s="30" t="s">
        <v>19</v>
      </c>
      <c r="Q63" s="28" t="s">
        <v>17</v>
      </c>
      <c r="R63" s="29" t="s">
        <v>18</v>
      </c>
      <c r="S63" s="30" t="s">
        <v>19</v>
      </c>
      <c r="T63" s="28" t="s">
        <v>17</v>
      </c>
      <c r="U63" s="29" t="s">
        <v>18</v>
      </c>
      <c r="V63" s="30" t="s">
        <v>19</v>
      </c>
      <c r="W63" s="28" t="s">
        <v>17</v>
      </c>
      <c r="X63" s="29" t="s">
        <v>18</v>
      </c>
      <c r="Y63" s="30" t="s">
        <v>19</v>
      </c>
      <c r="Z63" s="28" t="s">
        <v>17</v>
      </c>
      <c r="AA63" s="29" t="s">
        <v>18</v>
      </c>
      <c r="AB63" s="30" t="s">
        <v>19</v>
      </c>
      <c r="AC63" s="28" t="s">
        <v>17</v>
      </c>
      <c r="AD63" s="29" t="s">
        <v>18</v>
      </c>
      <c r="AE63" s="30" t="s">
        <v>19</v>
      </c>
      <c r="AF63" s="28" t="s">
        <v>17</v>
      </c>
      <c r="AG63" s="29" t="s">
        <v>18</v>
      </c>
      <c r="AH63" s="30" t="s">
        <v>19</v>
      </c>
      <c r="AI63" s="28" t="s">
        <v>17</v>
      </c>
      <c r="AJ63" s="29" t="s">
        <v>18</v>
      </c>
      <c r="AK63" s="30" t="s">
        <v>19</v>
      </c>
      <c r="AL63" s="28" t="s">
        <v>17</v>
      </c>
      <c r="AM63" s="29" t="s">
        <v>18</v>
      </c>
      <c r="AN63" s="30" t="s">
        <v>19</v>
      </c>
      <c r="AO63" s="28" t="s">
        <v>17</v>
      </c>
      <c r="AP63" s="29" t="s">
        <v>18</v>
      </c>
      <c r="AQ63" s="30" t="s">
        <v>19</v>
      </c>
      <c r="BN63" s="287"/>
      <c r="BO63" s="287"/>
      <c r="BP63" s="261">
        <v>0</v>
      </c>
      <c r="BQ63" s="261"/>
      <c r="BR63" s="261"/>
      <c r="BS63" s="261"/>
      <c r="BT63" s="261"/>
      <c r="BU63" s="261"/>
      <c r="BV63" s="261"/>
      <c r="BW63" s="261"/>
      <c r="BX63" s="261"/>
      <c r="BY63" s="261"/>
      <c r="BZ63" s="261"/>
    </row>
    <row r="64" spans="1:81" ht="17.25" thickBot="1" x14ac:dyDescent="0.3">
      <c r="A64" s="31"/>
      <c r="B64" s="32"/>
      <c r="C64" s="33"/>
      <c r="D64" s="34"/>
      <c r="E64" s="35"/>
      <c r="F64" s="35"/>
      <c r="G64" s="36"/>
      <c r="H64" s="40" t="s">
        <v>20</v>
      </c>
      <c r="I64" s="41" t="s">
        <v>21</v>
      </c>
      <c r="J64" s="42" t="s">
        <v>22</v>
      </c>
      <c r="K64" s="40" t="s">
        <v>20</v>
      </c>
      <c r="L64" s="41" t="s">
        <v>21</v>
      </c>
      <c r="M64" s="42" t="s">
        <v>22</v>
      </c>
      <c r="N64" s="40" t="s">
        <v>20</v>
      </c>
      <c r="O64" s="41" t="s">
        <v>21</v>
      </c>
      <c r="P64" s="42" t="s">
        <v>22</v>
      </c>
      <c r="Q64" s="40" t="s">
        <v>20</v>
      </c>
      <c r="R64" s="41" t="s">
        <v>21</v>
      </c>
      <c r="S64" s="42" t="s">
        <v>22</v>
      </c>
      <c r="T64" s="40" t="s">
        <v>20</v>
      </c>
      <c r="U64" s="41" t="s">
        <v>21</v>
      </c>
      <c r="V64" s="42" t="s">
        <v>22</v>
      </c>
      <c r="W64" s="40" t="s">
        <v>20</v>
      </c>
      <c r="X64" s="41" t="s">
        <v>21</v>
      </c>
      <c r="Y64" s="42" t="s">
        <v>22</v>
      </c>
      <c r="Z64" s="40" t="s">
        <v>20</v>
      </c>
      <c r="AA64" s="41" t="s">
        <v>21</v>
      </c>
      <c r="AB64" s="42" t="s">
        <v>22</v>
      </c>
      <c r="AC64" s="40" t="s">
        <v>20</v>
      </c>
      <c r="AD64" s="41" t="s">
        <v>21</v>
      </c>
      <c r="AE64" s="42" t="s">
        <v>22</v>
      </c>
      <c r="AF64" s="40" t="s">
        <v>20</v>
      </c>
      <c r="AG64" s="41" t="s">
        <v>21</v>
      </c>
      <c r="AH64" s="42" t="s">
        <v>22</v>
      </c>
      <c r="AI64" s="40" t="s">
        <v>20</v>
      </c>
      <c r="AJ64" s="41" t="s">
        <v>21</v>
      </c>
      <c r="AK64" s="42" t="s">
        <v>22</v>
      </c>
      <c r="AL64" s="40" t="s">
        <v>20</v>
      </c>
      <c r="AM64" s="41" t="s">
        <v>21</v>
      </c>
      <c r="AN64" s="42" t="s">
        <v>22</v>
      </c>
      <c r="AO64" s="40" t="s">
        <v>20</v>
      </c>
      <c r="AP64" s="41" t="s">
        <v>21</v>
      </c>
      <c r="AQ64" s="42" t="s">
        <v>22</v>
      </c>
      <c r="AR64" s="261"/>
      <c r="AS64" s="261"/>
      <c r="AT64" s="261"/>
      <c r="AU64" s="261"/>
      <c r="AV64" s="261"/>
      <c r="AW64" s="261"/>
      <c r="AX64" s="261"/>
      <c r="AY64" s="261"/>
      <c r="AZ64" s="261"/>
      <c r="BA64" s="261"/>
      <c r="BB64" s="261"/>
      <c r="BC64" s="261"/>
      <c r="BD64" s="261"/>
      <c r="BE64" s="261"/>
      <c r="BF64" s="261"/>
      <c r="BG64" s="261"/>
      <c r="BH64" s="261"/>
      <c r="BI64" s="261"/>
      <c r="BJ64" s="261"/>
      <c r="BK64" s="261"/>
      <c r="BL64" s="261"/>
      <c r="BM64" s="261"/>
      <c r="BN64" s="287"/>
      <c r="BO64" s="287"/>
      <c r="BP64" s="261">
        <v>0</v>
      </c>
      <c r="BQ64" s="261"/>
      <c r="BR64" s="261"/>
      <c r="BS64" s="261"/>
      <c r="BT64" s="261"/>
      <c r="BU64" s="261"/>
      <c r="BV64" s="261"/>
      <c r="BW64" s="261"/>
      <c r="BX64" s="261"/>
      <c r="BY64" s="261"/>
      <c r="BZ64" s="261"/>
      <c r="CA64" s="261"/>
      <c r="CB64" s="261"/>
      <c r="CC64" s="261"/>
    </row>
    <row r="65" spans="1:68" ht="16.5" x14ac:dyDescent="0.25">
      <c r="A65" s="43" t="s">
        <v>23</v>
      </c>
      <c r="B65" s="44"/>
      <c r="C65" s="45">
        <v>16</v>
      </c>
      <c r="D65" s="46" t="s">
        <v>24</v>
      </c>
      <c r="E65" s="47"/>
      <c r="F65" s="48" t="s">
        <v>25</v>
      </c>
      <c r="G65" s="75"/>
      <c r="H65" s="290">
        <f>SQRT(I65^2+J65^2)*1000/(1.73*H68)</f>
        <v>0</v>
      </c>
      <c r="I65" s="291">
        <v>0</v>
      </c>
      <c r="J65" s="292">
        <v>0</v>
      </c>
      <c r="K65" s="290">
        <f>SQRT(L65^2+M65^2)*1000/(1.73*K68)</f>
        <v>0</v>
      </c>
      <c r="L65" s="291">
        <v>0</v>
      </c>
      <c r="M65" s="292">
        <v>0</v>
      </c>
      <c r="N65" s="290">
        <f>SQRT(O65^2+P65^2)*1000/(1.73*N68)</f>
        <v>0</v>
      </c>
      <c r="O65" s="291">
        <v>0</v>
      </c>
      <c r="P65" s="292">
        <v>0</v>
      </c>
      <c r="Q65" s="290">
        <f>SQRT(R65^2+S65^2)*1000/(1.73*Q68)</f>
        <v>0</v>
      </c>
      <c r="R65" s="291">
        <v>0</v>
      </c>
      <c r="S65" s="292">
        <v>0</v>
      </c>
      <c r="T65" s="290">
        <f>SQRT(U65^2+V65^2)*1000/(1.73*T68)</f>
        <v>0</v>
      </c>
      <c r="U65" s="291">
        <v>0</v>
      </c>
      <c r="V65" s="292">
        <v>0</v>
      </c>
      <c r="W65" s="290">
        <f>SQRT(X65^2+Y65^2)*1000/(1.73*W68)</f>
        <v>0</v>
      </c>
      <c r="X65" s="291">
        <v>0</v>
      </c>
      <c r="Y65" s="292">
        <v>0</v>
      </c>
      <c r="Z65" s="290">
        <f>SQRT(AA65^2+AB65^2)*1000/(1.73*Z68)</f>
        <v>0</v>
      </c>
      <c r="AA65" s="291">
        <v>0</v>
      </c>
      <c r="AB65" s="292">
        <v>0</v>
      </c>
      <c r="AC65" s="290">
        <f>SQRT(AD65^2+AE65^2)*1000/(1.73*AC68)</f>
        <v>0</v>
      </c>
      <c r="AD65" s="291">
        <v>0</v>
      </c>
      <c r="AE65" s="292">
        <v>0</v>
      </c>
      <c r="AF65" s="290">
        <f>SQRT(AG65^2+AH65^2)*1000/(1.73*AF68)</f>
        <v>0</v>
      </c>
      <c r="AG65" s="291">
        <v>0</v>
      </c>
      <c r="AH65" s="292">
        <v>0</v>
      </c>
      <c r="AI65" s="290">
        <f>SQRT(AJ65^2+AK65^2)*1000/(1.73*AI68)</f>
        <v>0</v>
      </c>
      <c r="AJ65" s="291">
        <v>0</v>
      </c>
      <c r="AK65" s="292">
        <v>0</v>
      </c>
      <c r="AL65" s="290">
        <f>SQRT(AM65^2+AN65^2)*1000/(1.73*AL68)</f>
        <v>0</v>
      </c>
      <c r="AM65" s="291">
        <v>0</v>
      </c>
      <c r="AN65" s="292">
        <v>0</v>
      </c>
      <c r="AO65" s="290">
        <f>SQRT(AP65^2+AQ65^2)*1000/(1.73*AO68)</f>
        <v>0</v>
      </c>
      <c r="AP65" s="291">
        <v>0</v>
      </c>
      <c r="AQ65" s="292">
        <v>0</v>
      </c>
      <c r="AR65" s="261"/>
      <c r="AS65" s="261"/>
      <c r="AT65" s="261"/>
      <c r="AU65" s="261"/>
      <c r="AV65" s="261"/>
      <c r="AW65" s="261"/>
      <c r="AX65" s="261"/>
      <c r="AY65" s="261"/>
      <c r="AZ65" s="261"/>
      <c r="BA65" s="261"/>
      <c r="BB65" s="261"/>
      <c r="BC65" s="261"/>
      <c r="BD65" s="261"/>
      <c r="BE65" s="261"/>
      <c r="BF65" s="261"/>
      <c r="BG65" s="261"/>
      <c r="BH65" s="261"/>
      <c r="BI65" s="261"/>
      <c r="BJ65" s="261"/>
      <c r="BK65" s="261"/>
      <c r="BL65" s="261"/>
      <c r="BM65" s="261"/>
      <c r="BN65" s="287"/>
      <c r="BO65" s="287"/>
      <c r="BP65" s="261">
        <v>0</v>
      </c>
    </row>
    <row r="66" spans="1:68" ht="17.25" thickBot="1" x14ac:dyDescent="0.3">
      <c r="A66" s="54"/>
      <c r="B66" s="55"/>
      <c r="C66" s="56"/>
      <c r="D66" s="57"/>
      <c r="E66" s="58"/>
      <c r="F66" s="59" t="s">
        <v>26</v>
      </c>
      <c r="G66" s="81"/>
      <c r="H66" s="61">
        <f>SQRT(I66^2+J66^2)*1000/(1.73*H69)</f>
        <v>409.16913585554937</v>
      </c>
      <c r="I66" s="62">
        <f>I100</f>
        <v>6.8924000000000003</v>
      </c>
      <c r="J66" s="63">
        <f>J100</f>
        <v>1.613</v>
      </c>
      <c r="K66" s="61">
        <f>SQRT(L66^2+M66^2)*1000/(1.73*K69)</f>
        <v>430.83662867507661</v>
      </c>
      <c r="L66" s="62">
        <f>L100</f>
        <v>7.2469999999999999</v>
      </c>
      <c r="M66" s="63">
        <f>M100</f>
        <v>1.7422</v>
      </c>
      <c r="N66" s="61">
        <f>SQRT(O66^2+P66^2)*1000/(1.73*N69)</f>
        <v>466.55123899242415</v>
      </c>
      <c r="O66" s="62">
        <f>O100</f>
        <v>7.8240000000000007</v>
      </c>
      <c r="P66" s="63">
        <f>P100</f>
        <v>1.9828000000000001</v>
      </c>
      <c r="Q66" s="61">
        <f>SQRT(R66^2+S66^2)*1000/(1.73*Q69)</f>
        <v>499.24134512171582</v>
      </c>
      <c r="R66" s="62">
        <f>R100</f>
        <v>8.3049999999999997</v>
      </c>
      <c r="S66" s="63">
        <f>S100</f>
        <v>2.3712</v>
      </c>
      <c r="T66" s="61">
        <f>SQRT(U66^2+V66^2)*1000/(1.73*T69)</f>
        <v>482.56664099282472</v>
      </c>
      <c r="U66" s="62">
        <f>U100</f>
        <v>8.0561999999999987</v>
      </c>
      <c r="V66" s="63">
        <f>V100</f>
        <v>2.1894</v>
      </c>
      <c r="W66" s="61">
        <f>SQRT(X66^2+Y66^2)*1000/(1.73*W69)</f>
        <v>424.190088183542</v>
      </c>
      <c r="X66" s="62">
        <f>X100</f>
        <v>7.1521999999999997</v>
      </c>
      <c r="Y66" s="63">
        <f>Y100</f>
        <v>1.6429999999999998</v>
      </c>
      <c r="Z66" s="61">
        <f>SQRT(AA66^2+AB66^2)*1000/(1.73*Z69)</f>
        <v>448.06176708297812</v>
      </c>
      <c r="AA66" s="62">
        <f>AA100</f>
        <v>7.5039999999999996</v>
      </c>
      <c r="AB66" s="63">
        <f>AB100</f>
        <v>1.9429999999999998</v>
      </c>
      <c r="AC66" s="61">
        <f>SQRT(AD66^2+AE66^2)*1000/(1.73*AC69)</f>
        <v>456.57398766029763</v>
      </c>
      <c r="AD66" s="62">
        <f>AD100</f>
        <v>7.6375999999999999</v>
      </c>
      <c r="AE66" s="63">
        <f>AE100</f>
        <v>2.0142000000000002</v>
      </c>
      <c r="AF66" s="61">
        <f>SQRT(AG66^2+AH66^2)*1000/(1.73*AF69)</f>
        <v>429.38012443052418</v>
      </c>
      <c r="AG66" s="62">
        <f>AG100</f>
        <v>7.2123999999999997</v>
      </c>
      <c r="AH66" s="63">
        <f>AH100</f>
        <v>1.7777999999999998</v>
      </c>
      <c r="AI66" s="61">
        <f>SQRT(AJ66^2+AK66^2)*1000/(1.73*AI69)</f>
        <v>376.64138230290433</v>
      </c>
      <c r="AJ66" s="62">
        <f>AJ100</f>
        <v>6.3415999999999997</v>
      </c>
      <c r="AK66" s="63">
        <f>AK100</f>
        <v>1.4970000000000001</v>
      </c>
      <c r="AL66" s="61">
        <f>SQRT(AM66^2+AN66^2)*1000/(1.73*AL69)</f>
        <v>307.06915867291605</v>
      </c>
      <c r="AM66" s="62">
        <f>AM100</f>
        <v>5.1414</v>
      </c>
      <c r="AN66" s="63">
        <f>AN100</f>
        <v>1.3366</v>
      </c>
      <c r="AO66" s="61">
        <f>SQRT(AP66^2+AQ66^2)*1000/(1.73*AO69)</f>
        <v>300.71902518128809</v>
      </c>
      <c r="AP66" s="62">
        <f>AP100</f>
        <v>4.9736000000000002</v>
      </c>
      <c r="AQ66" s="63">
        <f>AQ100</f>
        <v>1.526</v>
      </c>
      <c r="AR66" s="261"/>
      <c r="AS66" s="261"/>
      <c r="AT66" s="261"/>
      <c r="AU66" s="261"/>
      <c r="AV66" s="261"/>
      <c r="AW66" s="261"/>
      <c r="AX66" s="261"/>
      <c r="AY66" s="261"/>
      <c r="AZ66" s="261"/>
      <c r="BA66" s="261"/>
      <c r="BB66" s="261"/>
      <c r="BC66" s="261"/>
      <c r="BD66" s="261"/>
      <c r="BE66" s="261"/>
      <c r="BF66" s="261"/>
      <c r="BG66" s="261"/>
      <c r="BH66" s="261"/>
      <c r="BI66" s="261"/>
      <c r="BJ66" s="261"/>
      <c r="BK66" s="261"/>
      <c r="BL66" s="261"/>
      <c r="BM66" s="261"/>
      <c r="BN66" s="287"/>
      <c r="BO66" s="287"/>
      <c r="BP66" s="261">
        <v>0</v>
      </c>
    </row>
    <row r="67" spans="1:68" ht="17.25" thickBot="1" x14ac:dyDescent="0.3">
      <c r="A67" s="54"/>
      <c r="B67" s="55"/>
      <c r="C67" s="56"/>
      <c r="D67" s="64" t="s">
        <v>27</v>
      </c>
      <c r="E67" s="65"/>
      <c r="F67" s="65"/>
      <c r="G67" s="66"/>
      <c r="H67" s="262">
        <v>5</v>
      </c>
      <c r="I67" s="263"/>
      <c r="J67" s="264"/>
      <c r="K67" s="70">
        <v>5</v>
      </c>
      <c r="L67" s="71"/>
      <c r="M67" s="72"/>
      <c r="N67" s="70">
        <v>5</v>
      </c>
      <c r="O67" s="71"/>
      <c r="P67" s="72"/>
      <c r="Q67" s="70">
        <v>5</v>
      </c>
      <c r="R67" s="71"/>
      <c r="S67" s="72"/>
      <c r="T67" s="70">
        <v>5</v>
      </c>
      <c r="U67" s="71"/>
      <c r="V67" s="72"/>
      <c r="W67" s="70">
        <v>5</v>
      </c>
      <c r="X67" s="71"/>
      <c r="Y67" s="72"/>
      <c r="Z67" s="70">
        <v>5</v>
      </c>
      <c r="AA67" s="71"/>
      <c r="AB67" s="72"/>
      <c r="AC67" s="70">
        <v>5</v>
      </c>
      <c r="AD67" s="71"/>
      <c r="AE67" s="72"/>
      <c r="AF67" s="70">
        <v>5</v>
      </c>
      <c r="AG67" s="71"/>
      <c r="AH67" s="72"/>
      <c r="AI67" s="70">
        <v>5</v>
      </c>
      <c r="AJ67" s="71"/>
      <c r="AK67" s="72"/>
      <c r="AL67" s="70">
        <v>5</v>
      </c>
      <c r="AM67" s="71"/>
      <c r="AN67" s="72"/>
      <c r="AO67" s="70">
        <v>5</v>
      </c>
      <c r="AP67" s="71"/>
      <c r="AQ67" s="72"/>
      <c r="AR67" s="261"/>
      <c r="AS67" s="261"/>
      <c r="AT67" s="261"/>
      <c r="AU67" s="261"/>
      <c r="AV67" s="261"/>
      <c r="AW67" s="261"/>
      <c r="AX67" s="261"/>
      <c r="AY67" s="261"/>
      <c r="AZ67" s="261"/>
      <c r="BA67" s="261"/>
      <c r="BB67" s="261"/>
      <c r="BC67" s="261"/>
      <c r="BD67" s="261"/>
      <c r="BE67" s="261"/>
      <c r="BF67" s="261"/>
      <c r="BG67" s="261"/>
      <c r="BH67" s="261"/>
      <c r="BI67" s="261"/>
      <c r="BJ67" s="261"/>
      <c r="BK67" s="261"/>
      <c r="BL67" s="261"/>
      <c r="BM67" s="261"/>
      <c r="BN67" s="287"/>
      <c r="BO67" s="287"/>
      <c r="BP67" s="261">
        <v>0</v>
      </c>
    </row>
    <row r="68" spans="1:68" ht="16.5" x14ac:dyDescent="0.25">
      <c r="A68" s="54"/>
      <c r="B68" s="55"/>
      <c r="C68" s="56"/>
      <c r="D68" s="74" t="s">
        <v>28</v>
      </c>
      <c r="E68" s="44"/>
      <c r="F68" s="48" t="s">
        <v>25</v>
      </c>
      <c r="G68" s="75"/>
      <c r="H68" s="76">
        <v>125</v>
      </c>
      <c r="I68" s="77"/>
      <c r="J68" s="78"/>
      <c r="K68" s="76">
        <v>125</v>
      </c>
      <c r="L68" s="77"/>
      <c r="M68" s="78"/>
      <c r="N68" s="76">
        <v>125</v>
      </c>
      <c r="O68" s="77"/>
      <c r="P68" s="78"/>
      <c r="Q68" s="76">
        <v>125</v>
      </c>
      <c r="R68" s="77"/>
      <c r="S68" s="78"/>
      <c r="T68" s="76">
        <v>125</v>
      </c>
      <c r="U68" s="77"/>
      <c r="V68" s="78"/>
      <c r="W68" s="76">
        <v>125</v>
      </c>
      <c r="X68" s="77"/>
      <c r="Y68" s="78"/>
      <c r="Z68" s="76">
        <v>125</v>
      </c>
      <c r="AA68" s="77"/>
      <c r="AB68" s="78"/>
      <c r="AC68" s="76">
        <v>125</v>
      </c>
      <c r="AD68" s="77"/>
      <c r="AE68" s="78"/>
      <c r="AF68" s="76">
        <v>125</v>
      </c>
      <c r="AG68" s="77"/>
      <c r="AH68" s="78"/>
      <c r="AI68" s="76">
        <v>125</v>
      </c>
      <c r="AJ68" s="77"/>
      <c r="AK68" s="78"/>
      <c r="AL68" s="76">
        <v>125</v>
      </c>
      <c r="AM68" s="77"/>
      <c r="AN68" s="78"/>
      <c r="AO68" s="76">
        <v>125</v>
      </c>
      <c r="AP68" s="77"/>
      <c r="AQ68" s="78"/>
      <c r="AR68" s="261"/>
      <c r="AS68" s="261"/>
      <c r="AT68" s="261"/>
      <c r="AU68" s="261"/>
      <c r="AV68" s="261"/>
      <c r="AW68" s="261"/>
      <c r="AX68" s="261"/>
      <c r="AY68" s="261"/>
      <c r="AZ68" s="261"/>
      <c r="BA68" s="261"/>
      <c r="BB68" s="261"/>
      <c r="BC68" s="261"/>
      <c r="BD68" s="261"/>
      <c r="BE68" s="261"/>
      <c r="BF68" s="261"/>
      <c r="BG68" s="261"/>
      <c r="BH68" s="261"/>
      <c r="BI68" s="261"/>
      <c r="BJ68" s="261"/>
      <c r="BK68" s="261"/>
      <c r="BL68" s="261"/>
      <c r="BM68" s="261"/>
      <c r="BN68" s="287"/>
      <c r="BO68" s="287"/>
      <c r="BP68" s="261">
        <v>0</v>
      </c>
    </row>
    <row r="69" spans="1:68" ht="17.25" thickBot="1" x14ac:dyDescent="0.3">
      <c r="A69" s="54"/>
      <c r="B69" s="55"/>
      <c r="C69" s="56"/>
      <c r="D69" s="79"/>
      <c r="E69" s="80"/>
      <c r="F69" s="59" t="s">
        <v>26</v>
      </c>
      <c r="G69" s="81"/>
      <c r="H69" s="82">
        <v>10</v>
      </c>
      <c r="I69" s="83"/>
      <c r="J69" s="84"/>
      <c r="K69" s="82">
        <v>10</v>
      </c>
      <c r="L69" s="83"/>
      <c r="M69" s="84"/>
      <c r="N69" s="82">
        <v>10</v>
      </c>
      <c r="O69" s="83"/>
      <c r="P69" s="84"/>
      <c r="Q69" s="82">
        <v>10</v>
      </c>
      <c r="R69" s="83"/>
      <c r="S69" s="84"/>
      <c r="T69" s="82">
        <v>10</v>
      </c>
      <c r="U69" s="83"/>
      <c r="V69" s="84"/>
      <c r="W69" s="82">
        <v>10</v>
      </c>
      <c r="X69" s="83"/>
      <c r="Y69" s="84"/>
      <c r="Z69" s="82">
        <v>10</v>
      </c>
      <c r="AA69" s="83"/>
      <c r="AB69" s="84"/>
      <c r="AC69" s="82">
        <v>10</v>
      </c>
      <c r="AD69" s="83"/>
      <c r="AE69" s="84"/>
      <c r="AF69" s="82">
        <v>10</v>
      </c>
      <c r="AG69" s="83"/>
      <c r="AH69" s="84"/>
      <c r="AI69" s="82">
        <v>10</v>
      </c>
      <c r="AJ69" s="83"/>
      <c r="AK69" s="84"/>
      <c r="AL69" s="82">
        <v>10</v>
      </c>
      <c r="AM69" s="83"/>
      <c r="AN69" s="84"/>
      <c r="AO69" s="82">
        <v>10</v>
      </c>
      <c r="AP69" s="83"/>
      <c r="AQ69" s="84"/>
      <c r="AR69" s="261"/>
      <c r="AS69" s="261"/>
      <c r="AT69" s="261"/>
      <c r="AU69" s="261"/>
      <c r="AV69" s="261"/>
      <c r="AW69" s="261"/>
      <c r="AX69" s="287"/>
      <c r="AY69" s="287"/>
      <c r="AZ69" s="261">
        <v>0</v>
      </c>
      <c r="BA69" s="261"/>
      <c r="BB69" s="287"/>
      <c r="BC69" s="287"/>
      <c r="BD69" s="261"/>
      <c r="BE69" s="261"/>
      <c r="BF69" s="261"/>
      <c r="BG69" s="261"/>
      <c r="BH69" s="261"/>
      <c r="BI69" s="261"/>
      <c r="BJ69" s="261"/>
      <c r="BK69" s="261"/>
      <c r="BL69" s="261"/>
      <c r="BM69" s="261"/>
      <c r="BN69" s="287"/>
      <c r="BO69" s="287"/>
      <c r="BP69" s="261">
        <v>0</v>
      </c>
    </row>
    <row r="70" spans="1:68" ht="17.25" thickBot="1" x14ac:dyDescent="0.3">
      <c r="A70" s="79"/>
      <c r="B70" s="80"/>
      <c r="C70" s="85"/>
      <c r="D70" s="64" t="s">
        <v>29</v>
      </c>
      <c r="E70" s="65"/>
      <c r="F70" s="65"/>
      <c r="G70" s="66"/>
      <c r="H70" s="67" t="s">
        <v>30</v>
      </c>
      <c r="I70" s="68"/>
      <c r="J70" s="69"/>
      <c r="K70" s="67" t="s">
        <v>30</v>
      </c>
      <c r="L70" s="68"/>
      <c r="M70" s="69"/>
      <c r="N70" s="67" t="s">
        <v>30</v>
      </c>
      <c r="O70" s="68"/>
      <c r="P70" s="69"/>
      <c r="Q70" s="67" t="s">
        <v>30</v>
      </c>
      <c r="R70" s="68"/>
      <c r="S70" s="69"/>
      <c r="T70" s="67" t="s">
        <v>30</v>
      </c>
      <c r="U70" s="68"/>
      <c r="V70" s="69"/>
      <c r="W70" s="67" t="s">
        <v>30</v>
      </c>
      <c r="X70" s="68"/>
      <c r="Y70" s="69"/>
      <c r="Z70" s="67" t="s">
        <v>30</v>
      </c>
      <c r="AA70" s="68"/>
      <c r="AB70" s="69"/>
      <c r="AC70" s="67" t="s">
        <v>30</v>
      </c>
      <c r="AD70" s="68"/>
      <c r="AE70" s="69"/>
      <c r="AF70" s="67" t="s">
        <v>30</v>
      </c>
      <c r="AG70" s="68"/>
      <c r="AH70" s="69"/>
      <c r="AI70" s="67" t="s">
        <v>30</v>
      </c>
      <c r="AJ70" s="68"/>
      <c r="AK70" s="69"/>
      <c r="AL70" s="67" t="s">
        <v>30</v>
      </c>
      <c r="AM70" s="68"/>
      <c r="AN70" s="69"/>
      <c r="AO70" s="67" t="s">
        <v>30</v>
      </c>
      <c r="AP70" s="68"/>
      <c r="AQ70" s="69"/>
      <c r="AR70" s="261"/>
      <c r="AS70" s="261"/>
      <c r="AT70" s="261"/>
      <c r="AU70" s="261"/>
      <c r="AV70" s="261"/>
      <c r="AW70" s="261"/>
      <c r="AX70" s="287"/>
      <c r="AY70" s="287"/>
      <c r="AZ70" s="261">
        <v>0</v>
      </c>
      <c r="BA70" s="261"/>
      <c r="BB70" s="287"/>
      <c r="BC70" s="287"/>
      <c r="BD70" s="261"/>
      <c r="BE70" s="261"/>
      <c r="BF70" s="261"/>
      <c r="BG70" s="261"/>
      <c r="BH70" s="261"/>
      <c r="BI70" s="261"/>
      <c r="BJ70" s="261"/>
      <c r="BK70" s="261"/>
      <c r="BL70" s="261"/>
      <c r="BM70" s="261"/>
      <c r="BN70" s="287"/>
      <c r="BO70" s="288"/>
      <c r="BP70" s="261">
        <v>0</v>
      </c>
    </row>
    <row r="71" spans="1:68" ht="16.5" x14ac:dyDescent="0.25">
      <c r="A71" s="43" t="s">
        <v>31</v>
      </c>
      <c r="B71" s="44"/>
      <c r="C71" s="45">
        <v>16</v>
      </c>
      <c r="D71" s="46" t="s">
        <v>24</v>
      </c>
      <c r="E71" s="47"/>
      <c r="F71" s="48" t="s">
        <v>25</v>
      </c>
      <c r="G71" s="49"/>
      <c r="H71" s="290">
        <f>SQRT(I71^2+J71^2)*1000/(1.73*H74)</f>
        <v>0</v>
      </c>
      <c r="I71" s="291">
        <v>0</v>
      </c>
      <c r="J71" s="292">
        <v>0</v>
      </c>
      <c r="K71" s="290">
        <f>SQRT(L71^2+M71^2)*1000/(1.73*K74)</f>
        <v>0</v>
      </c>
      <c r="L71" s="291">
        <v>0</v>
      </c>
      <c r="M71" s="292">
        <v>0</v>
      </c>
      <c r="N71" s="290">
        <f>SQRT(O71^2+P71^2)*1000/(1.73*N74)</f>
        <v>0</v>
      </c>
      <c r="O71" s="291">
        <v>0</v>
      </c>
      <c r="P71" s="292">
        <v>0</v>
      </c>
      <c r="Q71" s="290">
        <f>SQRT(R71^2+S71^2)*1000/(1.73*Q74)</f>
        <v>0</v>
      </c>
      <c r="R71" s="291">
        <v>0</v>
      </c>
      <c r="S71" s="292">
        <v>0</v>
      </c>
      <c r="T71" s="290">
        <f>SQRT(U71^2+V71^2)*1000/(1.73*T74)</f>
        <v>0</v>
      </c>
      <c r="U71" s="291">
        <v>0</v>
      </c>
      <c r="V71" s="292">
        <v>0</v>
      </c>
      <c r="W71" s="290">
        <f>SQRT(X71^2+Y71^2)*1000/(1.73*W74)</f>
        <v>0</v>
      </c>
      <c r="X71" s="291">
        <v>0</v>
      </c>
      <c r="Y71" s="292">
        <v>0</v>
      </c>
      <c r="Z71" s="290">
        <f>SQRT(AA71^2+AB71^2)*1000/(1.73*Z74)</f>
        <v>0</v>
      </c>
      <c r="AA71" s="291">
        <v>0</v>
      </c>
      <c r="AB71" s="292">
        <v>0</v>
      </c>
      <c r="AC71" s="290">
        <f>SQRT(AD71^2+AE71^2)*1000/(1.73*AC74)</f>
        <v>0</v>
      </c>
      <c r="AD71" s="291">
        <v>0</v>
      </c>
      <c r="AE71" s="292">
        <v>0</v>
      </c>
      <c r="AF71" s="290">
        <f>SQRT(AG71^2+AH71^2)*1000/(1.73*AF74)</f>
        <v>0</v>
      </c>
      <c r="AG71" s="291">
        <v>0</v>
      </c>
      <c r="AH71" s="292">
        <v>0</v>
      </c>
      <c r="AI71" s="290">
        <f>SQRT(AJ71^2+AK71^2)*1000/(1.73*AI74)</f>
        <v>0</v>
      </c>
      <c r="AJ71" s="291">
        <v>0</v>
      </c>
      <c r="AK71" s="292">
        <v>0</v>
      </c>
      <c r="AL71" s="290">
        <f>SQRT(AM71^2+AN71^2)*1000/(1.73*AL74)</f>
        <v>0</v>
      </c>
      <c r="AM71" s="291">
        <v>0</v>
      </c>
      <c r="AN71" s="292">
        <v>0</v>
      </c>
      <c r="AO71" s="290">
        <f>SQRT(AP71^2+AQ71^2)*1000/(1.73*AO74)</f>
        <v>0</v>
      </c>
      <c r="AP71" s="291">
        <v>0</v>
      </c>
      <c r="AQ71" s="292">
        <v>0</v>
      </c>
      <c r="AR71" s="261"/>
      <c r="AS71" s="261"/>
      <c r="AT71" s="261"/>
      <c r="AU71" s="261"/>
      <c r="AV71" s="261"/>
      <c r="AW71" s="261"/>
      <c r="AX71" s="287"/>
      <c r="AY71" s="287"/>
      <c r="AZ71" s="261">
        <v>0</v>
      </c>
      <c r="BA71" s="261"/>
      <c r="BB71" s="287"/>
      <c r="BC71" s="287"/>
      <c r="BD71" s="261"/>
      <c r="BE71" s="261"/>
      <c r="BF71" s="261"/>
      <c r="BG71" s="261"/>
      <c r="BH71" s="261"/>
      <c r="BI71" s="261"/>
      <c r="BJ71" s="261"/>
      <c r="BK71" s="261"/>
      <c r="BL71" s="261"/>
      <c r="BM71" s="261"/>
      <c r="BN71" s="261"/>
      <c r="BO71" s="261"/>
      <c r="BP71" s="261"/>
    </row>
    <row r="72" spans="1:68" ht="17.25" thickBot="1" x14ac:dyDescent="0.3">
      <c r="A72" s="54"/>
      <c r="B72" s="55"/>
      <c r="C72" s="56"/>
      <c r="D72" s="57"/>
      <c r="E72" s="58"/>
      <c r="F72" s="59" t="s">
        <v>26</v>
      </c>
      <c r="G72" s="60"/>
      <c r="H72" s="61">
        <f>SQRT(I72^2+J72^2)*1000/(1.73*H75)</f>
        <v>263.74561194787827</v>
      </c>
      <c r="I72" s="62">
        <f>I101</f>
        <v>4.5782999999999996</v>
      </c>
      <c r="J72" s="63">
        <f>J101</f>
        <v>0.83629999999999993</v>
      </c>
      <c r="K72" s="61">
        <f>SQRT(L72^2+M72^2)*1000/(1.73*K75)</f>
        <v>267.38994805268328</v>
      </c>
      <c r="L72" s="62">
        <f>L101</f>
        <v>4.6398999999999999</v>
      </c>
      <c r="M72" s="63">
        <f>M101</f>
        <v>0.8569</v>
      </c>
      <c r="N72" s="61">
        <f>SQRT(O72^2+P72^2)*1000/(1.73*N75)</f>
        <v>264.23933084098712</v>
      </c>
      <c r="O72" s="62">
        <f>O101</f>
        <v>4.5850999999999997</v>
      </c>
      <c r="P72" s="63">
        <f>P101</f>
        <v>0.84750000000000003</v>
      </c>
      <c r="Q72" s="61">
        <f>SQRT(R72^2+S72^2)*1000/(1.73*Q75)</f>
        <v>258.42231581206477</v>
      </c>
      <c r="R72" s="62">
        <f>R101</f>
        <v>4.4843000000000002</v>
      </c>
      <c r="S72" s="63">
        <f>S101</f>
        <v>0.82810000000000006</v>
      </c>
      <c r="T72" s="61">
        <f>SQRT(U72^2+V72^2)*1000/(1.73*T75)</f>
        <v>249.82772639296297</v>
      </c>
      <c r="U72" s="62">
        <f>U101</f>
        <v>4.3438999999999997</v>
      </c>
      <c r="V72" s="63">
        <f>V101</f>
        <v>0.75169999999999992</v>
      </c>
      <c r="W72" s="61">
        <f>SQRT(X72^2+Y72^2)*1000/(1.73*W75)</f>
        <v>239.97477757777787</v>
      </c>
      <c r="X72" s="62">
        <f>X101</f>
        <v>4.1746999999999996</v>
      </c>
      <c r="Y72" s="63">
        <f>Y101</f>
        <v>0.7097</v>
      </c>
      <c r="Z72" s="61">
        <f>SQRT(AA72^2+AB72^2)*1000/(1.73*Z75)</f>
        <v>237.95950117929655</v>
      </c>
      <c r="AA72" s="62">
        <f>AA101</f>
        <v>4.1534999999999993</v>
      </c>
      <c r="AB72" s="63">
        <f>AB101</f>
        <v>0.61669999999999991</v>
      </c>
      <c r="AC72" s="61">
        <f>SQRT(AD72^2+AE72^2)*1000/(1.73*AC75)</f>
        <v>239.40366716910614</v>
      </c>
      <c r="AD72" s="62">
        <f>AD101</f>
        <v>4.1859000000000002</v>
      </c>
      <c r="AE72" s="63">
        <f>AE101</f>
        <v>0.56990000000000007</v>
      </c>
      <c r="AF72" s="61">
        <f>SQRT(AG72^2+AH72^2)*1000/(1.73*AF75)</f>
        <v>229.14699467797064</v>
      </c>
      <c r="AG72" s="62">
        <f>AG101</f>
        <v>4.0240999999999998</v>
      </c>
      <c r="AH72" s="63">
        <f>AH101</f>
        <v>0.39590000000000003</v>
      </c>
      <c r="AI72" s="61">
        <f>SQRT(AJ72^2+AK72^2)*1000/(1.73*AI75)</f>
        <v>211.11406060992314</v>
      </c>
      <c r="AJ72" s="62">
        <f>AJ101</f>
        <v>3.7981000000000003</v>
      </c>
      <c r="AK72" s="63">
        <f>AK101</f>
        <v>0.52990000000000004</v>
      </c>
      <c r="AL72" s="61">
        <f>SQRT(AM72^2+AN72^2)*1000/(1.73*AL75)</f>
        <v>185.34896211742765</v>
      </c>
      <c r="AM72" s="62">
        <f>AM101</f>
        <v>3.3403</v>
      </c>
      <c r="AN72" s="63">
        <f>AN101</f>
        <v>0.42209999999999998</v>
      </c>
      <c r="AO72" s="61">
        <f>SQRT(AP72^2+AQ72^2)*1000/(1.73*AO75)</f>
        <v>161.94173090161726</v>
      </c>
      <c r="AP72" s="62">
        <f>AP101</f>
        <v>2.9144999999999999</v>
      </c>
      <c r="AQ72" s="63">
        <f>AQ101</f>
        <v>0.39890000000000003</v>
      </c>
      <c r="AR72" s="261"/>
      <c r="AS72" s="261"/>
      <c r="AT72" s="261"/>
      <c r="AU72" s="261"/>
      <c r="AV72" s="261"/>
      <c r="AW72" s="261"/>
      <c r="AX72" s="287"/>
      <c r="AY72" s="287"/>
      <c r="AZ72" s="261">
        <v>0</v>
      </c>
      <c r="BA72" s="261"/>
      <c r="BB72" s="287"/>
      <c r="BC72" s="287"/>
      <c r="BD72" s="261"/>
      <c r="BE72" s="261"/>
      <c r="BF72" s="261"/>
      <c r="BG72" s="261"/>
      <c r="BH72" s="261"/>
      <c r="BI72" s="261"/>
      <c r="BJ72" s="261"/>
      <c r="BK72" s="261"/>
      <c r="BL72" s="261"/>
      <c r="BM72" s="261"/>
      <c r="BN72" s="261"/>
      <c r="BO72" s="261"/>
      <c r="BP72" s="261"/>
    </row>
    <row r="73" spans="1:68" ht="17.25" thickBot="1" x14ac:dyDescent="0.3">
      <c r="A73" s="54"/>
      <c r="B73" s="55"/>
      <c r="C73" s="56"/>
      <c r="D73" s="64" t="s">
        <v>27</v>
      </c>
      <c r="E73" s="65"/>
      <c r="F73" s="65"/>
      <c r="G73" s="66"/>
      <c r="H73" s="262">
        <v>5</v>
      </c>
      <c r="I73" s="263"/>
      <c r="J73" s="264"/>
      <c r="K73" s="70">
        <v>5</v>
      </c>
      <c r="L73" s="71"/>
      <c r="M73" s="72"/>
      <c r="N73" s="70">
        <v>5</v>
      </c>
      <c r="O73" s="71"/>
      <c r="P73" s="72"/>
      <c r="Q73" s="70">
        <v>5</v>
      </c>
      <c r="R73" s="71"/>
      <c r="S73" s="72"/>
      <c r="T73" s="70">
        <v>5</v>
      </c>
      <c r="U73" s="71"/>
      <c r="V73" s="72"/>
      <c r="W73" s="70">
        <v>5</v>
      </c>
      <c r="X73" s="71"/>
      <c r="Y73" s="72"/>
      <c r="Z73" s="70">
        <v>5</v>
      </c>
      <c r="AA73" s="71"/>
      <c r="AB73" s="72"/>
      <c r="AC73" s="70">
        <v>5</v>
      </c>
      <c r="AD73" s="71"/>
      <c r="AE73" s="72"/>
      <c r="AF73" s="70">
        <v>5</v>
      </c>
      <c r="AG73" s="71"/>
      <c r="AH73" s="72"/>
      <c r="AI73" s="70">
        <v>5</v>
      </c>
      <c r="AJ73" s="71"/>
      <c r="AK73" s="72"/>
      <c r="AL73" s="70">
        <v>5</v>
      </c>
      <c r="AM73" s="71"/>
      <c r="AN73" s="72"/>
      <c r="AO73" s="70">
        <v>5</v>
      </c>
      <c r="AP73" s="71"/>
      <c r="AQ73" s="72"/>
      <c r="AR73" s="261"/>
      <c r="AS73" s="261"/>
      <c r="AT73" s="261"/>
      <c r="AU73" s="261"/>
      <c r="AV73" s="261"/>
      <c r="AW73" s="261"/>
      <c r="AX73" s="287"/>
      <c r="AY73" s="287"/>
      <c r="AZ73" s="261">
        <v>0</v>
      </c>
      <c r="BA73" s="261"/>
      <c r="BB73" s="287"/>
      <c r="BC73" s="287"/>
      <c r="BD73" s="261"/>
      <c r="BE73" s="261"/>
      <c r="BF73" s="261"/>
      <c r="BG73" s="261"/>
      <c r="BH73" s="261"/>
      <c r="BI73" s="261"/>
      <c r="BJ73" s="261"/>
      <c r="BK73" s="261"/>
      <c r="BL73" s="261"/>
      <c r="BM73" s="261"/>
      <c r="BN73" s="261"/>
      <c r="BO73" s="261"/>
      <c r="BP73" s="261"/>
    </row>
    <row r="74" spans="1:68" ht="16.5" x14ac:dyDescent="0.25">
      <c r="A74" s="54"/>
      <c r="B74" s="55"/>
      <c r="C74" s="56"/>
      <c r="D74" s="74" t="s">
        <v>28</v>
      </c>
      <c r="E74" s="44"/>
      <c r="F74" s="48" t="s">
        <v>25</v>
      </c>
      <c r="G74" s="75"/>
      <c r="H74" s="76">
        <v>122</v>
      </c>
      <c r="I74" s="77"/>
      <c r="J74" s="78"/>
      <c r="K74" s="76">
        <v>122</v>
      </c>
      <c r="L74" s="77"/>
      <c r="M74" s="78"/>
      <c r="N74" s="76">
        <v>122</v>
      </c>
      <c r="O74" s="77"/>
      <c r="P74" s="78"/>
      <c r="Q74" s="76">
        <v>122</v>
      </c>
      <c r="R74" s="77"/>
      <c r="S74" s="78"/>
      <c r="T74" s="76">
        <v>122</v>
      </c>
      <c r="U74" s="77"/>
      <c r="V74" s="78"/>
      <c r="W74" s="76">
        <v>122</v>
      </c>
      <c r="X74" s="77"/>
      <c r="Y74" s="78"/>
      <c r="Z74" s="76">
        <v>122</v>
      </c>
      <c r="AA74" s="77"/>
      <c r="AB74" s="78"/>
      <c r="AC74" s="76">
        <v>122</v>
      </c>
      <c r="AD74" s="77"/>
      <c r="AE74" s="78"/>
      <c r="AF74" s="76">
        <v>122</v>
      </c>
      <c r="AG74" s="77"/>
      <c r="AH74" s="78"/>
      <c r="AI74" s="76">
        <v>125</v>
      </c>
      <c r="AJ74" s="77"/>
      <c r="AK74" s="78"/>
      <c r="AL74" s="76">
        <v>125</v>
      </c>
      <c r="AM74" s="77"/>
      <c r="AN74" s="78"/>
      <c r="AO74" s="76">
        <v>125</v>
      </c>
      <c r="AP74" s="77"/>
      <c r="AQ74" s="78"/>
      <c r="AR74" s="261"/>
      <c r="AS74" s="261"/>
      <c r="AT74" s="261"/>
      <c r="AU74" s="261"/>
      <c r="AV74" s="261"/>
      <c r="AW74" s="261"/>
      <c r="AX74" s="287"/>
      <c r="AY74" s="287"/>
      <c r="AZ74" s="261">
        <v>0</v>
      </c>
      <c r="BA74" s="261"/>
      <c r="BB74" s="287"/>
      <c r="BC74" s="287"/>
      <c r="BD74" s="261"/>
      <c r="BE74" s="261"/>
      <c r="BF74" s="261"/>
      <c r="BG74" s="261"/>
      <c r="BH74" s="261"/>
      <c r="BI74" s="261"/>
      <c r="BJ74" s="261"/>
      <c r="BK74" s="261"/>
      <c r="BL74" s="261"/>
      <c r="BM74" s="261"/>
      <c r="BN74" s="261"/>
      <c r="BO74" s="261"/>
      <c r="BP74" s="261"/>
    </row>
    <row r="75" spans="1:68" ht="17.25" thickBot="1" x14ac:dyDescent="0.3">
      <c r="A75" s="54"/>
      <c r="B75" s="55"/>
      <c r="C75" s="56"/>
      <c r="D75" s="79"/>
      <c r="E75" s="80"/>
      <c r="F75" s="59" t="s">
        <v>26</v>
      </c>
      <c r="G75" s="81"/>
      <c r="H75" s="82">
        <v>10.199999999999999</v>
      </c>
      <c r="I75" s="83"/>
      <c r="J75" s="84"/>
      <c r="K75" s="82">
        <v>10.199999999999999</v>
      </c>
      <c r="L75" s="83"/>
      <c r="M75" s="84"/>
      <c r="N75" s="82">
        <v>10.199999999999999</v>
      </c>
      <c r="O75" s="83"/>
      <c r="P75" s="84"/>
      <c r="Q75" s="82">
        <v>10.199999999999999</v>
      </c>
      <c r="R75" s="83"/>
      <c r="S75" s="84"/>
      <c r="T75" s="82">
        <v>10.199999999999999</v>
      </c>
      <c r="U75" s="83"/>
      <c r="V75" s="84"/>
      <c r="W75" s="82">
        <v>10.199999999999999</v>
      </c>
      <c r="X75" s="83"/>
      <c r="Y75" s="84"/>
      <c r="Z75" s="82">
        <v>10.199999999999999</v>
      </c>
      <c r="AA75" s="83"/>
      <c r="AB75" s="84"/>
      <c r="AC75" s="82">
        <v>10.199999999999999</v>
      </c>
      <c r="AD75" s="83"/>
      <c r="AE75" s="84"/>
      <c r="AF75" s="82">
        <v>10.199999999999999</v>
      </c>
      <c r="AG75" s="83"/>
      <c r="AH75" s="84"/>
      <c r="AI75" s="82">
        <v>10.5</v>
      </c>
      <c r="AJ75" s="83"/>
      <c r="AK75" s="84"/>
      <c r="AL75" s="82">
        <v>10.5</v>
      </c>
      <c r="AM75" s="83"/>
      <c r="AN75" s="84"/>
      <c r="AO75" s="82">
        <v>10.5</v>
      </c>
      <c r="AP75" s="83"/>
      <c r="AQ75" s="84"/>
      <c r="AR75" s="261"/>
      <c r="AS75" s="261"/>
      <c r="AT75" s="261"/>
      <c r="AU75" s="261"/>
      <c r="AV75" s="261"/>
      <c r="AW75" s="261"/>
      <c r="AX75" s="287"/>
      <c r="AY75" s="287"/>
      <c r="AZ75" s="261">
        <v>0</v>
      </c>
      <c r="BA75" s="261"/>
      <c r="BB75" s="287"/>
      <c r="BC75" s="287"/>
      <c r="BD75" s="261"/>
      <c r="BE75" s="261"/>
      <c r="BF75" s="261"/>
      <c r="BG75" s="261"/>
      <c r="BH75" s="261"/>
      <c r="BI75" s="261"/>
      <c r="BJ75" s="261"/>
      <c r="BK75" s="261"/>
      <c r="BL75" s="261"/>
      <c r="BM75" s="261"/>
      <c r="BN75" s="261"/>
      <c r="BO75" s="261"/>
      <c r="BP75" s="261"/>
    </row>
    <row r="76" spans="1:68" ht="17.25" thickBot="1" x14ac:dyDescent="0.3">
      <c r="A76" s="54"/>
      <c r="B76" s="55"/>
      <c r="C76" s="56"/>
      <c r="D76" s="64" t="s">
        <v>29</v>
      </c>
      <c r="E76" s="65"/>
      <c r="F76" s="65"/>
      <c r="G76" s="66"/>
      <c r="H76" s="67" t="s">
        <v>30</v>
      </c>
      <c r="I76" s="68"/>
      <c r="J76" s="69"/>
      <c r="K76" s="67" t="s">
        <v>30</v>
      </c>
      <c r="L76" s="68"/>
      <c r="M76" s="69"/>
      <c r="N76" s="67" t="s">
        <v>30</v>
      </c>
      <c r="O76" s="68"/>
      <c r="P76" s="69"/>
      <c r="Q76" s="67" t="s">
        <v>30</v>
      </c>
      <c r="R76" s="68"/>
      <c r="S76" s="69"/>
      <c r="T76" s="67" t="s">
        <v>30</v>
      </c>
      <c r="U76" s="68"/>
      <c r="V76" s="69"/>
      <c r="W76" s="67" t="s">
        <v>30</v>
      </c>
      <c r="X76" s="68"/>
      <c r="Y76" s="69"/>
      <c r="Z76" s="67" t="s">
        <v>30</v>
      </c>
      <c r="AA76" s="68"/>
      <c r="AB76" s="69"/>
      <c r="AC76" s="67" t="s">
        <v>30</v>
      </c>
      <c r="AD76" s="68"/>
      <c r="AE76" s="69"/>
      <c r="AF76" s="67" t="s">
        <v>30</v>
      </c>
      <c r="AG76" s="68"/>
      <c r="AH76" s="69"/>
      <c r="AI76" s="67" t="s">
        <v>30</v>
      </c>
      <c r="AJ76" s="68"/>
      <c r="AK76" s="69"/>
      <c r="AL76" s="67" t="s">
        <v>30</v>
      </c>
      <c r="AM76" s="68"/>
      <c r="AN76" s="69"/>
      <c r="AO76" s="67" t="s">
        <v>30</v>
      </c>
      <c r="AP76" s="68"/>
      <c r="AQ76" s="69"/>
      <c r="AR76" s="261"/>
      <c r="AS76" s="261"/>
      <c r="AT76" s="261"/>
      <c r="AU76" s="261"/>
      <c r="AV76" s="261"/>
      <c r="AW76" s="261"/>
      <c r="AX76" s="287"/>
      <c r="AY76" s="287"/>
      <c r="AZ76" s="261">
        <v>0</v>
      </c>
      <c r="BA76" s="261"/>
      <c r="BB76" s="287"/>
      <c r="BC76" s="287"/>
      <c r="BD76" s="261"/>
      <c r="BE76" s="261"/>
      <c r="BF76" s="261"/>
      <c r="BG76" s="261"/>
      <c r="BH76" s="261"/>
      <c r="BI76" s="261"/>
      <c r="BJ76" s="261"/>
      <c r="BK76" s="261"/>
      <c r="BL76" s="261"/>
      <c r="BM76" s="261"/>
      <c r="BN76" s="261"/>
      <c r="BO76" s="261"/>
      <c r="BP76" s="261"/>
    </row>
    <row r="77" spans="1:68" ht="16.5" x14ac:dyDescent="0.25">
      <c r="A77" s="74" t="s">
        <v>32</v>
      </c>
      <c r="B77" s="91"/>
      <c r="C77" s="44"/>
      <c r="D77" s="92"/>
      <c r="E77" s="93"/>
      <c r="F77" s="48" t="s">
        <v>25</v>
      </c>
      <c r="G77" s="75"/>
      <c r="H77" s="290">
        <f t="shared" ref="H77:AQ77" si="2">H65+H71</f>
        <v>0</v>
      </c>
      <c r="I77" s="291">
        <f t="shared" si="2"/>
        <v>0</v>
      </c>
      <c r="J77" s="292">
        <f t="shared" si="2"/>
        <v>0</v>
      </c>
      <c r="K77" s="290">
        <f t="shared" si="2"/>
        <v>0</v>
      </c>
      <c r="L77" s="291">
        <f t="shared" si="2"/>
        <v>0</v>
      </c>
      <c r="M77" s="292">
        <f t="shared" si="2"/>
        <v>0</v>
      </c>
      <c r="N77" s="290">
        <f t="shared" si="2"/>
        <v>0</v>
      </c>
      <c r="O77" s="291">
        <f t="shared" si="2"/>
        <v>0</v>
      </c>
      <c r="P77" s="292">
        <f t="shared" si="2"/>
        <v>0</v>
      </c>
      <c r="Q77" s="290">
        <f t="shared" si="2"/>
        <v>0</v>
      </c>
      <c r="R77" s="291">
        <f t="shared" si="2"/>
        <v>0</v>
      </c>
      <c r="S77" s="292">
        <f t="shared" si="2"/>
        <v>0</v>
      </c>
      <c r="T77" s="290">
        <f t="shared" si="2"/>
        <v>0</v>
      </c>
      <c r="U77" s="291">
        <f t="shared" si="2"/>
        <v>0</v>
      </c>
      <c r="V77" s="292">
        <f t="shared" si="2"/>
        <v>0</v>
      </c>
      <c r="W77" s="290">
        <f t="shared" si="2"/>
        <v>0</v>
      </c>
      <c r="X77" s="291">
        <f t="shared" si="2"/>
        <v>0</v>
      </c>
      <c r="Y77" s="292">
        <f t="shared" si="2"/>
        <v>0</v>
      </c>
      <c r="Z77" s="290">
        <f t="shared" si="2"/>
        <v>0</v>
      </c>
      <c r="AA77" s="291">
        <f t="shared" si="2"/>
        <v>0</v>
      </c>
      <c r="AB77" s="292">
        <f t="shared" si="2"/>
        <v>0</v>
      </c>
      <c r="AC77" s="290">
        <f t="shared" si="2"/>
        <v>0</v>
      </c>
      <c r="AD77" s="291">
        <f t="shared" si="2"/>
        <v>0</v>
      </c>
      <c r="AE77" s="292">
        <f t="shared" si="2"/>
        <v>0</v>
      </c>
      <c r="AF77" s="290">
        <f t="shared" si="2"/>
        <v>0</v>
      </c>
      <c r="AG77" s="291">
        <f t="shared" si="2"/>
        <v>0</v>
      </c>
      <c r="AH77" s="292">
        <f t="shared" si="2"/>
        <v>0</v>
      </c>
      <c r="AI77" s="290">
        <f t="shared" si="2"/>
        <v>0</v>
      </c>
      <c r="AJ77" s="291">
        <f t="shared" si="2"/>
        <v>0</v>
      </c>
      <c r="AK77" s="292">
        <f t="shared" si="2"/>
        <v>0</v>
      </c>
      <c r="AL77" s="290">
        <f t="shared" si="2"/>
        <v>0</v>
      </c>
      <c r="AM77" s="291">
        <f t="shared" si="2"/>
        <v>0</v>
      </c>
      <c r="AN77" s="292">
        <f t="shared" si="2"/>
        <v>0</v>
      </c>
      <c r="AO77" s="290">
        <f t="shared" si="2"/>
        <v>0</v>
      </c>
      <c r="AP77" s="291">
        <f t="shared" si="2"/>
        <v>0</v>
      </c>
      <c r="AQ77" s="292">
        <f t="shared" si="2"/>
        <v>0</v>
      </c>
      <c r="AR77" s="261"/>
      <c r="AS77" s="261"/>
      <c r="AT77" s="261"/>
      <c r="AU77" s="261"/>
      <c r="AV77" s="261"/>
      <c r="AW77" s="261"/>
      <c r="AX77" s="261"/>
      <c r="AY77" s="261"/>
      <c r="AZ77" s="261"/>
      <c r="BA77" s="261"/>
      <c r="BB77" s="261"/>
      <c r="BC77" s="261"/>
      <c r="BD77" s="261"/>
      <c r="BE77" s="261"/>
      <c r="BF77" s="261"/>
      <c r="BG77" s="261"/>
      <c r="BH77" s="261"/>
      <c r="BI77" s="261"/>
      <c r="BJ77" s="261"/>
      <c r="BK77" s="261"/>
      <c r="BL77" s="261"/>
      <c r="BM77" s="261"/>
      <c r="BN77" s="261"/>
      <c r="BO77" s="261"/>
      <c r="BP77" s="261"/>
    </row>
    <row r="78" spans="1:68" ht="17.25" thickBot="1" x14ac:dyDescent="0.3">
      <c r="A78" s="79"/>
      <c r="B78" s="96"/>
      <c r="C78" s="80"/>
      <c r="D78" s="97"/>
      <c r="E78" s="98"/>
      <c r="F78" s="59" t="s">
        <v>26</v>
      </c>
      <c r="G78" s="81"/>
      <c r="H78" s="61">
        <f>H72+H66</f>
        <v>672.91474780342764</v>
      </c>
      <c r="I78" s="99">
        <f>I66+I72</f>
        <v>11.470700000000001</v>
      </c>
      <c r="J78" s="100">
        <f>J66+J72</f>
        <v>2.4493</v>
      </c>
      <c r="K78" s="61">
        <f>K72+K66</f>
        <v>698.22657672775995</v>
      </c>
      <c r="L78" s="99">
        <f>L66+L72</f>
        <v>11.886900000000001</v>
      </c>
      <c r="M78" s="100">
        <f>M66+M72</f>
        <v>2.5991</v>
      </c>
      <c r="N78" s="61">
        <f>N72+N66</f>
        <v>730.79056983341127</v>
      </c>
      <c r="O78" s="99">
        <f>O66+O72</f>
        <v>12.4091</v>
      </c>
      <c r="P78" s="100">
        <f>P66+P72</f>
        <v>2.8303000000000003</v>
      </c>
      <c r="Q78" s="61">
        <f>Q72+Q66</f>
        <v>757.66366093378065</v>
      </c>
      <c r="R78" s="99">
        <f>R66+R72</f>
        <v>12.789300000000001</v>
      </c>
      <c r="S78" s="100">
        <f>S66+S72</f>
        <v>3.1993</v>
      </c>
      <c r="T78" s="61">
        <f>T72+T66</f>
        <v>732.39436738578775</v>
      </c>
      <c r="U78" s="99">
        <f>U66+U72</f>
        <v>12.400099999999998</v>
      </c>
      <c r="V78" s="100">
        <f>V66+V72</f>
        <v>2.9411</v>
      </c>
      <c r="W78" s="61">
        <f>W72+W66</f>
        <v>664.1648657613199</v>
      </c>
      <c r="X78" s="99">
        <f>X66+X72</f>
        <v>11.326899999999998</v>
      </c>
      <c r="Y78" s="100">
        <f>Y66+Y72</f>
        <v>2.3526999999999996</v>
      </c>
      <c r="Z78" s="61">
        <f>Z72+Z66</f>
        <v>686.0212682622747</v>
      </c>
      <c r="AA78" s="99">
        <f>AA66+AA72</f>
        <v>11.657499999999999</v>
      </c>
      <c r="AB78" s="100">
        <f>AB66+AB72</f>
        <v>2.5596999999999999</v>
      </c>
      <c r="AC78" s="61">
        <f>AC72+AC66</f>
        <v>695.97765482940372</v>
      </c>
      <c r="AD78" s="99">
        <f>AD66+AD72</f>
        <v>11.823499999999999</v>
      </c>
      <c r="AE78" s="100">
        <f>AE66+AE72</f>
        <v>2.5841000000000003</v>
      </c>
      <c r="AF78" s="61">
        <f>AF72+AF66</f>
        <v>658.52711910849484</v>
      </c>
      <c r="AG78" s="99">
        <f>AG66+AG72</f>
        <v>11.236499999999999</v>
      </c>
      <c r="AH78" s="100">
        <f>AH66+AH72</f>
        <v>2.1736999999999997</v>
      </c>
      <c r="AI78" s="61">
        <f>AI72+AI66</f>
        <v>587.75544291282745</v>
      </c>
      <c r="AJ78" s="99">
        <f>AJ66+AJ72</f>
        <v>10.139699999999999</v>
      </c>
      <c r="AK78" s="100">
        <f>AK66+AK72</f>
        <v>2.0269000000000004</v>
      </c>
      <c r="AL78" s="61">
        <f>AL72+AL66</f>
        <v>492.41812079034366</v>
      </c>
      <c r="AM78" s="99">
        <f>AM66+AM72</f>
        <v>8.4817</v>
      </c>
      <c r="AN78" s="100">
        <f>AN66+AN72</f>
        <v>1.7586999999999999</v>
      </c>
      <c r="AO78" s="61">
        <f>AO72+AO66</f>
        <v>462.66075608290532</v>
      </c>
      <c r="AP78" s="99">
        <f>AP66+AP72</f>
        <v>7.8880999999999997</v>
      </c>
      <c r="AQ78" s="100">
        <f>AQ66+AQ72</f>
        <v>1.9249000000000001</v>
      </c>
      <c r="AR78" s="261"/>
      <c r="AS78" s="261"/>
      <c r="AT78" s="261"/>
      <c r="AU78" s="261"/>
      <c r="AV78" s="261"/>
      <c r="AW78" s="261"/>
      <c r="AX78" s="261"/>
      <c r="AY78" s="261"/>
      <c r="AZ78" s="261"/>
      <c r="BA78" s="261"/>
      <c r="BB78" s="261"/>
      <c r="BC78" s="261"/>
      <c r="BD78" s="261"/>
      <c r="BE78" s="261"/>
      <c r="BF78" s="261"/>
      <c r="BG78" s="261"/>
      <c r="BH78" s="261"/>
      <c r="BI78" s="261"/>
      <c r="BJ78" s="261"/>
      <c r="BK78" s="261"/>
      <c r="BL78" s="261"/>
      <c r="BM78" s="261"/>
      <c r="BN78" s="261"/>
      <c r="BO78" s="261"/>
      <c r="BP78" s="261"/>
    </row>
    <row r="79" spans="1:68" ht="16.5" x14ac:dyDescent="0.25">
      <c r="A79" s="101"/>
      <c r="B79" s="102"/>
      <c r="C79" s="103"/>
      <c r="D79" s="7"/>
      <c r="E79" s="104"/>
      <c r="F79" s="104"/>
      <c r="G79" s="105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105"/>
      <c r="AR79" s="261"/>
      <c r="AS79" s="261"/>
      <c r="AT79" s="261"/>
      <c r="AU79" s="261"/>
      <c r="AV79" s="261"/>
      <c r="AW79" s="261"/>
      <c r="AX79" s="261"/>
      <c r="AY79" s="261"/>
      <c r="AZ79" s="261"/>
      <c r="BA79" s="261"/>
      <c r="BB79" s="261"/>
      <c r="BC79" s="261"/>
      <c r="BD79" s="261"/>
      <c r="BE79" s="261"/>
      <c r="BF79" s="261"/>
      <c r="BG79" s="261"/>
      <c r="BH79" s="261"/>
      <c r="BI79" s="261"/>
      <c r="BJ79" s="261"/>
      <c r="BK79" s="261"/>
      <c r="BL79" s="261"/>
      <c r="BM79" s="261"/>
      <c r="BN79" s="261"/>
      <c r="BO79" s="261"/>
      <c r="BP79" s="261"/>
    </row>
    <row r="80" spans="1:68" ht="17.25" thickBot="1" x14ac:dyDescent="0.3">
      <c r="A80" s="106"/>
      <c r="B80" s="107"/>
      <c r="C80" s="108"/>
      <c r="D80" s="109"/>
      <c r="E80" s="110"/>
      <c r="F80" s="110"/>
      <c r="G80" s="111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1"/>
      <c r="AR80" s="261"/>
      <c r="AS80" s="261"/>
      <c r="AT80" s="261"/>
      <c r="AU80" s="261"/>
      <c r="AV80" s="261"/>
      <c r="AW80" s="261"/>
      <c r="AX80" s="261"/>
      <c r="AY80" s="261"/>
      <c r="AZ80" s="261"/>
      <c r="BA80" s="261"/>
      <c r="BB80" s="261"/>
      <c r="BC80" s="261"/>
      <c r="BD80" s="261"/>
      <c r="BE80" s="261"/>
      <c r="BF80" s="261"/>
      <c r="BG80" s="261"/>
      <c r="BH80" s="261"/>
      <c r="BI80" s="261"/>
      <c r="BJ80" s="261"/>
      <c r="BK80" s="261"/>
      <c r="BL80" s="261"/>
      <c r="BM80" s="261"/>
      <c r="BN80" s="261"/>
      <c r="BO80" s="261"/>
      <c r="BP80" s="261"/>
    </row>
    <row r="81" spans="1:47" ht="17.25" thickBot="1" x14ac:dyDescent="0.3">
      <c r="A81" s="113"/>
      <c r="B81" s="114"/>
      <c r="C81" s="114"/>
      <c r="D81" s="115"/>
      <c r="E81" s="116"/>
      <c r="F81" s="115"/>
      <c r="G81" s="116"/>
      <c r="H81" s="117"/>
      <c r="I81" s="115"/>
      <c r="J81" s="115"/>
      <c r="K81" s="117"/>
      <c r="L81" s="115"/>
      <c r="M81" s="115"/>
      <c r="N81" s="117"/>
      <c r="O81" s="115"/>
      <c r="P81" s="115"/>
      <c r="Q81" s="117"/>
      <c r="R81" s="115"/>
      <c r="S81" s="115"/>
      <c r="T81" s="117"/>
      <c r="U81" s="115"/>
      <c r="V81" s="115"/>
      <c r="W81" s="117"/>
      <c r="X81" s="115"/>
      <c r="Y81" s="115"/>
      <c r="Z81" s="117"/>
      <c r="AA81" s="115"/>
      <c r="AB81" s="115"/>
      <c r="AC81" s="117"/>
      <c r="AD81" s="115"/>
      <c r="AE81" s="115"/>
      <c r="AF81" s="117"/>
      <c r="AG81" s="115"/>
      <c r="AH81" s="115"/>
      <c r="AI81" s="117"/>
      <c r="AJ81" s="115"/>
      <c r="AK81" s="115"/>
      <c r="AL81" s="117"/>
      <c r="AM81" s="115"/>
      <c r="AN81" s="115"/>
      <c r="AO81" s="117"/>
      <c r="AP81" s="115"/>
      <c r="AQ81" s="115"/>
      <c r="AR81" s="261"/>
      <c r="AS81" s="261"/>
      <c r="AT81" s="261"/>
      <c r="AU81" s="261"/>
    </row>
    <row r="82" spans="1:47" ht="16.5" x14ac:dyDescent="0.25">
      <c r="A82" s="118" t="s">
        <v>37</v>
      </c>
      <c r="B82" s="119"/>
      <c r="C82" s="119"/>
      <c r="D82" s="76" t="s">
        <v>38</v>
      </c>
      <c r="E82" s="77"/>
      <c r="F82" s="77" t="s">
        <v>39</v>
      </c>
      <c r="G82" s="78"/>
      <c r="H82" s="120" t="s">
        <v>97</v>
      </c>
      <c r="I82" s="121"/>
      <c r="J82" s="122"/>
      <c r="K82" s="120" t="s">
        <v>98</v>
      </c>
      <c r="L82" s="121"/>
      <c r="M82" s="122"/>
      <c r="N82" s="120" t="s">
        <v>99</v>
      </c>
      <c r="O82" s="121"/>
      <c r="P82" s="122"/>
      <c r="Q82" s="120" t="s">
        <v>100</v>
      </c>
      <c r="R82" s="121"/>
      <c r="S82" s="122"/>
      <c r="T82" s="120" t="s">
        <v>101</v>
      </c>
      <c r="U82" s="121"/>
      <c r="V82" s="122"/>
      <c r="W82" s="120" t="s">
        <v>102</v>
      </c>
      <c r="X82" s="121"/>
      <c r="Y82" s="122"/>
      <c r="Z82" s="120" t="s">
        <v>103</v>
      </c>
      <c r="AA82" s="121"/>
      <c r="AB82" s="122"/>
      <c r="AC82" s="120" t="s">
        <v>104</v>
      </c>
      <c r="AD82" s="121"/>
      <c r="AE82" s="122"/>
      <c r="AF82" s="120" t="s">
        <v>105</v>
      </c>
      <c r="AG82" s="121"/>
      <c r="AH82" s="122"/>
      <c r="AI82" s="120" t="s">
        <v>106</v>
      </c>
      <c r="AJ82" s="121"/>
      <c r="AK82" s="122"/>
      <c r="AL82" s="120" t="s">
        <v>107</v>
      </c>
      <c r="AM82" s="121"/>
      <c r="AN82" s="122"/>
      <c r="AO82" s="120" t="s">
        <v>108</v>
      </c>
      <c r="AP82" s="121"/>
      <c r="AQ82" s="122"/>
      <c r="AR82" s="261"/>
      <c r="AS82" s="261"/>
      <c r="AT82" s="261"/>
      <c r="AU82" s="261"/>
    </row>
    <row r="83" spans="1:47" ht="17.25" thickBot="1" x14ac:dyDescent="0.3">
      <c r="A83" s="123" t="s">
        <v>40</v>
      </c>
      <c r="B83" s="124"/>
      <c r="C83" s="124"/>
      <c r="D83" s="125" t="s">
        <v>41</v>
      </c>
      <c r="E83" s="126" t="s">
        <v>42</v>
      </c>
      <c r="F83" s="127" t="s">
        <v>41</v>
      </c>
      <c r="G83" s="128" t="s">
        <v>42</v>
      </c>
      <c r="H83" s="132"/>
      <c r="I83" s="133"/>
      <c r="J83" s="134"/>
      <c r="K83" s="132"/>
      <c r="L83" s="133"/>
      <c r="M83" s="134"/>
      <c r="N83" s="132"/>
      <c r="O83" s="133"/>
      <c r="P83" s="134"/>
      <c r="Q83" s="132"/>
      <c r="R83" s="133"/>
      <c r="S83" s="134"/>
      <c r="T83" s="132"/>
      <c r="U83" s="133"/>
      <c r="V83" s="134"/>
      <c r="W83" s="132"/>
      <c r="X83" s="133"/>
      <c r="Y83" s="134"/>
      <c r="Z83" s="132"/>
      <c r="AA83" s="133"/>
      <c r="AB83" s="134"/>
      <c r="AC83" s="132"/>
      <c r="AD83" s="133"/>
      <c r="AE83" s="134"/>
      <c r="AF83" s="132"/>
      <c r="AG83" s="133"/>
      <c r="AH83" s="134"/>
      <c r="AI83" s="132"/>
      <c r="AJ83" s="133"/>
      <c r="AK83" s="134"/>
      <c r="AL83" s="132"/>
      <c r="AM83" s="133"/>
      <c r="AN83" s="134"/>
      <c r="AO83" s="132"/>
      <c r="AP83" s="133"/>
      <c r="AQ83" s="134"/>
      <c r="AR83" s="261"/>
      <c r="AS83" s="261"/>
      <c r="AT83" s="261"/>
      <c r="AU83" s="261"/>
    </row>
    <row r="84" spans="1:47" ht="16.5" x14ac:dyDescent="0.25">
      <c r="A84" s="135" t="s">
        <v>43</v>
      </c>
      <c r="B84" s="136" t="s">
        <v>126</v>
      </c>
      <c r="C84" s="137"/>
      <c r="D84" s="138"/>
      <c r="E84" s="139"/>
      <c r="F84" s="140"/>
      <c r="G84" s="141"/>
      <c r="H84" s="142">
        <f>SQRT(I84^2+J84^2)*1000/(1.73*H69)</f>
        <v>0.86705202312138729</v>
      </c>
      <c r="I84" s="143">
        <v>1.4999999999999999E-2</v>
      </c>
      <c r="J84" s="303">
        <v>0</v>
      </c>
      <c r="K84" s="142">
        <f>SQRT(L84^2+M84^2)*1000/(1.73*K69)</f>
        <v>33.196476937447827</v>
      </c>
      <c r="L84" s="143">
        <v>0.53820000000000001</v>
      </c>
      <c r="M84" s="298">
        <v>0.20039999999999999</v>
      </c>
      <c r="N84" s="142">
        <f>SQRT(O84^2+P84^2)*1000/(1.73*N69)</f>
        <v>72.23877844086573</v>
      </c>
      <c r="O84" s="143">
        <v>1.1682000000000001</v>
      </c>
      <c r="P84" s="298">
        <v>0.44400000000000006</v>
      </c>
      <c r="Q84" s="142">
        <f>SQRT(R84^2+S84^2)*1000/(1.73*Q69)</f>
        <v>72.711319718707202</v>
      </c>
      <c r="R84" s="143">
        <v>1.1742000000000001</v>
      </c>
      <c r="S84" s="298">
        <v>0.45119999999999999</v>
      </c>
      <c r="T84" s="142">
        <f>SQRT(U84^2+V84^2)*1000/(1.73*T69)</f>
        <v>71.964315056735472</v>
      </c>
      <c r="U84" s="143">
        <v>1.1622000000000001</v>
      </c>
      <c r="V84" s="298">
        <v>0.44639999999999996</v>
      </c>
      <c r="W84" s="142">
        <f>SQRT(X84^2+Y84^2)*1000/(1.73*W69)</f>
        <v>72.472280778047178</v>
      </c>
      <c r="X84" s="143">
        <v>1.17</v>
      </c>
      <c r="Y84" s="298">
        <v>0.4506</v>
      </c>
      <c r="Z84" s="142">
        <f>SQRT(AA84^2+AB84^2)*1000/(1.73*Z69)</f>
        <v>72.390152120945899</v>
      </c>
      <c r="AA84" s="143">
        <v>1.1694</v>
      </c>
      <c r="AB84" s="298">
        <v>0.44820000000000004</v>
      </c>
      <c r="AC84" s="142">
        <f>SQRT(AD84^2+AE84^2)*1000/(1.73*AC69)</f>
        <v>71.247301852892065</v>
      </c>
      <c r="AD84" s="143">
        <v>1.1496</v>
      </c>
      <c r="AE84" s="298">
        <v>0.4446</v>
      </c>
      <c r="AF84" s="142">
        <f>SQRT(AG84^2+AH84^2)*1000/(1.73*AF69)</f>
        <v>70.509003180822774</v>
      </c>
      <c r="AG84" s="143">
        <v>1.1412</v>
      </c>
      <c r="AH84" s="298">
        <v>0.43079999999999996</v>
      </c>
      <c r="AI84" s="142">
        <f>SQRT(AJ84^2+AK84^2)*1000/(1.73*AI69)</f>
        <v>70.318062336368598</v>
      </c>
      <c r="AJ84" s="143">
        <v>1.1388</v>
      </c>
      <c r="AK84" s="298">
        <v>0.42780000000000001</v>
      </c>
      <c r="AL84" s="142">
        <f>SQRT(AM84^2+AN84^2)*1000/(1.73*AL69)</f>
        <v>5.7372380956012812</v>
      </c>
      <c r="AM84" s="143">
        <v>9.4799999999999995E-2</v>
      </c>
      <c r="AN84" s="298">
        <v>2.9399999999999999E-2</v>
      </c>
      <c r="AO84" s="142">
        <f>SQRT(AP84^2+AQ84^2)*1000/(1.73*AO69)</f>
        <v>1.0751445086705202</v>
      </c>
      <c r="AP84" s="143">
        <v>1.8600000000000002E-2</v>
      </c>
      <c r="AQ84" s="303">
        <v>0</v>
      </c>
      <c r="AR84" s="304">
        <v>0</v>
      </c>
      <c r="AS84" s="304">
        <v>0</v>
      </c>
      <c r="AT84" s="304">
        <v>0</v>
      </c>
      <c r="AU84" s="304">
        <v>0</v>
      </c>
    </row>
    <row r="85" spans="1:47" ht="16.5" x14ac:dyDescent="0.25">
      <c r="A85" s="145" t="s">
        <v>57</v>
      </c>
      <c r="B85" s="146" t="s">
        <v>127</v>
      </c>
      <c r="C85" s="147"/>
      <c r="D85" s="148"/>
      <c r="E85" s="149"/>
      <c r="F85" s="150"/>
      <c r="G85" s="151"/>
      <c r="H85" s="152">
        <f>SQRT(I85^2+J85^2)*1000/(1.73*H75)</f>
        <v>4.4699429050961683</v>
      </c>
      <c r="I85" s="153">
        <v>7.8599999999999989E-2</v>
      </c>
      <c r="J85" s="298">
        <v>6.6E-3</v>
      </c>
      <c r="K85" s="152">
        <f>SQRT(L85^2+M85^2)*1000/(1.73*K75)</f>
        <v>4.4699429050961683</v>
      </c>
      <c r="L85" s="153">
        <v>7.8599999999999989E-2</v>
      </c>
      <c r="M85" s="298">
        <v>6.6E-3</v>
      </c>
      <c r="N85" s="152">
        <f>SQRT(O85^2+P85^2)*1000/(1.73*N75)</f>
        <v>4.4286270398272531</v>
      </c>
      <c r="O85" s="153">
        <v>7.8E-2</v>
      </c>
      <c r="P85" s="298">
        <v>4.7999999999999996E-3</v>
      </c>
      <c r="Q85" s="152">
        <f>SQRT(R85^2+S85^2)*1000/(1.73*Q75)</f>
        <v>4.3946896962328612</v>
      </c>
      <c r="R85" s="153">
        <v>7.740000000000001E-2</v>
      </c>
      <c r="S85" s="298">
        <v>4.7999999999999996E-3</v>
      </c>
      <c r="T85" s="152">
        <f>SQRT(U85^2+V85^2)*1000/(1.73*T75)</f>
        <v>4.0498128424710629</v>
      </c>
      <c r="U85" s="153">
        <v>7.1400000000000005E-2</v>
      </c>
      <c r="V85" s="298">
        <v>3.0000000000000001E-3</v>
      </c>
      <c r="W85" s="152">
        <f>SQRT(X85^2+Y85^2)*1000/(1.73*W75)</f>
        <v>4.0498128424710629</v>
      </c>
      <c r="X85" s="153">
        <v>7.1400000000000005E-2</v>
      </c>
      <c r="Y85" s="298">
        <v>3.0000000000000001E-3</v>
      </c>
      <c r="Z85" s="152">
        <f>SQRT(AA85^2+AB85^2)*1000/(1.73*Z75)</f>
        <v>4.0893019730358136</v>
      </c>
      <c r="AA85" s="153">
        <v>7.1999999999999995E-2</v>
      </c>
      <c r="AB85" s="298">
        <v>4.7999999999999996E-3</v>
      </c>
      <c r="AC85" s="152">
        <f>SQRT(AD85^2+AE85^2)*1000/(1.73*AC75)</f>
        <v>4.0825109880458719</v>
      </c>
      <c r="AD85" s="153">
        <v>7.1999999999999995E-2</v>
      </c>
      <c r="AE85" s="298">
        <v>2.3999999999999998E-3</v>
      </c>
      <c r="AF85" s="152">
        <f>SQRT(AG85^2+AH85^2)*1000/(1.73*AF75)</f>
        <v>4.157157896110963</v>
      </c>
      <c r="AG85" s="153">
        <v>7.3200000000000001E-2</v>
      </c>
      <c r="AH85" s="298">
        <v>4.7999999999999996E-3</v>
      </c>
      <c r="AI85" s="152">
        <f>SQRT(AJ85^2+AK85^2)*1000/(1.73*AI75)</f>
        <v>4.2691271334833507</v>
      </c>
      <c r="AJ85" s="153">
        <v>7.6200000000000004E-2</v>
      </c>
      <c r="AK85" s="298">
        <v>1.44E-2</v>
      </c>
      <c r="AL85" s="152">
        <f>SQRT(AM85^2+AN85^2)*1000/(1.73*AL75)</f>
        <v>4.2753837648606368</v>
      </c>
      <c r="AM85" s="153">
        <v>7.6200000000000004E-2</v>
      </c>
      <c r="AN85" s="298">
        <v>1.4999999999999999E-2</v>
      </c>
      <c r="AO85" s="152">
        <f>SQRT(AP85^2+AQ85^2)*1000/(1.73*AO75)</f>
        <v>4.2753837648606368</v>
      </c>
      <c r="AP85" s="153">
        <v>7.6200000000000004E-2</v>
      </c>
      <c r="AQ85" s="298">
        <v>1.4999999999999999E-2</v>
      </c>
      <c r="AR85" s="304">
        <v>0</v>
      </c>
      <c r="AS85" s="304">
        <v>0</v>
      </c>
      <c r="AT85" s="304">
        <v>0</v>
      </c>
      <c r="AU85" s="304">
        <v>0</v>
      </c>
    </row>
    <row r="86" spans="1:47" ht="16.5" x14ac:dyDescent="0.25">
      <c r="A86" s="145" t="s">
        <v>45</v>
      </c>
      <c r="B86" s="146" t="s">
        <v>128</v>
      </c>
      <c r="C86" s="147"/>
      <c r="D86" s="148"/>
      <c r="E86" s="149"/>
      <c r="F86" s="150"/>
      <c r="G86" s="151"/>
      <c r="H86" s="152">
        <f>SQRT(I86^2+J86^2)*1000/(1.73*H69)</f>
        <v>108.23087799229938</v>
      </c>
      <c r="I86" s="153">
        <v>1.8420000000000001</v>
      </c>
      <c r="J86" s="298">
        <v>0.33600000000000002</v>
      </c>
      <c r="K86" s="152">
        <f>SQRT(L86^2+M86^2)*1000/(1.73*K69)</f>
        <v>108.98831652565269</v>
      </c>
      <c r="L86" s="153">
        <v>1.8540000000000001</v>
      </c>
      <c r="M86" s="298">
        <v>0.34320000000000001</v>
      </c>
      <c r="N86" s="152">
        <f>SQRT(O86^2+P86^2)*1000/(1.73*N69)</f>
        <v>110.08608224639624</v>
      </c>
      <c r="O86" s="153">
        <v>1.8744000000000001</v>
      </c>
      <c r="P86" s="298">
        <v>0.3372</v>
      </c>
      <c r="Q86" s="152">
        <f>SQRT(R86^2+S86^2)*1000/(1.73*Q69)</f>
        <v>109.56727524434739</v>
      </c>
      <c r="R86" s="153">
        <v>1.8672</v>
      </c>
      <c r="S86" s="298">
        <v>0.32639999999999997</v>
      </c>
      <c r="T86" s="152">
        <f>SQRT(U86^2+V86^2)*1000/(1.73*T69)</f>
        <v>114.3650334999015</v>
      </c>
      <c r="U86" s="153">
        <v>1.9524000000000001</v>
      </c>
      <c r="V86" s="298">
        <v>0.32040000000000002</v>
      </c>
      <c r="W86" s="152">
        <f>SQRT(X86^2+Y86^2)*1000/(1.73*W69)</f>
        <v>113.14534438734303</v>
      </c>
      <c r="X86" s="153">
        <v>1.9319999999999999</v>
      </c>
      <c r="Y86" s="298">
        <v>0.31439999999999996</v>
      </c>
      <c r="Z86" s="152">
        <f>SQRT(AA86^2+AB86^2)*1000/(1.73*Z69)</f>
        <v>113.19910315070857</v>
      </c>
      <c r="AA86" s="153">
        <v>1.9356</v>
      </c>
      <c r="AB86" s="298">
        <v>0.29760000000000003</v>
      </c>
      <c r="AC86" s="152">
        <f>SQRT(AD86^2+AE86^2)*1000/(1.73*AC69)</f>
        <v>118.00921410318499</v>
      </c>
      <c r="AD86" s="153">
        <v>2.0207999999999999</v>
      </c>
      <c r="AE86" s="298">
        <v>0.29039999999999999</v>
      </c>
      <c r="AF86" s="152">
        <f>SQRT(AG86^2+AH86^2)*1000/(1.73*AF69)</f>
        <v>118.3841627230092</v>
      </c>
      <c r="AG86" s="153">
        <v>2.0291999999999999</v>
      </c>
      <c r="AH86" s="298">
        <v>0.2772</v>
      </c>
      <c r="AI86" s="152">
        <f>SQRT(AJ86^2+AK86^2)*1000/(1.73*AI69)</f>
        <v>108.08895175207181</v>
      </c>
      <c r="AJ86" s="153">
        <v>1.8480000000000001</v>
      </c>
      <c r="AK86" s="298">
        <v>0.28560000000000002</v>
      </c>
      <c r="AL86" s="152">
        <f>SQRT(AM86^2+AN86^2)*1000/(1.73*AL69)</f>
        <v>93.099238493622963</v>
      </c>
      <c r="AM86" s="153">
        <v>1.5840000000000001</v>
      </c>
      <c r="AN86" s="298">
        <v>0.29160000000000003</v>
      </c>
      <c r="AO86" s="152">
        <f>SQRT(AP86^2+AQ86^2)*1000/(1.73*AO69)</f>
        <v>75.936113240864785</v>
      </c>
      <c r="AP86" s="153">
        <v>1.2864</v>
      </c>
      <c r="AQ86" s="298">
        <v>0.26639999999999997</v>
      </c>
      <c r="AR86" s="304">
        <v>0</v>
      </c>
      <c r="AS86" s="304">
        <v>0</v>
      </c>
      <c r="AT86" s="304">
        <v>0</v>
      </c>
      <c r="AU86" s="304">
        <v>0</v>
      </c>
    </row>
    <row r="87" spans="1:47" ht="16.5" x14ac:dyDescent="0.25">
      <c r="A87" s="145" t="s">
        <v>59</v>
      </c>
      <c r="B87" s="146" t="s">
        <v>129</v>
      </c>
      <c r="C87" s="147"/>
      <c r="D87" s="148"/>
      <c r="E87" s="149"/>
      <c r="F87" s="150"/>
      <c r="G87" s="151"/>
      <c r="H87" s="152">
        <f>SQRT(I87^2+J87^2)*1000/(1.73*H75)</f>
        <v>64.442971475858329</v>
      </c>
      <c r="I87" s="153">
        <v>1.1148</v>
      </c>
      <c r="J87" s="298">
        <v>0.22439999999999999</v>
      </c>
      <c r="K87" s="152">
        <f>SQRT(L87^2+M87^2)*1000/(1.73*K75)</f>
        <v>68.083904187947653</v>
      </c>
      <c r="L87" s="153">
        <v>1.1784000000000001</v>
      </c>
      <c r="M87" s="298">
        <v>0.23400000000000001</v>
      </c>
      <c r="N87" s="152">
        <f>SQRT(O87^2+P87^2)*1000/(1.73*N75)</f>
        <v>69.59293167916789</v>
      </c>
      <c r="O87" s="153">
        <v>1.206</v>
      </c>
      <c r="P87" s="298">
        <v>0.23159999999999997</v>
      </c>
      <c r="Q87" s="152">
        <f>SQRT(R87^2+S87^2)*1000/(1.73*Q75)</f>
        <v>71.689364687514185</v>
      </c>
      <c r="R87" s="153">
        <v>1.2432000000000001</v>
      </c>
      <c r="S87" s="298">
        <v>0.23400000000000001</v>
      </c>
      <c r="T87" s="152">
        <f>SQRT(U87^2+V87^2)*1000/(1.73*T75)</f>
        <v>74.504979827248576</v>
      </c>
      <c r="U87" s="153">
        <v>1.2924</v>
      </c>
      <c r="V87" s="298">
        <v>0.2412</v>
      </c>
      <c r="W87" s="152">
        <f>SQRT(X87^2+Y87^2)*1000/(1.73*W75)</f>
        <v>72.448988756370767</v>
      </c>
      <c r="X87" s="153">
        <v>1.2587999999999999</v>
      </c>
      <c r="Y87" s="298">
        <v>0.22319999999999998</v>
      </c>
      <c r="Z87" s="152">
        <f>SQRT(AA87^2+AB87^2)*1000/(1.73*Z75)</f>
        <v>72.758645667745739</v>
      </c>
      <c r="AA87" s="153">
        <v>1.2672000000000001</v>
      </c>
      <c r="AB87" s="298">
        <v>0.2064</v>
      </c>
      <c r="AC87" s="152">
        <f>SQRT(AD87^2+AE87^2)*1000/(1.73*AC75)</f>
        <v>75.533065929743486</v>
      </c>
      <c r="AD87" s="153">
        <v>1.3164</v>
      </c>
      <c r="AE87" s="298">
        <v>0.20880000000000001</v>
      </c>
      <c r="AF87" s="152">
        <f>SQRT(AG87^2+AH87^2)*1000/(1.73*AF75)</f>
        <v>74.002251345953752</v>
      </c>
      <c r="AG87" s="153">
        <v>1.29</v>
      </c>
      <c r="AH87" s="298">
        <v>0.20280000000000001</v>
      </c>
      <c r="AI87" s="152">
        <f>SQRT(AJ87^2+AK87^2)*1000/(1.73*AI75)</f>
        <v>67.932695117225805</v>
      </c>
      <c r="AJ87" s="153">
        <v>1.2132000000000001</v>
      </c>
      <c r="AK87" s="298">
        <v>0.22560000000000002</v>
      </c>
      <c r="AL87" s="152">
        <f>SQRT(AM87^2+AN87^2)*1000/(1.73*AL75)</f>
        <v>58.426445920700033</v>
      </c>
      <c r="AM87" s="153">
        <v>1.0367999999999999</v>
      </c>
      <c r="AN87" s="298">
        <v>0.22679999999999995</v>
      </c>
      <c r="AO87" s="152">
        <f>SQRT(AP87^2+AQ87^2)*1000/(1.73*AO75)</f>
        <v>47.281757345341305</v>
      </c>
      <c r="AP87" s="153">
        <v>0.83399999999999996</v>
      </c>
      <c r="AQ87" s="298">
        <v>0.20519999999999999</v>
      </c>
      <c r="AR87" s="304">
        <v>0</v>
      </c>
      <c r="AS87" s="304">
        <v>0</v>
      </c>
      <c r="AT87" s="304">
        <v>0</v>
      </c>
      <c r="AU87" s="304">
        <v>0</v>
      </c>
    </row>
    <row r="88" spans="1:47" ht="16.5" x14ac:dyDescent="0.25">
      <c r="A88" s="145" t="s">
        <v>55</v>
      </c>
      <c r="B88" s="146" t="s">
        <v>130</v>
      </c>
      <c r="C88" s="147"/>
      <c r="D88" s="148"/>
      <c r="E88" s="149"/>
      <c r="F88" s="150"/>
      <c r="G88" s="151"/>
      <c r="H88" s="155">
        <v>0</v>
      </c>
      <c r="I88" s="156">
        <v>0</v>
      </c>
      <c r="J88" s="300">
        <v>0</v>
      </c>
      <c r="K88" s="155">
        <v>0</v>
      </c>
      <c r="L88" s="156">
        <v>0</v>
      </c>
      <c r="M88" s="300">
        <v>0</v>
      </c>
      <c r="N88" s="155">
        <v>0</v>
      </c>
      <c r="O88" s="156">
        <v>0</v>
      </c>
      <c r="P88" s="300">
        <v>0</v>
      </c>
      <c r="Q88" s="155">
        <v>0</v>
      </c>
      <c r="R88" s="156">
        <v>0</v>
      </c>
      <c r="S88" s="300">
        <v>0</v>
      </c>
      <c r="T88" s="155">
        <v>0</v>
      </c>
      <c r="U88" s="156">
        <v>0</v>
      </c>
      <c r="V88" s="300">
        <v>0</v>
      </c>
      <c r="W88" s="155">
        <v>0</v>
      </c>
      <c r="X88" s="156">
        <v>0</v>
      </c>
      <c r="Y88" s="300">
        <v>0</v>
      </c>
      <c r="Z88" s="155">
        <v>0</v>
      </c>
      <c r="AA88" s="156">
        <v>0</v>
      </c>
      <c r="AB88" s="300">
        <v>0</v>
      </c>
      <c r="AC88" s="155">
        <v>0</v>
      </c>
      <c r="AD88" s="156">
        <v>0</v>
      </c>
      <c r="AE88" s="300">
        <v>0</v>
      </c>
      <c r="AF88" s="155">
        <v>0</v>
      </c>
      <c r="AG88" s="156">
        <v>0</v>
      </c>
      <c r="AH88" s="300">
        <v>0</v>
      </c>
      <c r="AI88" s="155">
        <v>0</v>
      </c>
      <c r="AJ88" s="156">
        <v>0</v>
      </c>
      <c r="AK88" s="300">
        <v>0</v>
      </c>
      <c r="AL88" s="155">
        <v>0</v>
      </c>
      <c r="AM88" s="156">
        <v>0</v>
      </c>
      <c r="AN88" s="300">
        <v>0</v>
      </c>
      <c r="AO88" s="155">
        <v>0</v>
      </c>
      <c r="AP88" s="156">
        <v>0</v>
      </c>
      <c r="AQ88" s="300">
        <v>0</v>
      </c>
      <c r="AR88" s="304">
        <v>0</v>
      </c>
      <c r="AS88" s="304">
        <v>0</v>
      </c>
      <c r="AT88" s="304">
        <v>0</v>
      </c>
      <c r="AU88" s="304">
        <v>0</v>
      </c>
    </row>
    <row r="89" spans="1:47" ht="16.5" x14ac:dyDescent="0.25">
      <c r="A89" s="145" t="s">
        <v>69</v>
      </c>
      <c r="B89" s="146" t="s">
        <v>131</v>
      </c>
      <c r="C89" s="147"/>
      <c r="D89" s="148"/>
      <c r="E89" s="149"/>
      <c r="F89" s="150"/>
      <c r="G89" s="151"/>
      <c r="H89" s="155">
        <v>0</v>
      </c>
      <c r="I89" s="156">
        <v>0</v>
      </c>
      <c r="J89" s="300">
        <v>0</v>
      </c>
      <c r="K89" s="155">
        <v>0</v>
      </c>
      <c r="L89" s="156">
        <v>0</v>
      </c>
      <c r="M89" s="300">
        <v>0</v>
      </c>
      <c r="N89" s="155">
        <v>0</v>
      </c>
      <c r="O89" s="156">
        <v>0</v>
      </c>
      <c r="P89" s="300">
        <v>0</v>
      </c>
      <c r="Q89" s="155">
        <v>0</v>
      </c>
      <c r="R89" s="156">
        <v>0</v>
      </c>
      <c r="S89" s="300">
        <v>0</v>
      </c>
      <c r="T89" s="155">
        <v>0</v>
      </c>
      <c r="U89" s="156">
        <v>0</v>
      </c>
      <c r="V89" s="300">
        <v>0</v>
      </c>
      <c r="W89" s="155">
        <v>0</v>
      </c>
      <c r="X89" s="156">
        <v>0</v>
      </c>
      <c r="Y89" s="300">
        <v>0</v>
      </c>
      <c r="Z89" s="155">
        <v>0</v>
      </c>
      <c r="AA89" s="156">
        <v>0</v>
      </c>
      <c r="AB89" s="300">
        <v>0</v>
      </c>
      <c r="AC89" s="155">
        <v>0</v>
      </c>
      <c r="AD89" s="156">
        <v>0</v>
      </c>
      <c r="AE89" s="300">
        <v>0</v>
      </c>
      <c r="AF89" s="155">
        <v>0</v>
      </c>
      <c r="AG89" s="156">
        <v>0</v>
      </c>
      <c r="AH89" s="300">
        <v>0</v>
      </c>
      <c r="AI89" s="155">
        <v>0</v>
      </c>
      <c r="AJ89" s="156">
        <v>0</v>
      </c>
      <c r="AK89" s="300">
        <v>0</v>
      </c>
      <c r="AL89" s="155">
        <v>0</v>
      </c>
      <c r="AM89" s="156">
        <v>0</v>
      </c>
      <c r="AN89" s="300">
        <v>0</v>
      </c>
      <c r="AO89" s="155">
        <v>0</v>
      </c>
      <c r="AP89" s="156">
        <v>0</v>
      </c>
      <c r="AQ89" s="300">
        <v>0</v>
      </c>
      <c r="AR89" s="304">
        <v>0</v>
      </c>
      <c r="AS89" s="304">
        <v>0</v>
      </c>
      <c r="AT89" s="304">
        <v>0</v>
      </c>
      <c r="AU89" s="304">
        <v>0</v>
      </c>
    </row>
    <row r="90" spans="1:47" ht="16.5" x14ac:dyDescent="0.25">
      <c r="A90" s="145" t="s">
        <v>114</v>
      </c>
      <c r="B90" s="146" t="s">
        <v>132</v>
      </c>
      <c r="C90" s="147"/>
      <c r="D90" s="148"/>
      <c r="E90" s="149"/>
      <c r="F90" s="150"/>
      <c r="G90" s="151"/>
      <c r="H90" s="152">
        <f>SQRT(I90^2+J90^2)*1000/(1.73*H69)</f>
        <v>125.94064080556132</v>
      </c>
      <c r="I90" s="153">
        <v>2.1360000000000001</v>
      </c>
      <c r="J90" s="298">
        <v>0.42960000000000004</v>
      </c>
      <c r="K90" s="152">
        <f>SQRT(L90^2+M90^2)*1000/(1.73*K69)</f>
        <v>118.69035082317849</v>
      </c>
      <c r="L90" s="153">
        <v>2.0124</v>
      </c>
      <c r="M90" s="298">
        <v>0.40799999999999997</v>
      </c>
      <c r="N90" s="152">
        <f>SQRT(O90^2+P90^2)*1000/(1.73*N69)</f>
        <v>112.67919338312115</v>
      </c>
      <c r="O90" s="153">
        <v>1.9092</v>
      </c>
      <c r="P90" s="298">
        <v>0.39360000000000001</v>
      </c>
      <c r="Q90" s="152">
        <f>SQRT(R90^2+S90^2)*1000/(1.73*Q69)</f>
        <v>101.03301516185047</v>
      </c>
      <c r="R90" s="153">
        <v>1.7147999999999999</v>
      </c>
      <c r="S90" s="298">
        <v>0.33839999999999998</v>
      </c>
      <c r="T90" s="152">
        <f>SQRT(U90^2+V90^2)*1000/(1.73*T69)</f>
        <v>96.375580920764492</v>
      </c>
      <c r="U90" s="153">
        <v>1.6415999999999999</v>
      </c>
      <c r="V90" s="298">
        <v>0.29160000000000003</v>
      </c>
      <c r="W90" s="152">
        <f>SQRT(X90^2+Y90^2)*1000/(1.73*W69)</f>
        <v>95.804965771460118</v>
      </c>
      <c r="X90" s="153">
        <v>1.6319999999999999</v>
      </c>
      <c r="Y90" s="298">
        <v>0.28920000000000001</v>
      </c>
      <c r="Z90" s="152">
        <f>SQRT(AA90^2+AB90^2)*1000/(1.73*Z69)</f>
        <v>93.761490391437732</v>
      </c>
      <c r="AA90" s="153">
        <v>1.6020000000000001</v>
      </c>
      <c r="AB90" s="298">
        <v>0.25440000000000002</v>
      </c>
      <c r="AC90" s="152">
        <f>SQRT(AD90^2+AE90^2)*1000/(1.73*AC69)</f>
        <v>90.707215023368434</v>
      </c>
      <c r="AD90" s="153">
        <v>1.5504</v>
      </c>
      <c r="AE90" s="298">
        <v>0.24239999999999998</v>
      </c>
      <c r="AF90" s="152">
        <f>SQRT(AG90^2+AH90^2)*1000/(1.73*AF69)</f>
        <v>83.974650475902735</v>
      </c>
      <c r="AG90" s="153">
        <v>1.4327999999999999</v>
      </c>
      <c r="AH90" s="298">
        <v>0.24</v>
      </c>
      <c r="AI90" s="152">
        <f>SQRT(AJ90^2+AK90^2)*1000/(1.73*AI69)</f>
        <v>82.821448279406468</v>
      </c>
      <c r="AJ90" s="153">
        <v>1.4076</v>
      </c>
      <c r="AK90" s="298">
        <v>0.2676</v>
      </c>
      <c r="AL90" s="152">
        <f>SQRT(AM90^2+AN90^2)*1000/(1.73*AL69)</f>
        <v>77.276346098555152</v>
      </c>
      <c r="AM90" s="153">
        <v>1.3068</v>
      </c>
      <c r="AN90" s="298">
        <v>0.28199999999999997</v>
      </c>
      <c r="AO90" s="152">
        <f>SQRT(AP90^2+AQ90^2)*1000/(1.73*AO69)</f>
        <v>70.300809020041385</v>
      </c>
      <c r="AP90" s="153">
        <v>1.1879999999999999</v>
      </c>
      <c r="AQ90" s="298">
        <v>0.26039999999999996</v>
      </c>
      <c r="AR90" s="304">
        <v>0</v>
      </c>
      <c r="AS90" s="304">
        <v>0</v>
      </c>
      <c r="AT90" s="304">
        <v>0</v>
      </c>
      <c r="AU90" s="304">
        <v>0</v>
      </c>
    </row>
    <row r="91" spans="1:47" ht="16.5" x14ac:dyDescent="0.25">
      <c r="A91" s="145" t="s">
        <v>61</v>
      </c>
      <c r="B91" s="146" t="s">
        <v>133</v>
      </c>
      <c r="C91" s="147"/>
      <c r="D91" s="148"/>
      <c r="E91" s="149"/>
      <c r="F91" s="150"/>
      <c r="G91" s="151"/>
      <c r="H91" s="152">
        <f>SQRT(I91^2+J91^2)*1000/(1.73*H75)</f>
        <v>87.982484815154024</v>
      </c>
      <c r="I91" s="153">
        <v>1.5215999999999998</v>
      </c>
      <c r="J91" s="298">
        <v>0.30839999999999995</v>
      </c>
      <c r="K91" s="152">
        <f>SQRT(L91^2+M91^2)*1000/(1.73*K75)</f>
        <v>86.880262766830811</v>
      </c>
      <c r="L91" s="153">
        <v>1.5</v>
      </c>
      <c r="M91" s="298">
        <v>0.31680000000000003</v>
      </c>
      <c r="N91" s="152">
        <f>SQRT(O91^2+P91^2)*1000/(1.73*N75)</f>
        <v>86.400461861630376</v>
      </c>
      <c r="O91" s="153">
        <v>1.4915999999999998</v>
      </c>
      <c r="P91" s="298">
        <v>0.31560000000000005</v>
      </c>
      <c r="Q91" s="152">
        <f>SQRT(R91^2+S91^2)*1000/(1.73*Q75)</f>
        <v>82.173160259803268</v>
      </c>
      <c r="R91" s="153">
        <v>1.4184000000000001</v>
      </c>
      <c r="S91" s="298">
        <v>0.30120000000000002</v>
      </c>
      <c r="T91" s="152">
        <f>SQRT(U91^2+V91^2)*1000/(1.73*T75)</f>
        <v>76.032849864380609</v>
      </c>
      <c r="U91" s="153">
        <v>1.3164</v>
      </c>
      <c r="V91" s="298">
        <v>0.25919999999999999</v>
      </c>
      <c r="W91" s="152">
        <f>SQRT(X91^2+Y91^2)*1000/(1.73*W75)</f>
        <v>71.460219991134352</v>
      </c>
      <c r="X91" s="153">
        <v>1.2384000000000002</v>
      </c>
      <c r="Y91" s="298">
        <v>0.23760000000000001</v>
      </c>
      <c r="Z91" s="152">
        <f>SQRT(AA91^2+AB91^2)*1000/(1.73*Z75)</f>
        <v>69.393390778851995</v>
      </c>
      <c r="AA91" s="153">
        <v>1.2072000000000001</v>
      </c>
      <c r="AB91" s="298">
        <v>0.20519999999999999</v>
      </c>
      <c r="AC91" s="152">
        <f>SQRT(AD91^2+AE91^2)*1000/(1.73*AC75)</f>
        <v>67.907445791622564</v>
      </c>
      <c r="AD91" s="153">
        <v>1.1832</v>
      </c>
      <c r="AE91" s="298">
        <v>0.18960000000000002</v>
      </c>
      <c r="AF91" s="152">
        <f>SQRT(AG91^2+AH91^2)*1000/(1.73*AF75)</f>
        <v>64.552781383831217</v>
      </c>
      <c r="AG91" s="153">
        <v>1.1244000000000001</v>
      </c>
      <c r="AH91" s="298">
        <v>0.18240000000000001</v>
      </c>
      <c r="AI91" s="152">
        <f>SQRT(AJ91^2+AK91^2)*1000/(1.73*AI75)</f>
        <v>58.689632882540472</v>
      </c>
      <c r="AJ91" s="153">
        <v>1.0512000000000001</v>
      </c>
      <c r="AK91" s="298">
        <v>0.17760000000000001</v>
      </c>
      <c r="AL91" s="152">
        <f>SQRT(AM91^2+AN91^2)*1000/(1.73*AL75)</f>
        <v>53.136993377770317</v>
      </c>
      <c r="AM91" s="153">
        <v>0.94920000000000004</v>
      </c>
      <c r="AN91" s="298">
        <v>0.17520000000000002</v>
      </c>
      <c r="AO91" s="152">
        <f>SQRT(AP91^2+AQ91^2)*1000/(1.73*AO75)</f>
        <v>49.283533610816747</v>
      </c>
      <c r="AP91" s="153">
        <v>0.87839999999999996</v>
      </c>
      <c r="AQ91" s="298">
        <v>0.17279999999999998</v>
      </c>
      <c r="AR91" s="304">
        <v>0</v>
      </c>
      <c r="AS91" s="304">
        <v>0</v>
      </c>
      <c r="AT91" s="304">
        <v>0</v>
      </c>
      <c r="AU91" s="304">
        <v>0</v>
      </c>
    </row>
    <row r="92" spans="1:47" ht="16.5" x14ac:dyDescent="0.25">
      <c r="A92" s="145" t="s">
        <v>49</v>
      </c>
      <c r="B92" s="146" t="s">
        <v>134</v>
      </c>
      <c r="C92" s="147"/>
      <c r="D92" s="148"/>
      <c r="E92" s="149"/>
      <c r="F92" s="150"/>
      <c r="G92" s="151"/>
      <c r="H92" s="152">
        <f>SQRT(I92^2+J92^2)*1000/(1.73*H69)</f>
        <v>140.95504662681637</v>
      </c>
      <c r="I92" s="153">
        <v>2.3248000000000002</v>
      </c>
      <c r="J92" s="298">
        <v>0.73599999999999999</v>
      </c>
      <c r="K92" s="152">
        <f>SQRT(L92^2+M92^2)*1000/(1.73*K69)</f>
        <v>136.3821099795835</v>
      </c>
      <c r="L92" s="153">
        <v>2.2624</v>
      </c>
      <c r="M92" s="298">
        <v>0.66959999999999997</v>
      </c>
      <c r="N92" s="152">
        <f>SQRT(O92^2+P92^2)*1000/(1.73*N69)</f>
        <v>138.90181829550585</v>
      </c>
      <c r="O92" s="153">
        <v>2.2999999999999998</v>
      </c>
      <c r="P92" s="298">
        <v>0.69599999999999995</v>
      </c>
      <c r="Q92" s="152">
        <f>SQRT(R92^2+S92^2)*1000/(1.73*Q69)</f>
        <v>184.24145687336389</v>
      </c>
      <c r="R92" s="153">
        <v>2.9688000000000003</v>
      </c>
      <c r="S92" s="298">
        <v>1.1599999999999999</v>
      </c>
      <c r="T92" s="152">
        <f>SQRT(U92^2+V92^2)*1000/(1.73*T69)</f>
        <v>168.01753900832526</v>
      </c>
      <c r="U92" s="153">
        <v>2.7151999999999998</v>
      </c>
      <c r="V92" s="298">
        <v>1.0375999999999999</v>
      </c>
      <c r="W92" s="152">
        <f>SQRT(X92^2+Y92^2)*1000/(1.73*W69)</f>
        <v>110.33747920380614</v>
      </c>
      <c r="X92" s="153">
        <v>1.84</v>
      </c>
      <c r="Y92" s="298">
        <v>0.50800000000000001</v>
      </c>
      <c r="Z92" s="152">
        <f>SQRT(AA92^2+AB92^2)*1000/(1.73*Z69)</f>
        <v>138.78917355271588</v>
      </c>
      <c r="AA92" s="153">
        <v>2.2368000000000001</v>
      </c>
      <c r="AB92" s="298">
        <v>0.87279999999999991</v>
      </c>
      <c r="AC92" s="152">
        <f>SQRT(AD92^2+AE92^2)*1000/(1.73*AC69)</f>
        <v>148.22246961188068</v>
      </c>
      <c r="AD92" s="153">
        <v>2.3655999999999997</v>
      </c>
      <c r="AE92" s="298">
        <v>0.98960000000000004</v>
      </c>
      <c r="AF92" s="152">
        <f>SQRT(AG92^2+AH92^2)*1000/(1.73*AF69)</f>
        <v>129.49393811818169</v>
      </c>
      <c r="AG92" s="153">
        <v>2.0831999999999997</v>
      </c>
      <c r="AH92" s="298">
        <v>0.82399999999999995</v>
      </c>
      <c r="AI92" s="152">
        <f>SQRT(AJ92^2+AK92^2)*1000/(1.73*AI69)</f>
        <v>87.184052668635189</v>
      </c>
      <c r="AJ92" s="153">
        <v>1.4319999999999999</v>
      </c>
      <c r="AK92" s="298">
        <v>0.47360000000000002</v>
      </c>
      <c r="AL92" s="152">
        <f>SQRT(AM92^2+AN92^2)*1000/(1.73*AL69)</f>
        <v>108.33753435688661</v>
      </c>
      <c r="AM92" s="153">
        <v>1.7264000000000002</v>
      </c>
      <c r="AN92" s="298">
        <v>0.72960000000000003</v>
      </c>
      <c r="AO92" s="152">
        <f>SQRT(AP92^2+AQ92^2)*1000/(1.73*AO69)</f>
        <v>135.1647190888871</v>
      </c>
      <c r="AP92" s="153">
        <v>2.1160000000000001</v>
      </c>
      <c r="AQ92" s="298">
        <v>0.99520000000000008</v>
      </c>
      <c r="AR92" s="304">
        <v>0</v>
      </c>
      <c r="AS92" s="304">
        <v>0</v>
      </c>
      <c r="AT92" s="304">
        <v>0</v>
      </c>
      <c r="AU92" s="304">
        <v>0</v>
      </c>
    </row>
    <row r="93" spans="1:47" ht="16.5" x14ac:dyDescent="0.25">
      <c r="A93" s="145" t="s">
        <v>63</v>
      </c>
      <c r="B93" s="146" t="s">
        <v>135</v>
      </c>
      <c r="C93" s="147"/>
      <c r="D93" s="148"/>
      <c r="E93" s="149"/>
      <c r="F93" s="150"/>
      <c r="G93" s="151"/>
      <c r="H93" s="152">
        <f>SQRT(I93^2+J93^2)*1000/(1.73*H75)</f>
        <v>87.526907824677139</v>
      </c>
      <c r="I93" s="153">
        <v>1.5167999999999999</v>
      </c>
      <c r="J93" s="298">
        <v>0.29120000000000001</v>
      </c>
      <c r="K93" s="152">
        <f>SQRT(L93^2+M93^2)*1000/(1.73*K75)</f>
        <v>88.317995114245903</v>
      </c>
      <c r="L93" s="153">
        <v>1.5304</v>
      </c>
      <c r="M93" s="298">
        <v>0.2944</v>
      </c>
      <c r="N93" s="152">
        <f>SQRT(O93^2+P93^2)*1000/(1.73*N75)</f>
        <v>84.359103419991229</v>
      </c>
      <c r="O93" s="153">
        <v>1.46</v>
      </c>
      <c r="P93" s="298">
        <v>0.29039999999999999</v>
      </c>
      <c r="Q93" s="152">
        <f>SQRT(R93^2+S93^2)*1000/(1.73*Q75)</f>
        <v>80.53615267380772</v>
      </c>
      <c r="R93" s="153">
        <v>1.3928</v>
      </c>
      <c r="S93" s="298">
        <v>0.28239999999999998</v>
      </c>
      <c r="T93" s="152">
        <f>SQRT(U93^2+V93^2)*1000/(1.73*T75)</f>
        <v>73.969005032534582</v>
      </c>
      <c r="U93" s="153">
        <v>1.2824</v>
      </c>
      <c r="V93" s="298">
        <v>0.2432</v>
      </c>
      <c r="W93" s="152">
        <f>SQRT(X93^2+Y93^2)*1000/(1.73*W75)</f>
        <v>70.337904444007734</v>
      </c>
      <c r="X93" s="153">
        <v>1.2176</v>
      </c>
      <c r="Y93" s="298">
        <v>0.24080000000000001</v>
      </c>
      <c r="Z93" s="152">
        <f>SQRT(AA93^2+AB93^2)*1000/(1.73*Z75)</f>
        <v>69.166416280342759</v>
      </c>
      <c r="AA93" s="153">
        <v>1.2047999999999999</v>
      </c>
      <c r="AB93" s="298">
        <v>0.19519999999999998</v>
      </c>
      <c r="AC93" s="152">
        <f>SQRT(AD93^2+AE93^2)*1000/(1.73*AC75)</f>
        <v>69.310063434811994</v>
      </c>
      <c r="AD93" s="153">
        <v>1.212</v>
      </c>
      <c r="AE93" s="298">
        <v>0.16400000000000001</v>
      </c>
      <c r="AF93" s="152">
        <f>SQRT(AG93^2+AH93^2)*1000/(1.73*AF75)</f>
        <v>63.96918754884129</v>
      </c>
      <c r="AG93" s="153">
        <v>1.1288</v>
      </c>
      <c r="AH93" s="298">
        <v>8.0000000000000004E-4</v>
      </c>
      <c r="AI93" s="152">
        <f>SQRT(AJ93^2+AK93^2)*1000/(1.73*AI75)</f>
        <v>60.623735123354841</v>
      </c>
      <c r="AJ93" s="153">
        <v>1.0960000000000001</v>
      </c>
      <c r="AK93" s="298">
        <v>0.1072</v>
      </c>
      <c r="AL93" s="152">
        <f>SQRT(AM93^2+AN93^2)*1000/(1.73*AL75)</f>
        <v>54.522433250756954</v>
      </c>
      <c r="AM93" s="153">
        <v>0.99039999999999995</v>
      </c>
      <c r="AN93" s="300">
        <v>0</v>
      </c>
      <c r="AO93" s="152">
        <f>SQRT(AP93^2+AQ93^2)*1000/(1.73*AO75)</f>
        <v>49.017360825156409</v>
      </c>
      <c r="AP93" s="153">
        <v>0.89039999999999997</v>
      </c>
      <c r="AQ93" s="298">
        <v>8.0000000000000004E-4</v>
      </c>
      <c r="AR93" s="304">
        <v>0</v>
      </c>
      <c r="AS93" s="304">
        <v>0</v>
      </c>
      <c r="AT93" s="304">
        <v>0</v>
      </c>
      <c r="AU93" s="304">
        <v>0</v>
      </c>
    </row>
    <row r="94" spans="1:47" ht="16.5" x14ac:dyDescent="0.25">
      <c r="A94" s="145" t="s">
        <v>136</v>
      </c>
      <c r="B94" s="146" t="s">
        <v>137</v>
      </c>
      <c r="C94" s="147"/>
      <c r="D94" s="148"/>
      <c r="E94" s="149"/>
      <c r="F94" s="150"/>
      <c r="G94" s="151"/>
      <c r="H94" s="152">
        <f>SQRT(I94^2+J94^2)*1000/(1.73*H69)</f>
        <v>33.255124484615692</v>
      </c>
      <c r="I94" s="153">
        <v>0.56520000000000004</v>
      </c>
      <c r="J94" s="298">
        <v>0.10740000000000001</v>
      </c>
      <c r="K94" s="152">
        <f>SQRT(L94^2+M94^2)*1000/(1.73*K69)</f>
        <v>33.668888298044067</v>
      </c>
      <c r="L94" s="153">
        <v>0.5706</v>
      </c>
      <c r="M94" s="298">
        <v>0.11700000000000001</v>
      </c>
      <c r="N94" s="152">
        <f>SQRT(O94^2+P94^2)*1000/(1.73*N69)</f>
        <v>33.125363681047141</v>
      </c>
      <c r="O94" s="153">
        <v>0.56279999999999997</v>
      </c>
      <c r="P94" s="298">
        <v>0.108</v>
      </c>
      <c r="Q94" s="152">
        <f>SQRT(R94^2+S94^2)*1000/(1.73*Q69)</f>
        <v>33.401292835146975</v>
      </c>
      <c r="R94" s="153">
        <v>0.5706</v>
      </c>
      <c r="S94" s="298">
        <v>9.1200000000000003E-2</v>
      </c>
      <c r="T94" s="152">
        <f>SQRT(U94^2+V94^2)*1000/(1.73*T69)</f>
        <v>33.659169487690704</v>
      </c>
      <c r="U94" s="153">
        <v>0.57540000000000002</v>
      </c>
      <c r="V94" s="298">
        <v>8.9400000000000007E-2</v>
      </c>
      <c r="W94" s="152">
        <f>SQRT(X94^2+Y94^2)*1000/(1.73*W69)</f>
        <v>33.176959099990704</v>
      </c>
      <c r="X94" s="153">
        <v>0.56879999999999997</v>
      </c>
      <c r="Y94" s="298">
        <v>7.6799999999999993E-2</v>
      </c>
      <c r="Z94" s="152">
        <f>SQRT(AA94^2+AB94^2)*1000/(1.73*Z69)</f>
        <v>32.065904935727623</v>
      </c>
      <c r="AA94" s="153">
        <v>0.55079999999999996</v>
      </c>
      <c r="AB94" s="298">
        <v>6.6000000000000003E-2</v>
      </c>
      <c r="AC94" s="152">
        <f>SQRT(AD94^2+AE94^2)*1000/(1.73*AC69)</f>
        <v>31.417313899876135</v>
      </c>
      <c r="AD94" s="153">
        <v>0.54179999999999995</v>
      </c>
      <c r="AE94" s="298">
        <v>4.3200000000000002E-2</v>
      </c>
      <c r="AF94" s="152">
        <f>SQRT(AG94^2+AH94^2)*1000/(1.73*AF69)</f>
        <v>29.861452940981735</v>
      </c>
      <c r="AG94" s="153">
        <v>0.51660000000000006</v>
      </c>
      <c r="AH94" s="298">
        <v>1.8E-3</v>
      </c>
      <c r="AI94" s="152">
        <f>SQRT(AJ94^2+AK94^2)*1000/(1.73*AI69)</f>
        <v>29.321130456309575</v>
      </c>
      <c r="AJ94" s="153">
        <v>0.50580000000000003</v>
      </c>
      <c r="AK94" s="298">
        <v>3.8399999999999997E-2</v>
      </c>
      <c r="AL94" s="152">
        <f>SQRT(AM94^2+AN94^2)*1000/(1.73*AL69)</f>
        <v>24.277456647398843</v>
      </c>
      <c r="AM94" s="153">
        <v>0.42</v>
      </c>
      <c r="AN94" s="300">
        <v>0</v>
      </c>
      <c r="AO94" s="152">
        <f>SQRT(AP94^2+AQ94^2)*1000/(1.73*AO69)</f>
        <v>20.531791907514449</v>
      </c>
      <c r="AP94" s="153">
        <v>0.35520000000000002</v>
      </c>
      <c r="AQ94" s="300">
        <v>0</v>
      </c>
      <c r="AR94" s="304">
        <v>0</v>
      </c>
      <c r="AS94" s="304">
        <v>0</v>
      </c>
      <c r="AT94" s="304">
        <v>0</v>
      </c>
      <c r="AU94" s="304">
        <v>0</v>
      </c>
    </row>
    <row r="95" spans="1:47" ht="16.5" x14ac:dyDescent="0.25">
      <c r="A95" s="145" t="s">
        <v>138</v>
      </c>
      <c r="B95" s="146" t="s">
        <v>139</v>
      </c>
      <c r="C95" s="147"/>
      <c r="D95" s="148"/>
      <c r="E95" s="149"/>
      <c r="F95" s="150"/>
      <c r="G95" s="151"/>
      <c r="H95" s="152">
        <f>SQRT(I95^2+J95^2)*1000/(1.73*H75)</f>
        <v>18.769156946492974</v>
      </c>
      <c r="I95" s="153">
        <v>0.33119999999999999</v>
      </c>
      <c r="J95" s="298">
        <v>6.0000000000000006E-4</v>
      </c>
      <c r="K95" s="152">
        <f>SQRT(L95^2+M95^2)*1000/(1.73*K75)</f>
        <v>19.109146548792928</v>
      </c>
      <c r="L95" s="153">
        <v>0.3372</v>
      </c>
      <c r="M95" s="300">
        <v>0</v>
      </c>
      <c r="N95" s="152">
        <f>SQRT(O95^2+P95^2)*1000/(1.73*N75)</f>
        <v>18.939136348180892</v>
      </c>
      <c r="O95" s="153">
        <v>0.3342</v>
      </c>
      <c r="P95" s="300">
        <v>0</v>
      </c>
      <c r="Q95" s="152">
        <f>SQRT(R95^2+S95^2)*1000/(1.73*Q75)</f>
        <v>19.10917679969436</v>
      </c>
      <c r="R95" s="153">
        <v>0.3372</v>
      </c>
      <c r="S95" s="298">
        <v>6.0000000000000006E-4</v>
      </c>
      <c r="T95" s="152">
        <f>SQRT(U95^2+V95^2)*1000/(1.73*T75)</f>
        <v>20.741244474668484</v>
      </c>
      <c r="U95" s="153">
        <v>0.36599999999999999</v>
      </c>
      <c r="V95" s="300">
        <v>0</v>
      </c>
      <c r="W95" s="152">
        <f>SQRT(X95^2+Y95^2)*1000/(1.73*W75)</f>
        <v>21.149268956137369</v>
      </c>
      <c r="X95" s="153">
        <v>0.37319999999999998</v>
      </c>
      <c r="Y95" s="300">
        <v>0</v>
      </c>
      <c r="Z95" s="152">
        <f>SQRT(AA95^2+AB95^2)*1000/(1.73*Z75)</f>
        <v>21.931315878952741</v>
      </c>
      <c r="AA95" s="153">
        <v>0.38700000000000001</v>
      </c>
      <c r="AB95" s="300">
        <v>0</v>
      </c>
      <c r="AC95" s="152">
        <f>SQRT(AD95^2+AE95^2)*1000/(1.73*AC75)</f>
        <v>21.931315878952741</v>
      </c>
      <c r="AD95" s="153">
        <v>0.38700000000000001</v>
      </c>
      <c r="AE95" s="300">
        <v>0</v>
      </c>
      <c r="AF95" s="152">
        <f>SQRT(AG95^2+AH95^2)*1000/(1.73*AF75)</f>
        <v>22.237334240054405</v>
      </c>
      <c r="AG95" s="153">
        <v>0.39239999999999997</v>
      </c>
      <c r="AH95" s="300">
        <v>0</v>
      </c>
      <c r="AI95" s="152">
        <f>SQRT(AJ95^2+AK95^2)*1000/(1.73*AI75)</f>
        <v>19.058629232039635</v>
      </c>
      <c r="AJ95" s="153">
        <v>0.34620000000000001</v>
      </c>
      <c r="AK95" s="300">
        <v>0</v>
      </c>
      <c r="AL95" s="152">
        <f>SQRT(AM95^2+AN95^2)*1000/(1.73*AL75)</f>
        <v>14.995871180842279</v>
      </c>
      <c r="AM95" s="153">
        <v>0.27239999999999998</v>
      </c>
      <c r="AN95" s="300">
        <v>0</v>
      </c>
      <c r="AO95" s="152">
        <f>SQRT(AP95^2+AQ95^2)*1000/(1.73*AO75)</f>
        <v>12.122213047068538</v>
      </c>
      <c r="AP95" s="153">
        <v>0.22019999999999998</v>
      </c>
      <c r="AQ95" s="300">
        <v>0</v>
      </c>
      <c r="AR95" s="304">
        <v>0</v>
      </c>
      <c r="AS95" s="304">
        <v>0</v>
      </c>
      <c r="AT95" s="304">
        <v>0</v>
      </c>
      <c r="AU95" s="304">
        <v>0</v>
      </c>
    </row>
    <row r="96" spans="1:47" ht="16.5" x14ac:dyDescent="0.25">
      <c r="A96" s="145" t="s">
        <v>71</v>
      </c>
      <c r="B96" s="146" t="s">
        <v>140</v>
      </c>
      <c r="C96" s="147"/>
      <c r="D96" s="148"/>
      <c r="E96" s="149"/>
      <c r="F96" s="150"/>
      <c r="G96" s="151"/>
      <c r="H96" s="155">
        <v>0</v>
      </c>
      <c r="I96" s="156">
        <v>0</v>
      </c>
      <c r="J96" s="300">
        <v>0</v>
      </c>
      <c r="K96" s="155">
        <v>0</v>
      </c>
      <c r="L96" s="156">
        <v>0</v>
      </c>
      <c r="M96" s="300">
        <v>0</v>
      </c>
      <c r="N96" s="155">
        <v>0</v>
      </c>
      <c r="O96" s="156">
        <v>0</v>
      </c>
      <c r="P96" s="300">
        <v>0</v>
      </c>
      <c r="Q96" s="155">
        <v>0</v>
      </c>
      <c r="R96" s="156">
        <v>0</v>
      </c>
      <c r="S96" s="300">
        <v>0</v>
      </c>
      <c r="T96" s="155">
        <v>0</v>
      </c>
      <c r="U96" s="156">
        <v>0</v>
      </c>
      <c r="V96" s="300">
        <v>0</v>
      </c>
      <c r="W96" s="155">
        <v>0</v>
      </c>
      <c r="X96" s="156">
        <v>0</v>
      </c>
      <c r="Y96" s="300">
        <v>0</v>
      </c>
      <c r="Z96" s="155">
        <v>0</v>
      </c>
      <c r="AA96" s="156">
        <v>0</v>
      </c>
      <c r="AB96" s="300">
        <v>0</v>
      </c>
      <c r="AC96" s="155">
        <v>0</v>
      </c>
      <c r="AD96" s="156">
        <v>0</v>
      </c>
      <c r="AE96" s="300">
        <v>0</v>
      </c>
      <c r="AF96" s="155">
        <v>0</v>
      </c>
      <c r="AG96" s="156">
        <v>0</v>
      </c>
      <c r="AH96" s="300">
        <v>0</v>
      </c>
      <c r="AI96" s="155">
        <v>0</v>
      </c>
      <c r="AJ96" s="156">
        <v>0</v>
      </c>
      <c r="AK96" s="300">
        <v>0</v>
      </c>
      <c r="AL96" s="155">
        <v>0</v>
      </c>
      <c r="AM96" s="156">
        <v>0</v>
      </c>
      <c r="AN96" s="300">
        <v>0</v>
      </c>
      <c r="AO96" s="155">
        <v>0</v>
      </c>
      <c r="AP96" s="156">
        <v>0</v>
      </c>
      <c r="AQ96" s="300">
        <v>0</v>
      </c>
      <c r="AR96" s="304">
        <v>0</v>
      </c>
      <c r="AS96" s="304">
        <v>0</v>
      </c>
      <c r="AT96" s="304">
        <v>0</v>
      </c>
      <c r="AU96" s="304">
        <v>0</v>
      </c>
    </row>
    <row r="97" spans="1:47" ht="16.5" x14ac:dyDescent="0.25">
      <c r="A97" s="145" t="s">
        <v>73</v>
      </c>
      <c r="B97" s="146" t="s">
        <v>141</v>
      </c>
      <c r="C97" s="147"/>
      <c r="D97" s="148"/>
      <c r="E97" s="149"/>
      <c r="F97" s="150"/>
      <c r="G97" s="151"/>
      <c r="H97" s="155">
        <v>0</v>
      </c>
      <c r="I97" s="156">
        <v>0</v>
      </c>
      <c r="J97" s="300">
        <v>0</v>
      </c>
      <c r="K97" s="155">
        <v>0</v>
      </c>
      <c r="L97" s="156">
        <v>0</v>
      </c>
      <c r="M97" s="300">
        <v>0</v>
      </c>
      <c r="N97" s="155">
        <v>0</v>
      </c>
      <c r="O97" s="156">
        <v>0</v>
      </c>
      <c r="P97" s="300">
        <v>0</v>
      </c>
      <c r="Q97" s="155">
        <v>0</v>
      </c>
      <c r="R97" s="156">
        <v>0</v>
      </c>
      <c r="S97" s="300">
        <v>0</v>
      </c>
      <c r="T97" s="155">
        <v>0</v>
      </c>
      <c r="U97" s="156">
        <v>0</v>
      </c>
      <c r="V97" s="300">
        <v>0</v>
      </c>
      <c r="W97" s="155">
        <v>0</v>
      </c>
      <c r="X97" s="156">
        <v>0</v>
      </c>
      <c r="Y97" s="300">
        <v>0</v>
      </c>
      <c r="Z97" s="155">
        <v>0</v>
      </c>
      <c r="AA97" s="156">
        <v>0</v>
      </c>
      <c r="AB97" s="300">
        <v>0</v>
      </c>
      <c r="AC97" s="155">
        <v>0</v>
      </c>
      <c r="AD97" s="156">
        <v>0</v>
      </c>
      <c r="AE97" s="300">
        <v>0</v>
      </c>
      <c r="AF97" s="155">
        <v>0</v>
      </c>
      <c r="AG97" s="156">
        <v>0</v>
      </c>
      <c r="AH97" s="300">
        <v>0</v>
      </c>
      <c r="AI97" s="155">
        <v>0</v>
      </c>
      <c r="AJ97" s="156">
        <v>0</v>
      </c>
      <c r="AK97" s="300">
        <v>0</v>
      </c>
      <c r="AL97" s="155">
        <v>0</v>
      </c>
      <c r="AM97" s="156">
        <v>0</v>
      </c>
      <c r="AN97" s="300">
        <v>0</v>
      </c>
      <c r="AO97" s="155">
        <v>0</v>
      </c>
      <c r="AP97" s="156">
        <v>0</v>
      </c>
      <c r="AQ97" s="300">
        <v>0</v>
      </c>
      <c r="AR97" s="304">
        <v>0</v>
      </c>
      <c r="AS97" s="304">
        <v>0</v>
      </c>
      <c r="AT97" s="304">
        <v>0</v>
      </c>
      <c r="AU97" s="304">
        <v>0</v>
      </c>
    </row>
    <row r="98" spans="1:47" ht="16.5" x14ac:dyDescent="0.25">
      <c r="A98" s="161"/>
      <c r="B98" s="146" t="s">
        <v>75</v>
      </c>
      <c r="C98" s="147"/>
      <c r="D98" s="162"/>
      <c r="E98" s="163"/>
      <c r="F98" s="164"/>
      <c r="G98" s="165"/>
      <c r="H98" s="152">
        <f>SQRT(I98^2+J98^2)*1000/(1.73*0.4)</f>
        <v>14.762535016326167</v>
      </c>
      <c r="I98" s="153">
        <v>9.4000000000000004E-3</v>
      </c>
      <c r="J98" s="298">
        <v>4.0000000000000001E-3</v>
      </c>
      <c r="K98" s="152">
        <f>SQRT(L98^2+M98^2)*1000/(1.73*0.4)</f>
        <v>14.762535016326167</v>
      </c>
      <c r="L98" s="153">
        <v>9.4000000000000004E-3</v>
      </c>
      <c r="M98" s="298">
        <v>4.0000000000000001E-3</v>
      </c>
      <c r="N98" s="152">
        <f>SQRT(O98^2+P98^2)*1000/(1.73*0.4)</f>
        <v>14.762535016326167</v>
      </c>
      <c r="O98" s="153">
        <v>9.4000000000000004E-3</v>
      </c>
      <c r="P98" s="298">
        <v>4.0000000000000001E-3</v>
      </c>
      <c r="Q98" s="152">
        <f>SQRT(R98^2+S98^2)*1000/(1.73*0.4)</f>
        <v>14.762535016326167</v>
      </c>
      <c r="R98" s="153">
        <v>9.4000000000000004E-3</v>
      </c>
      <c r="S98" s="298">
        <v>4.0000000000000001E-3</v>
      </c>
      <c r="T98" s="152">
        <f>SQRT(U98^2+V98^2)*1000/(1.73*0.4)</f>
        <v>14.762535016326167</v>
      </c>
      <c r="U98" s="153">
        <v>9.4000000000000004E-3</v>
      </c>
      <c r="V98" s="298">
        <v>4.0000000000000001E-3</v>
      </c>
      <c r="W98" s="152">
        <f>SQRT(X98^2+Y98^2)*1000/(1.73*0.4)</f>
        <v>14.762535016326167</v>
      </c>
      <c r="X98" s="153">
        <v>9.4000000000000004E-3</v>
      </c>
      <c r="Y98" s="298">
        <v>4.0000000000000001E-3</v>
      </c>
      <c r="Z98" s="152">
        <f>SQRT(AA98^2+AB98^2)*1000/(1.73*0.4)</f>
        <v>14.762535016326167</v>
      </c>
      <c r="AA98" s="153">
        <v>9.4000000000000004E-3</v>
      </c>
      <c r="AB98" s="298">
        <v>4.0000000000000001E-3</v>
      </c>
      <c r="AC98" s="152">
        <f>SQRT(AD98^2+AE98^2)*1000/(1.73*0.4)</f>
        <v>14.762535016326167</v>
      </c>
      <c r="AD98" s="153">
        <v>9.4000000000000004E-3</v>
      </c>
      <c r="AE98" s="298">
        <v>4.0000000000000001E-3</v>
      </c>
      <c r="AF98" s="152">
        <f>SQRT(AG98^2+AH98^2)*1000/(1.73*0.4)</f>
        <v>14.762535016326167</v>
      </c>
      <c r="AG98" s="153">
        <v>9.4000000000000004E-3</v>
      </c>
      <c r="AH98" s="298">
        <v>4.0000000000000001E-3</v>
      </c>
      <c r="AI98" s="152">
        <f>SQRT(AJ98^2+AK98^2)*1000/(1.73*0.4)</f>
        <v>14.762535016326167</v>
      </c>
      <c r="AJ98" s="153">
        <v>9.4000000000000004E-3</v>
      </c>
      <c r="AK98" s="298">
        <v>4.0000000000000001E-3</v>
      </c>
      <c r="AL98" s="152">
        <f>SQRT(AM98^2+AN98^2)*1000/(1.73*0.4)</f>
        <v>14.762535016326167</v>
      </c>
      <c r="AM98" s="153">
        <v>9.4000000000000004E-3</v>
      </c>
      <c r="AN98" s="298">
        <v>4.0000000000000001E-3</v>
      </c>
      <c r="AO98" s="152">
        <f>SQRT(AP98^2+AQ98^2)*1000/(1.73*0.4)</f>
        <v>14.762535016326167</v>
      </c>
      <c r="AP98" s="153">
        <v>9.4000000000000004E-3</v>
      </c>
      <c r="AQ98" s="298">
        <v>4.0000000000000001E-3</v>
      </c>
      <c r="AR98" s="261"/>
      <c r="AS98" s="261"/>
      <c r="AT98" s="261"/>
      <c r="AU98" s="261"/>
    </row>
    <row r="99" spans="1:47" ht="17.25" thickBot="1" x14ac:dyDescent="0.3">
      <c r="A99" s="169"/>
      <c r="B99" s="170" t="s">
        <v>76</v>
      </c>
      <c r="C99" s="171"/>
      <c r="D99" s="172"/>
      <c r="E99" s="163"/>
      <c r="F99" s="173"/>
      <c r="G99" s="174"/>
      <c r="H99" s="152">
        <f>SQRT(I99^2+J99^2)*1000/(1.73*0.4)</f>
        <v>23.30580356482476</v>
      </c>
      <c r="I99" s="153">
        <v>1.5299999999999999E-2</v>
      </c>
      <c r="J99" s="298">
        <v>5.1000000000000004E-3</v>
      </c>
      <c r="K99" s="152">
        <f>SQRT(L99^2+M99^2)*1000/(1.73*0.4)</f>
        <v>23.30580356482476</v>
      </c>
      <c r="L99" s="153">
        <v>1.5299999999999999E-2</v>
      </c>
      <c r="M99" s="298">
        <v>5.1000000000000004E-3</v>
      </c>
      <c r="N99" s="152">
        <f>SQRT(O99^2+P99^2)*1000/(1.73*0.4)</f>
        <v>23.30580356482476</v>
      </c>
      <c r="O99" s="153">
        <v>1.5299999999999999E-2</v>
      </c>
      <c r="P99" s="298">
        <v>5.1000000000000004E-3</v>
      </c>
      <c r="Q99" s="152">
        <f>SQRT(R99^2+S99^2)*1000/(1.73*0.4)</f>
        <v>23.30580356482476</v>
      </c>
      <c r="R99" s="153">
        <v>1.5299999999999999E-2</v>
      </c>
      <c r="S99" s="298">
        <v>5.1000000000000004E-3</v>
      </c>
      <c r="T99" s="152">
        <f>SQRT(U99^2+V99^2)*1000/(1.73*0.4)</f>
        <v>23.30580356482476</v>
      </c>
      <c r="U99" s="153">
        <v>1.5299999999999999E-2</v>
      </c>
      <c r="V99" s="298">
        <v>5.1000000000000004E-3</v>
      </c>
      <c r="W99" s="152">
        <f>SQRT(X99^2+Y99^2)*1000/(1.73*0.4)</f>
        <v>23.30580356482476</v>
      </c>
      <c r="X99" s="153">
        <v>1.5299999999999999E-2</v>
      </c>
      <c r="Y99" s="298">
        <v>5.1000000000000004E-3</v>
      </c>
      <c r="Z99" s="152">
        <f>SQRT(AA99^2+AB99^2)*1000/(1.73*0.4)</f>
        <v>23.30580356482476</v>
      </c>
      <c r="AA99" s="153">
        <v>1.5299999999999999E-2</v>
      </c>
      <c r="AB99" s="298">
        <v>5.1000000000000004E-3</v>
      </c>
      <c r="AC99" s="152">
        <f>SQRT(AD99^2+AE99^2)*1000/(1.73*0.4)</f>
        <v>23.30580356482476</v>
      </c>
      <c r="AD99" s="153">
        <v>1.5299999999999999E-2</v>
      </c>
      <c r="AE99" s="298">
        <v>5.1000000000000004E-3</v>
      </c>
      <c r="AF99" s="152">
        <f>SQRT(AG99^2+AH99^2)*1000/(1.73*0.4)</f>
        <v>23.30580356482476</v>
      </c>
      <c r="AG99" s="153">
        <v>1.5299999999999999E-2</v>
      </c>
      <c r="AH99" s="298">
        <v>5.1000000000000004E-3</v>
      </c>
      <c r="AI99" s="152">
        <f>SQRT(AJ99^2+AK99^2)*1000/(1.73*0.4)</f>
        <v>23.30580356482476</v>
      </c>
      <c r="AJ99" s="153">
        <v>1.5299999999999999E-2</v>
      </c>
      <c r="AK99" s="298">
        <v>5.1000000000000004E-3</v>
      </c>
      <c r="AL99" s="152">
        <f>SQRT(AM99^2+AN99^2)*1000/(1.73*0.4)</f>
        <v>23.30580356482476</v>
      </c>
      <c r="AM99" s="153">
        <v>1.5299999999999999E-2</v>
      </c>
      <c r="AN99" s="298">
        <v>5.1000000000000004E-3</v>
      </c>
      <c r="AO99" s="152">
        <f>SQRT(AP99^2+AQ99^2)*1000/(1.73*0.4)</f>
        <v>23.30580356482476</v>
      </c>
      <c r="AP99" s="153">
        <v>1.5299999999999999E-2</v>
      </c>
      <c r="AQ99" s="298">
        <v>5.1000000000000004E-3</v>
      </c>
      <c r="AR99" s="261"/>
      <c r="AS99" s="261"/>
      <c r="AT99" s="261"/>
      <c r="AU99" s="261"/>
    </row>
    <row r="100" spans="1:47" ht="16.5" x14ac:dyDescent="0.25">
      <c r="A100" s="176" t="s">
        <v>77</v>
      </c>
      <c r="B100" s="177"/>
      <c r="C100" s="177"/>
      <c r="D100" s="177"/>
      <c r="E100" s="177"/>
      <c r="F100" s="177"/>
      <c r="G100" s="178"/>
      <c r="H100" s="142">
        <f>H84+H86+H88+H90+H92+H94+H96</f>
        <v>409.24874193241413</v>
      </c>
      <c r="I100" s="143">
        <f>I84+I86+I88+I90+I92+I94+I96+I98</f>
        <v>6.8924000000000003</v>
      </c>
      <c r="J100" s="144">
        <f>J84+J86+J88+J90+J92+J94+J96+J98</f>
        <v>1.613</v>
      </c>
      <c r="K100" s="142">
        <f>K84+K86+K88+K90+K92+K94+K96</f>
        <v>430.92614256390658</v>
      </c>
      <c r="L100" s="143">
        <f>L84+L86+L88+L90+L92+L94+L96+L98</f>
        <v>7.2469999999999999</v>
      </c>
      <c r="M100" s="144">
        <f>M84+M86+M88+M90+M92+M94+M96+M98</f>
        <v>1.7422</v>
      </c>
      <c r="N100" s="142">
        <f>N84+N86+N88+N90+N92+N94+N96</f>
        <v>467.0312360469361</v>
      </c>
      <c r="O100" s="143">
        <f>O84+O86+O88+O90+O92+O94+O96+O98</f>
        <v>7.8240000000000007</v>
      </c>
      <c r="P100" s="144">
        <f>P84+P86+P88+P90+P92+P94+P96+P98</f>
        <v>1.9828000000000001</v>
      </c>
      <c r="Q100" s="142">
        <f>Q84+Q86+Q88+Q90+Q92+Q94+Q96</f>
        <v>500.95435983341594</v>
      </c>
      <c r="R100" s="143">
        <f>R84+R86+R88+R90+R92+R94+R96+R98</f>
        <v>8.3049999999999997</v>
      </c>
      <c r="S100" s="144">
        <f>S84+S86+S88+S90+S92+S94+S96+S98</f>
        <v>2.3712</v>
      </c>
      <c r="T100" s="142">
        <f>T84+T86+T88+T90+T92+T94+T96</f>
        <v>484.38163797341741</v>
      </c>
      <c r="U100" s="143">
        <f>U84+U86+U88+U90+U92+U94+U96+U98</f>
        <v>8.0561999999999987</v>
      </c>
      <c r="V100" s="144">
        <f>V84+V86+V88+V90+V92+V94+V96+V98</f>
        <v>2.1894</v>
      </c>
      <c r="W100" s="142">
        <f>W84+W86+W88+W90+W92+W94+W96</f>
        <v>424.93702924064718</v>
      </c>
      <c r="X100" s="143">
        <f>X84+X86+X88+X90+X92+X94+X96+X98</f>
        <v>7.1521999999999997</v>
      </c>
      <c r="Y100" s="144">
        <f>Y84+Y86+Y88+Y90+Y92+Y94+Y96+Y98</f>
        <v>1.6429999999999998</v>
      </c>
      <c r="Z100" s="142">
        <f>Z84+Z86+Z88+Z90+Z92+Z94+Z96</f>
        <v>450.20582415153569</v>
      </c>
      <c r="AA100" s="143">
        <f>AA84+AA86+AA88+AA90+AA92+AA94+AA96+AA98</f>
        <v>7.5039999999999996</v>
      </c>
      <c r="AB100" s="144">
        <f>AB84+AB86+AB88+AB90+AB92+AB94+AB96+AB98</f>
        <v>1.9429999999999998</v>
      </c>
      <c r="AC100" s="142">
        <f>AC84+AC86+AC88+AC90+AC92+AC94+AC96</f>
        <v>459.6035144912023</v>
      </c>
      <c r="AD100" s="143">
        <f>AD84+AD86+AD88+AD90+AD92+AD94+AD96+AD98</f>
        <v>7.6375999999999999</v>
      </c>
      <c r="AE100" s="144">
        <f>AE84+AE86+AE88+AE90+AE92+AE94+AE96+AE98</f>
        <v>2.0142000000000002</v>
      </c>
      <c r="AF100" s="142">
        <f>AF84+AF86+AF88+AF90+AF92+AF94+AF96</f>
        <v>432.2232074388981</v>
      </c>
      <c r="AG100" s="143">
        <f>AG84+AG86+AG88+AG90+AG92+AG94+AG96+AG98</f>
        <v>7.2123999999999997</v>
      </c>
      <c r="AH100" s="144">
        <f>AH84+AH86+AH88+AH90+AH92+AH94+AH96+AH98</f>
        <v>1.7777999999999998</v>
      </c>
      <c r="AI100" s="142">
        <f>AI84+AI86+AI88+AI90+AI92+AI94+AI96</f>
        <v>377.73364549279165</v>
      </c>
      <c r="AJ100" s="143">
        <f>AJ84+AJ86+AJ88+AJ90+AJ92+AJ94+AJ96+AJ98</f>
        <v>6.3415999999999997</v>
      </c>
      <c r="AK100" s="144">
        <f>AK84+AK86+AK88+AK90+AK92+AK94+AK96+AK98</f>
        <v>1.4970000000000001</v>
      </c>
      <c r="AL100" s="142">
        <f>AL84+AL86+AL88+AL90+AL92+AL94+AL96</f>
        <v>308.72781369206484</v>
      </c>
      <c r="AM100" s="143">
        <f>AM84+AM86+AM88+AM90+AM92+AM94+AM96+AM98</f>
        <v>5.1414</v>
      </c>
      <c r="AN100" s="144">
        <f>AN84+AN86+AN88+AN90+AN92+AN94+AN96+AN98</f>
        <v>1.3366</v>
      </c>
      <c r="AO100" s="142">
        <f>AO84+AO86+AO88+AO90+AO92+AO94+AO96</f>
        <v>303.00857776597826</v>
      </c>
      <c r="AP100" s="143">
        <f>AP84+AP86+AP88+AP90+AP92+AP94+AP96+AP98</f>
        <v>4.9736000000000002</v>
      </c>
      <c r="AQ100" s="144">
        <f>AQ84+AQ86+AQ88+AQ90+AQ92+AQ94+AQ96+AQ98</f>
        <v>1.526</v>
      </c>
      <c r="AR100" s="261"/>
      <c r="AS100" s="261"/>
      <c r="AT100" s="261"/>
      <c r="AU100" s="261"/>
    </row>
    <row r="101" spans="1:47" ht="17.25" thickBot="1" x14ac:dyDescent="0.3">
      <c r="A101" s="179" t="s">
        <v>78</v>
      </c>
      <c r="B101" s="180"/>
      <c r="C101" s="180"/>
      <c r="D101" s="180"/>
      <c r="E101" s="180"/>
      <c r="F101" s="180"/>
      <c r="G101" s="181"/>
      <c r="H101" s="182">
        <f>H85+H87+H89+H91+H93+H95+H97</f>
        <v>263.19146396727865</v>
      </c>
      <c r="I101" s="183">
        <f>I85+I87+I89+I91+I93+I95+I97+I99</f>
        <v>4.5782999999999996</v>
      </c>
      <c r="J101" s="184">
        <f>J85+J87+J89+J91+J93+J95+J97+J99</f>
        <v>0.83629999999999993</v>
      </c>
      <c r="K101" s="182">
        <f>K85+K87+K89+K91+K93+K95+K97</f>
        <v>266.86125152291345</v>
      </c>
      <c r="L101" s="183">
        <f>L85+L87+L89+L91+L93+L95+L97+L99</f>
        <v>4.6398999999999999</v>
      </c>
      <c r="M101" s="184">
        <f>M85+M87+M89+M91+M93+M95+M97+M99</f>
        <v>0.8569</v>
      </c>
      <c r="N101" s="182">
        <f>N85+N87+N89+N91+N93+N95+N97</f>
        <v>263.72026034879764</v>
      </c>
      <c r="O101" s="183">
        <f>O85+O87+O89+O91+O93+O95+O97+O99</f>
        <v>4.5850999999999997</v>
      </c>
      <c r="P101" s="184">
        <f>P85+P87+P89+P91+P93+P95+P97+P99</f>
        <v>0.84750000000000003</v>
      </c>
      <c r="Q101" s="182">
        <f>Q85+Q87+Q89+Q91+Q93+Q95+Q97</f>
        <v>257.9025441170524</v>
      </c>
      <c r="R101" s="183">
        <f>R85+R87+R89+R91+R93+R95+R97+R99</f>
        <v>4.4843000000000002</v>
      </c>
      <c r="S101" s="184">
        <f>S85+S87+S89+S91+S93+S95+S97+S99</f>
        <v>0.82810000000000006</v>
      </c>
      <c r="T101" s="182">
        <f>T85+T87+T89+T91+T93+T95+T97</f>
        <v>249.2978920413033</v>
      </c>
      <c r="U101" s="183">
        <f>U85+U87+U89+U91+U93+U95+U97+U99</f>
        <v>4.3438999999999997</v>
      </c>
      <c r="V101" s="184">
        <f>V85+V87+V89+V91+V93+V95+V97+V99</f>
        <v>0.75169999999999992</v>
      </c>
      <c r="W101" s="182">
        <f>W85+W87+W89+W91+W93+W95+W97</f>
        <v>239.44619499012128</v>
      </c>
      <c r="X101" s="183">
        <f>X85+X87+X89+X91+X93+X95+X97+X99</f>
        <v>4.1746999999999996</v>
      </c>
      <c r="Y101" s="184">
        <f>Y85+Y87+Y89+Y91+Y93+Y95+Y97+Y99</f>
        <v>0.7097</v>
      </c>
      <c r="Z101" s="182">
        <f>Z85+Z87+Z89+Z91+Z93+Z95+Z97</f>
        <v>237.33907057892907</v>
      </c>
      <c r="AA101" s="183">
        <f>AA85+AA87+AA89+AA91+AA93+AA95+AA97+AA99</f>
        <v>4.1534999999999993</v>
      </c>
      <c r="AB101" s="184">
        <f>AB85+AB87+AB89+AB91+AB93+AB95+AB97+AB99</f>
        <v>0.61669999999999991</v>
      </c>
      <c r="AC101" s="182">
        <f>AC85+AC87+AC89+AC91+AC93+AC95+AC97</f>
        <v>238.76440202317664</v>
      </c>
      <c r="AD101" s="183">
        <f>AD85+AD87+AD89+AD91+AD93+AD95+AD97+AD99</f>
        <v>4.1859000000000002</v>
      </c>
      <c r="AE101" s="184">
        <f>AE85+AE87+AE89+AE91+AE93+AE95+AE97+AE99</f>
        <v>0.56990000000000007</v>
      </c>
      <c r="AF101" s="182">
        <f>AF85+AF87+AF89+AF91+AF93+AF95+AF97</f>
        <v>228.9187124147916</v>
      </c>
      <c r="AG101" s="183">
        <f>AG85+AG87+AG89+AG91+AG93+AG95+AG97+AG99</f>
        <v>4.0240999999999998</v>
      </c>
      <c r="AH101" s="184">
        <f>AH85+AH87+AH89+AH91+AH93+AH95+AH97+AH99</f>
        <v>0.39590000000000003</v>
      </c>
      <c r="AI101" s="182">
        <f>AI85+AI87+AI89+AI91+AI93+AI95+AI97</f>
        <v>210.57381948864409</v>
      </c>
      <c r="AJ101" s="183">
        <f>AJ85+AJ87+AJ89+AJ91+AJ93+AJ95+AJ97+AJ99</f>
        <v>3.7981000000000003</v>
      </c>
      <c r="AK101" s="184">
        <f>AK85+AK87+AK89+AK91+AK93+AK95+AK97+AK99</f>
        <v>0.52990000000000004</v>
      </c>
      <c r="AL101" s="182">
        <f>AL85+AL87+AL89+AL91+AL93+AL95+AL97</f>
        <v>185.35712749493021</v>
      </c>
      <c r="AM101" s="183">
        <f>AM85+AM87+AM89+AM91+AM93+AM95+AM97+AM99</f>
        <v>3.3403</v>
      </c>
      <c r="AN101" s="184">
        <f>AN85+AN87+AN89+AN91+AN93+AN95+AN97+AN99</f>
        <v>0.42209999999999998</v>
      </c>
      <c r="AO101" s="182">
        <f>AO85+AO87+AO89+AO91+AO93+AO95+AO97</f>
        <v>161.98024859324363</v>
      </c>
      <c r="AP101" s="183">
        <f>AP85+AP87+AP89+AP91+AP93+AP95+AP97+AP99</f>
        <v>2.9144999999999999</v>
      </c>
      <c r="AQ101" s="184">
        <f>AQ85+AQ87+AQ89+AQ91+AQ93+AQ95+AQ97+AQ99</f>
        <v>0.39890000000000003</v>
      </c>
      <c r="AR101" s="261"/>
      <c r="AS101" s="261"/>
      <c r="AT101" s="261"/>
      <c r="AU101" s="261"/>
    </row>
    <row r="102" spans="1:47" ht="17.25" thickBot="1" x14ac:dyDescent="0.3">
      <c r="A102" s="185" t="s">
        <v>79</v>
      </c>
      <c r="B102" s="186"/>
      <c r="C102" s="186"/>
      <c r="D102" s="186"/>
      <c r="E102" s="186"/>
      <c r="F102" s="186"/>
      <c r="G102" s="186"/>
      <c r="H102" s="187">
        <f>H100+H101</f>
        <v>672.44020589969273</v>
      </c>
      <c r="I102" s="188">
        <f t="shared" ref="I102:AQ102" si="3">I100+I101</f>
        <v>11.470700000000001</v>
      </c>
      <c r="J102" s="189">
        <f t="shared" si="3"/>
        <v>2.4493</v>
      </c>
      <c r="K102" s="187">
        <f t="shared" si="3"/>
        <v>697.78739408682009</v>
      </c>
      <c r="L102" s="188">
        <f t="shared" si="3"/>
        <v>11.886900000000001</v>
      </c>
      <c r="M102" s="189">
        <f t="shared" si="3"/>
        <v>2.5991</v>
      </c>
      <c r="N102" s="187">
        <f t="shared" si="3"/>
        <v>730.75149639573374</v>
      </c>
      <c r="O102" s="188">
        <f t="shared" si="3"/>
        <v>12.4091</v>
      </c>
      <c r="P102" s="189">
        <f t="shared" si="3"/>
        <v>2.8303000000000003</v>
      </c>
      <c r="Q102" s="187">
        <f t="shared" si="3"/>
        <v>758.85690395046834</v>
      </c>
      <c r="R102" s="188">
        <f t="shared" si="3"/>
        <v>12.789300000000001</v>
      </c>
      <c r="S102" s="189">
        <f t="shared" si="3"/>
        <v>3.1993</v>
      </c>
      <c r="T102" s="187">
        <f t="shared" si="3"/>
        <v>733.67953001472074</v>
      </c>
      <c r="U102" s="188">
        <f t="shared" si="3"/>
        <v>12.400099999999998</v>
      </c>
      <c r="V102" s="189">
        <f t="shared" si="3"/>
        <v>2.9411</v>
      </c>
      <c r="W102" s="187">
        <f t="shared" si="3"/>
        <v>664.38322423076852</v>
      </c>
      <c r="X102" s="188">
        <f t="shared" si="3"/>
        <v>11.326899999999998</v>
      </c>
      <c r="Y102" s="189">
        <f t="shared" si="3"/>
        <v>2.3526999999999996</v>
      </c>
      <c r="Z102" s="187">
        <f t="shared" si="3"/>
        <v>687.54489473046476</v>
      </c>
      <c r="AA102" s="188">
        <f t="shared" si="3"/>
        <v>11.657499999999999</v>
      </c>
      <c r="AB102" s="189">
        <f t="shared" si="3"/>
        <v>2.5596999999999999</v>
      </c>
      <c r="AC102" s="187">
        <f t="shared" si="3"/>
        <v>698.36791651437898</v>
      </c>
      <c r="AD102" s="188">
        <f t="shared" si="3"/>
        <v>11.823499999999999</v>
      </c>
      <c r="AE102" s="189">
        <f t="shared" si="3"/>
        <v>2.5841000000000003</v>
      </c>
      <c r="AF102" s="187">
        <f t="shared" si="3"/>
        <v>661.14191985368973</v>
      </c>
      <c r="AG102" s="188">
        <f t="shared" si="3"/>
        <v>11.236499999999999</v>
      </c>
      <c r="AH102" s="189">
        <f t="shared" si="3"/>
        <v>2.1736999999999997</v>
      </c>
      <c r="AI102" s="187">
        <f t="shared" si="3"/>
        <v>588.30746498143571</v>
      </c>
      <c r="AJ102" s="188">
        <f t="shared" si="3"/>
        <v>10.139699999999999</v>
      </c>
      <c r="AK102" s="189">
        <f t="shared" si="3"/>
        <v>2.0269000000000004</v>
      </c>
      <c r="AL102" s="187">
        <f t="shared" si="3"/>
        <v>494.08494118699502</v>
      </c>
      <c r="AM102" s="188">
        <f t="shared" si="3"/>
        <v>8.4817</v>
      </c>
      <c r="AN102" s="189">
        <f t="shared" si="3"/>
        <v>1.7586999999999999</v>
      </c>
      <c r="AO102" s="187">
        <f t="shared" si="3"/>
        <v>464.98882635922189</v>
      </c>
      <c r="AP102" s="188">
        <f t="shared" si="3"/>
        <v>7.8880999999999997</v>
      </c>
      <c r="AQ102" s="189">
        <f t="shared" si="3"/>
        <v>1.9249000000000001</v>
      </c>
      <c r="AR102" s="261"/>
      <c r="AS102" s="261"/>
      <c r="AT102" s="261"/>
      <c r="AU102" s="261"/>
    </row>
    <row r="103" spans="1:47" ht="16.5" x14ac:dyDescent="0.25">
      <c r="A103" s="190"/>
      <c r="B103" s="3"/>
      <c r="C103" s="113"/>
      <c r="D103" s="115"/>
      <c r="E103" s="116"/>
      <c r="F103" s="115"/>
      <c r="G103" s="116"/>
      <c r="H103" s="117"/>
      <c r="I103" s="115"/>
      <c r="J103" s="115"/>
      <c r="K103" s="117"/>
      <c r="L103" s="115"/>
      <c r="M103" s="115"/>
      <c r="N103" s="117"/>
      <c r="O103" s="115"/>
      <c r="P103" s="115"/>
      <c r="Q103" s="117"/>
      <c r="R103" s="115"/>
      <c r="S103" s="115"/>
      <c r="T103" s="117"/>
      <c r="U103" s="115"/>
      <c r="V103" s="115"/>
      <c r="W103" s="117"/>
      <c r="X103" s="115"/>
      <c r="Y103" s="115"/>
      <c r="Z103" s="117"/>
      <c r="AA103" s="115"/>
      <c r="AB103" s="115"/>
      <c r="AC103" s="117"/>
      <c r="AD103" s="115"/>
      <c r="AE103" s="115"/>
      <c r="AF103" s="117"/>
      <c r="AG103" s="115"/>
      <c r="AH103" s="115"/>
      <c r="AI103" s="117"/>
      <c r="AJ103" s="115"/>
      <c r="AK103" s="115"/>
      <c r="AL103" s="117"/>
      <c r="AM103" s="115"/>
      <c r="AN103" s="115"/>
      <c r="AO103" s="117"/>
      <c r="AP103" s="115"/>
      <c r="AQ103" s="115"/>
      <c r="AR103" s="261"/>
      <c r="AS103" s="261"/>
      <c r="AT103" s="261"/>
      <c r="AU103" s="261"/>
    </row>
    <row r="104" spans="1:47" s="2" customFormat="1" ht="16.5" customHeight="1" thickBot="1" x14ac:dyDescent="0.3">
      <c r="A104" s="191" t="s">
        <v>80</v>
      </c>
      <c r="B104" s="3"/>
      <c r="C104" s="3"/>
      <c r="D104" s="3"/>
      <c r="E104" s="3"/>
      <c r="F104" s="3"/>
      <c r="G104" s="3"/>
      <c r="H104" s="192"/>
      <c r="I104" s="193"/>
      <c r="J104" s="115"/>
      <c r="K104" s="194"/>
      <c r="L104" s="194"/>
      <c r="M104" s="194"/>
      <c r="N104" s="194"/>
      <c r="O104" s="194"/>
      <c r="P104" s="194"/>
      <c r="Q104" s="194"/>
      <c r="R104" s="194"/>
      <c r="S104" s="194"/>
      <c r="T104" s="194"/>
      <c r="U104" s="194"/>
      <c r="V104" s="194"/>
      <c r="W104" s="194"/>
      <c r="X104" s="194"/>
      <c r="Y104" s="194"/>
      <c r="Z104" s="194"/>
      <c r="AA104" s="194"/>
      <c r="AB104" s="194"/>
      <c r="AC104" s="194"/>
      <c r="AD104" s="194"/>
      <c r="AE104" s="194"/>
      <c r="AF104" s="194"/>
      <c r="AG104" s="194"/>
      <c r="AH104" s="194"/>
      <c r="AI104" s="194"/>
      <c r="AJ104" s="194"/>
      <c r="AK104" s="194"/>
      <c r="AL104" s="194"/>
      <c r="AM104" s="194"/>
      <c r="AN104" s="194"/>
      <c r="AO104" s="194"/>
      <c r="AP104" s="194"/>
      <c r="AQ104" s="194"/>
    </row>
    <row r="105" spans="1:47" s="2" customFormat="1" ht="16.5" customHeight="1" x14ac:dyDescent="0.25">
      <c r="A105" s="45" t="s">
        <v>23</v>
      </c>
      <c r="B105" s="195" t="s">
        <v>81</v>
      </c>
      <c r="C105" s="196"/>
      <c r="D105" s="196" t="s">
        <v>82</v>
      </c>
      <c r="E105" s="196"/>
      <c r="F105" s="196"/>
      <c r="G105" s="197"/>
      <c r="H105" s="198">
        <f>$C$49/1000</f>
        <v>2.3E-2</v>
      </c>
      <c r="I105" s="199" t="s">
        <v>83</v>
      </c>
      <c r="J105" s="200">
        <f>$G$49/1000</f>
        <v>0.16250000000000001</v>
      </c>
      <c r="K105" s="198">
        <f>$C$49/1000</f>
        <v>2.3E-2</v>
      </c>
      <c r="L105" s="199" t="s">
        <v>83</v>
      </c>
      <c r="M105" s="200">
        <f>$G$49/1000</f>
        <v>0.16250000000000001</v>
      </c>
      <c r="N105" s="198">
        <f>$C$49/1000</f>
        <v>2.3E-2</v>
      </c>
      <c r="O105" s="199" t="s">
        <v>83</v>
      </c>
      <c r="P105" s="200">
        <f>$G$49/1000</f>
        <v>0.16250000000000001</v>
      </c>
      <c r="Q105" s="198">
        <f>$C$49/1000</f>
        <v>2.3E-2</v>
      </c>
      <c r="R105" s="199" t="s">
        <v>83</v>
      </c>
      <c r="S105" s="200">
        <f>$G$49/1000</f>
        <v>0.16250000000000001</v>
      </c>
      <c r="T105" s="198">
        <f>$C$49/1000</f>
        <v>2.3E-2</v>
      </c>
      <c r="U105" s="199" t="s">
        <v>83</v>
      </c>
      <c r="V105" s="200">
        <f>$G$49/1000</f>
        <v>0.16250000000000001</v>
      </c>
      <c r="W105" s="198">
        <f>$C$49/1000</f>
        <v>2.3E-2</v>
      </c>
      <c r="X105" s="199" t="s">
        <v>83</v>
      </c>
      <c r="Y105" s="200">
        <f>$G$49/1000</f>
        <v>0.16250000000000001</v>
      </c>
      <c r="Z105" s="198">
        <f>$C$49/1000</f>
        <v>2.3E-2</v>
      </c>
      <c r="AA105" s="199" t="s">
        <v>83</v>
      </c>
      <c r="AB105" s="200">
        <f>$G$49/1000</f>
        <v>0.16250000000000001</v>
      </c>
      <c r="AC105" s="198">
        <f>$C$49/1000</f>
        <v>2.3E-2</v>
      </c>
      <c r="AD105" s="199" t="s">
        <v>83</v>
      </c>
      <c r="AE105" s="200">
        <f>$G$49/1000</f>
        <v>0.16250000000000001</v>
      </c>
      <c r="AF105" s="198">
        <f>$C$49/1000</f>
        <v>2.3E-2</v>
      </c>
      <c r="AG105" s="199" t="s">
        <v>83</v>
      </c>
      <c r="AH105" s="200">
        <f>$G$49/1000</f>
        <v>0.16250000000000001</v>
      </c>
      <c r="AI105" s="198">
        <f>$C$49/1000</f>
        <v>2.3E-2</v>
      </c>
      <c r="AJ105" s="199" t="s">
        <v>83</v>
      </c>
      <c r="AK105" s="200">
        <f>$G$49/1000</f>
        <v>0.16250000000000001</v>
      </c>
      <c r="AL105" s="198">
        <f>$C$49/1000</f>
        <v>2.3E-2</v>
      </c>
      <c r="AM105" s="199" t="s">
        <v>83</v>
      </c>
      <c r="AN105" s="200">
        <f>$G$49/1000</f>
        <v>0.16250000000000001</v>
      </c>
      <c r="AO105" s="198">
        <f>$C$49/1000</f>
        <v>2.3E-2</v>
      </c>
      <c r="AP105" s="199" t="s">
        <v>83</v>
      </c>
      <c r="AQ105" s="200">
        <f>$G$49/1000</f>
        <v>0.16250000000000001</v>
      </c>
    </row>
    <row r="106" spans="1:47" s="2" customFormat="1" ht="16.5" customHeight="1" thickBot="1" x14ac:dyDescent="0.3">
      <c r="A106" s="56"/>
      <c r="B106" s="201" t="s">
        <v>84</v>
      </c>
      <c r="C106" s="202"/>
      <c r="D106" s="202" t="s">
        <v>85</v>
      </c>
      <c r="E106" s="202"/>
      <c r="F106" s="202"/>
      <c r="G106" s="203"/>
      <c r="H106" s="204">
        <f>((I66^2+J66^2)*$G$50/1000)/$C$7*$C$7</f>
        <v>6.2227817181244003</v>
      </c>
      <c r="I106" s="205" t="s">
        <v>83</v>
      </c>
      <c r="J106" s="206">
        <f>((I66^2+J66^2)*$J$50)/(100*$C$7)</f>
        <v>0.20463677056784002</v>
      </c>
      <c r="K106" s="204">
        <f>((L66^2+M66^2)*$G$50/1000)/$C$7*$C$7</f>
        <v>6.8992847714295991</v>
      </c>
      <c r="L106" s="205" t="s">
        <v>83</v>
      </c>
      <c r="M106" s="206">
        <f>((L66^2+M66^2)*$J$50)/(100*$C$7)</f>
        <v>0.22688363802656</v>
      </c>
      <c r="N106" s="204">
        <f>((O66^2+P66^2)*$G$50/1000)/$C$7*$C$7</f>
        <v>8.0905403378096032</v>
      </c>
      <c r="O106" s="205" t="s">
        <v>83</v>
      </c>
      <c r="P106" s="206">
        <f>((O66^2+P66^2)*$J$50)/(100*$C$7)</f>
        <v>0.26605819099456013</v>
      </c>
      <c r="Q106" s="204">
        <f>((R66^2+S66^2)*$G$50/1000)/$C$7*$C$7</f>
        <v>9.2640293573035972</v>
      </c>
      <c r="R106" s="205" t="s">
        <v>83</v>
      </c>
      <c r="S106" s="206">
        <f>((R66^2+S66^2)*$J$50)/(100*$C$7)</f>
        <v>0.30464848937296002</v>
      </c>
      <c r="T106" s="204">
        <f>((U66^2+V66^2)*$G$50/1000)/$C$7*$C$7</f>
        <v>8.6555252270519958</v>
      </c>
      <c r="U106" s="205" t="s">
        <v>83</v>
      </c>
      <c r="V106" s="206">
        <f>((U66^2+V66^2)*$J$50)/(100*$C$7)</f>
        <v>0.28463777298719989</v>
      </c>
      <c r="W106" s="204">
        <f>((X66^2+Y66^2)*$G$50/1000)/$C$7*$C$7</f>
        <v>6.6880554647895991</v>
      </c>
      <c r="X106" s="205" t="s">
        <v>83</v>
      </c>
      <c r="Y106" s="206">
        <f>((X66^2+Y66^2)*$J$50)/(100*$C$7)</f>
        <v>0.21993734212256</v>
      </c>
      <c r="Z106" s="204">
        <f>((AA66^2+AB66^2)*$G$50/1000)/$C$7*$C$7</f>
        <v>7.4619890603499996</v>
      </c>
      <c r="AA106" s="205" t="s">
        <v>83</v>
      </c>
      <c r="AB106" s="206">
        <f>((AA66^2+AB66^2)*$J$50)/(100*$C$7)</f>
        <v>0.24538822225999998</v>
      </c>
      <c r="AC106" s="204">
        <f>((AD66^2+AE66^2)*$G$50/1000)/$C$7*$C$7</f>
        <v>7.7482060773260004</v>
      </c>
      <c r="AD106" s="205" t="s">
        <v>83</v>
      </c>
      <c r="AE106" s="206">
        <f>((AD66^2+AE66^2)*$J$50)/(100*$C$7)</f>
        <v>0.25480049617360001</v>
      </c>
      <c r="AF106" s="204">
        <f>((AG66^2+AH66^2)*$G$50/1000)/$C$7*$C$7</f>
        <v>6.8527156028539995</v>
      </c>
      <c r="AG106" s="205" t="s">
        <v>83</v>
      </c>
      <c r="AH106" s="206">
        <f>((AG66^2+AH66^2)*$J$50)/(100*$C$7)</f>
        <v>0.22535220647440002</v>
      </c>
      <c r="AI106" s="204">
        <f>((AJ66^2+AK66^2)*$G$50/1000)/$C$7*$C$7</f>
        <v>5.2727223563563994</v>
      </c>
      <c r="AJ106" s="205" t="s">
        <v>83</v>
      </c>
      <c r="AK106" s="206">
        <f>((AJ66^2+AK66^2)*$J$50)/(100*$C$7)</f>
        <v>0.17339397780304</v>
      </c>
      <c r="AL106" s="204">
        <f>((AM66^2+AN66^2)*$G$50/1000)/$C$7*$C$7</f>
        <v>3.5047030902487992</v>
      </c>
      <c r="AM106" s="205" t="s">
        <v>83</v>
      </c>
      <c r="AN106" s="206">
        <f>((AM66^2+AN66^2)*$J$50)/(100*$C$7)</f>
        <v>0.11525249553568001</v>
      </c>
      <c r="AO106" s="204">
        <f>((AP66^2+AQ66^2)*$G$50/1000)/$C$7*$C$7</f>
        <v>3.3612486679023998</v>
      </c>
      <c r="AP106" s="205" t="s">
        <v>83</v>
      </c>
      <c r="AQ106" s="206">
        <f>((AP66^2+AQ66^2)*$J$50)/(100*$C$7)</f>
        <v>0.11053498316864002</v>
      </c>
    </row>
    <row r="107" spans="1:47" s="2" customFormat="1" ht="16.5" customHeight="1" x14ac:dyDescent="0.25">
      <c r="A107" s="56"/>
      <c r="B107" s="207" t="s">
        <v>86</v>
      </c>
      <c r="C107" s="208">
        <v>23</v>
      </c>
      <c r="D107" s="209"/>
      <c r="E107" s="210" t="s">
        <v>87</v>
      </c>
      <c r="F107" s="210"/>
      <c r="G107" s="211">
        <v>162.5</v>
      </c>
      <c r="H107" s="212"/>
      <c r="I107" s="213"/>
      <c r="J107" s="214"/>
      <c r="K107" s="92"/>
      <c r="L107" s="215"/>
      <c r="M107" s="93"/>
      <c r="N107" s="92"/>
      <c r="O107" s="215"/>
      <c r="P107" s="93"/>
      <c r="Q107" s="92"/>
      <c r="R107" s="215"/>
      <c r="S107" s="93"/>
      <c r="T107" s="92"/>
      <c r="U107" s="215"/>
      <c r="V107" s="93"/>
      <c r="W107" s="92"/>
      <c r="X107" s="215"/>
      <c r="Y107" s="93"/>
      <c r="Z107" s="92"/>
      <c r="AA107" s="215"/>
      <c r="AB107" s="93"/>
      <c r="AC107" s="92"/>
      <c r="AD107" s="215"/>
      <c r="AE107" s="93"/>
      <c r="AF107" s="92"/>
      <c r="AG107" s="215"/>
      <c r="AH107" s="93"/>
      <c r="AI107" s="92"/>
      <c r="AJ107" s="215"/>
      <c r="AK107" s="93"/>
      <c r="AL107" s="92"/>
      <c r="AM107" s="215"/>
      <c r="AN107" s="93"/>
      <c r="AO107" s="92"/>
      <c r="AP107" s="215"/>
      <c r="AQ107" s="93"/>
    </row>
    <row r="108" spans="1:47" s="2" customFormat="1" ht="16.5" customHeight="1" thickBot="1" x14ac:dyDescent="0.3">
      <c r="A108" s="56"/>
      <c r="B108" s="106"/>
      <c r="C108" s="109"/>
      <c r="D108" s="112"/>
      <c r="E108" s="216"/>
      <c r="F108" s="216" t="s">
        <v>88</v>
      </c>
      <c r="G108" s="107">
        <v>124.19</v>
      </c>
      <c r="H108" s="217" t="s">
        <v>89</v>
      </c>
      <c r="I108" s="218"/>
      <c r="J108" s="219">
        <v>10.210000000000001</v>
      </c>
      <c r="K108" s="97"/>
      <c r="L108" s="220"/>
      <c r="M108" s="98"/>
      <c r="N108" s="97"/>
      <c r="O108" s="220"/>
      <c r="P108" s="98"/>
      <c r="Q108" s="97"/>
      <c r="R108" s="220"/>
      <c r="S108" s="98"/>
      <c r="T108" s="97"/>
      <c r="U108" s="220"/>
      <c r="V108" s="98"/>
      <c r="W108" s="97"/>
      <c r="X108" s="220"/>
      <c r="Y108" s="98"/>
      <c r="Z108" s="97"/>
      <c r="AA108" s="220"/>
      <c r="AB108" s="98"/>
      <c r="AC108" s="97"/>
      <c r="AD108" s="220"/>
      <c r="AE108" s="98"/>
      <c r="AF108" s="97"/>
      <c r="AG108" s="220"/>
      <c r="AH108" s="98"/>
      <c r="AI108" s="97"/>
      <c r="AJ108" s="220"/>
      <c r="AK108" s="98"/>
      <c r="AL108" s="97"/>
      <c r="AM108" s="220"/>
      <c r="AN108" s="98"/>
      <c r="AO108" s="97"/>
      <c r="AP108" s="220"/>
      <c r="AQ108" s="98"/>
    </row>
    <row r="109" spans="1:47" s="2" customFormat="1" ht="16.5" customHeight="1" thickBot="1" x14ac:dyDescent="0.3">
      <c r="A109" s="85"/>
      <c r="B109" s="221" t="s">
        <v>90</v>
      </c>
      <c r="C109" s="222"/>
      <c r="D109" s="222"/>
      <c r="E109" s="222"/>
      <c r="F109" s="222"/>
      <c r="G109" s="223"/>
      <c r="H109" s="224">
        <f>H105+H106+I66</f>
        <v>13.1381817181244</v>
      </c>
      <c r="I109" s="225" t="s">
        <v>83</v>
      </c>
      <c r="J109" s="226">
        <f>J105+J106+J66</f>
        <v>1.9801367705678401</v>
      </c>
      <c r="K109" s="224">
        <f>K105+K106+L66</f>
        <v>14.169284771429599</v>
      </c>
      <c r="L109" s="225" t="s">
        <v>83</v>
      </c>
      <c r="M109" s="226">
        <f>M105+M106+M66</f>
        <v>2.13158363802656</v>
      </c>
      <c r="N109" s="224">
        <f>N105+N106+O66</f>
        <v>15.937540337809605</v>
      </c>
      <c r="O109" s="225" t="s">
        <v>83</v>
      </c>
      <c r="P109" s="226">
        <f>P105+P106+P66</f>
        <v>2.4113581909945605</v>
      </c>
      <c r="Q109" s="224">
        <f>Q105+Q106+R66</f>
        <v>17.592029357303595</v>
      </c>
      <c r="R109" s="225" t="s">
        <v>83</v>
      </c>
      <c r="S109" s="226">
        <f>S105+S106+S66</f>
        <v>2.8383484893729598</v>
      </c>
      <c r="T109" s="224">
        <f>T105+T106+U66</f>
        <v>16.734725227051996</v>
      </c>
      <c r="U109" s="225" t="s">
        <v>83</v>
      </c>
      <c r="V109" s="226">
        <f>V105+V106+V66</f>
        <v>2.6365377729872002</v>
      </c>
      <c r="W109" s="224">
        <f>W105+W106+X66</f>
        <v>13.863255464789599</v>
      </c>
      <c r="X109" s="225" t="s">
        <v>83</v>
      </c>
      <c r="Y109" s="226">
        <f>Y105+Y106+Y66</f>
        <v>2.0254373421225598</v>
      </c>
      <c r="Z109" s="224">
        <f>Z105+Z106+AA66</f>
        <v>14.988989060349999</v>
      </c>
      <c r="AA109" s="225" t="s">
        <v>83</v>
      </c>
      <c r="AB109" s="226">
        <f>AB105+AB106+AB66</f>
        <v>2.35088822226</v>
      </c>
      <c r="AC109" s="224">
        <f>AC105+AC106+AD66</f>
        <v>15.408806077326</v>
      </c>
      <c r="AD109" s="225" t="s">
        <v>83</v>
      </c>
      <c r="AE109" s="226">
        <f>AE105+AE106+AE66</f>
        <v>2.4315004961736002</v>
      </c>
      <c r="AF109" s="224">
        <f>AF105+AF106+AG66</f>
        <v>14.088115602854</v>
      </c>
      <c r="AG109" s="225" t="s">
        <v>83</v>
      </c>
      <c r="AH109" s="226">
        <f>AH105+AH106+AH66</f>
        <v>2.1656522064743999</v>
      </c>
      <c r="AI109" s="224">
        <f>AI105+AI106+AJ66</f>
        <v>11.6373223563564</v>
      </c>
      <c r="AJ109" s="225" t="s">
        <v>83</v>
      </c>
      <c r="AK109" s="226">
        <f>AK105+AK106+AK66</f>
        <v>1.8328939778030402</v>
      </c>
      <c r="AL109" s="224">
        <f>AL105+AL106+AM66</f>
        <v>8.6691030902488002</v>
      </c>
      <c r="AM109" s="225" t="s">
        <v>83</v>
      </c>
      <c r="AN109" s="226">
        <f>AN105+AN106+AN66</f>
        <v>1.6143524955356801</v>
      </c>
      <c r="AO109" s="224">
        <f>AO105+AO106+AP66</f>
        <v>8.3578486679024007</v>
      </c>
      <c r="AP109" s="225" t="s">
        <v>83</v>
      </c>
      <c r="AQ109" s="226">
        <f>AQ105+AQ106+AQ66</f>
        <v>1.7990349831686401</v>
      </c>
    </row>
    <row r="110" spans="1:47" s="2" customFormat="1" ht="16.5" customHeight="1" x14ac:dyDescent="0.25">
      <c r="A110" s="45" t="s">
        <v>91</v>
      </c>
      <c r="B110" s="195" t="s">
        <v>81</v>
      </c>
      <c r="C110" s="196"/>
      <c r="D110" s="196" t="s">
        <v>82</v>
      </c>
      <c r="E110" s="196"/>
      <c r="F110" s="196"/>
      <c r="G110" s="196"/>
      <c r="H110" s="198">
        <f>$C$54/1000</f>
        <v>2.1999999999999999E-2</v>
      </c>
      <c r="I110" s="199" t="s">
        <v>83</v>
      </c>
      <c r="J110" s="200">
        <f>$G$54/1000</f>
        <v>0.16500000000000001</v>
      </c>
      <c r="K110" s="198">
        <f>$C$54/1000</f>
        <v>2.1999999999999999E-2</v>
      </c>
      <c r="L110" s="199" t="s">
        <v>83</v>
      </c>
      <c r="M110" s="200">
        <f>$G$54/1000</f>
        <v>0.16500000000000001</v>
      </c>
      <c r="N110" s="198">
        <f>$C$54/1000</f>
        <v>2.1999999999999999E-2</v>
      </c>
      <c r="O110" s="199" t="s">
        <v>83</v>
      </c>
      <c r="P110" s="200">
        <f>$G$54/1000</f>
        <v>0.16500000000000001</v>
      </c>
      <c r="Q110" s="198">
        <f>$C$54/1000</f>
        <v>2.1999999999999999E-2</v>
      </c>
      <c r="R110" s="199" t="s">
        <v>83</v>
      </c>
      <c r="S110" s="200">
        <f>$G$54/1000</f>
        <v>0.16500000000000001</v>
      </c>
      <c r="T110" s="198">
        <f>$C$54/1000</f>
        <v>2.1999999999999999E-2</v>
      </c>
      <c r="U110" s="199" t="s">
        <v>83</v>
      </c>
      <c r="V110" s="200">
        <f>$G$54/1000</f>
        <v>0.16500000000000001</v>
      </c>
      <c r="W110" s="198">
        <f>$C$54/1000</f>
        <v>2.1999999999999999E-2</v>
      </c>
      <c r="X110" s="199" t="s">
        <v>83</v>
      </c>
      <c r="Y110" s="200">
        <f>$G$54/1000</f>
        <v>0.16500000000000001</v>
      </c>
      <c r="Z110" s="198">
        <f>$C$54/1000</f>
        <v>2.1999999999999999E-2</v>
      </c>
      <c r="AA110" s="199" t="s">
        <v>83</v>
      </c>
      <c r="AB110" s="200">
        <f>$G$54/1000</f>
        <v>0.16500000000000001</v>
      </c>
      <c r="AC110" s="198">
        <f>$C$54/1000</f>
        <v>2.1999999999999999E-2</v>
      </c>
      <c r="AD110" s="199" t="s">
        <v>83</v>
      </c>
      <c r="AE110" s="200">
        <f>$G$54/1000</f>
        <v>0.16500000000000001</v>
      </c>
      <c r="AF110" s="198">
        <f>$C$54/1000</f>
        <v>2.1999999999999999E-2</v>
      </c>
      <c r="AG110" s="199" t="s">
        <v>83</v>
      </c>
      <c r="AH110" s="200">
        <f>$G$54/1000</f>
        <v>0.16500000000000001</v>
      </c>
      <c r="AI110" s="198">
        <f>$C$54/1000</f>
        <v>2.1999999999999999E-2</v>
      </c>
      <c r="AJ110" s="199" t="s">
        <v>83</v>
      </c>
      <c r="AK110" s="200">
        <f>$G$54/1000</f>
        <v>0.16500000000000001</v>
      </c>
      <c r="AL110" s="198">
        <f>$C$54/1000</f>
        <v>2.1999999999999999E-2</v>
      </c>
      <c r="AM110" s="199" t="s">
        <v>83</v>
      </c>
      <c r="AN110" s="200">
        <f>$G$54/1000</f>
        <v>0.16500000000000001</v>
      </c>
      <c r="AO110" s="198">
        <f>$C$54/1000</f>
        <v>2.1999999999999999E-2</v>
      </c>
      <c r="AP110" s="199" t="s">
        <v>83</v>
      </c>
      <c r="AQ110" s="200">
        <f>$G$54/1000</f>
        <v>0.16500000000000001</v>
      </c>
    </row>
    <row r="111" spans="1:47" s="2" customFormat="1" ht="16.5" customHeight="1" thickBot="1" x14ac:dyDescent="0.3">
      <c r="A111" s="56"/>
      <c r="B111" s="201" t="s">
        <v>84</v>
      </c>
      <c r="C111" s="202"/>
      <c r="D111" s="202" t="s">
        <v>85</v>
      </c>
      <c r="E111" s="202"/>
      <c r="F111" s="202"/>
      <c r="G111" s="227"/>
      <c r="H111" s="204">
        <f>((I72^2+J72^2)*$G$55/1000)/$C$13*$C$7</f>
        <v>2.5556903701541995</v>
      </c>
      <c r="I111" s="205" t="s">
        <v>83</v>
      </c>
      <c r="J111" s="206">
        <f>((I72^2+J72^2)*$J$55)/(100*$C$13)</f>
        <v>8.9066859920959987E-2</v>
      </c>
      <c r="K111" s="204">
        <f>((L72^2+M72^2)*$G$55/1000)/$C$13*$C$7</f>
        <v>2.6268054256637998</v>
      </c>
      <c r="L111" s="205" t="s">
        <v>83</v>
      </c>
      <c r="M111" s="206">
        <f>((L72^2+M72^2)*$J$55)/(100*$C$13)</f>
        <v>9.1545248837439974E-2</v>
      </c>
      <c r="N111" s="204">
        <f>((O72^2+P72^2)*$G$55/1000)/$C$13*$C$7</f>
        <v>2.5652675806973995</v>
      </c>
      <c r="O111" s="205" t="s">
        <v>83</v>
      </c>
      <c r="P111" s="206">
        <f>((O72^2+P72^2)*$J$55)/(100*$C$13)</f>
        <v>8.9400629645119981E-2</v>
      </c>
      <c r="Q111" s="204">
        <f>((R72^2+S72^2)*$G$55/1000)/$C$13*$C$7</f>
        <v>2.4535661928389998</v>
      </c>
      <c r="R111" s="205" t="s">
        <v>83</v>
      </c>
      <c r="S111" s="206">
        <f>((R72^2+S72^2)*$J$55)/(100*$C$13)</f>
        <v>8.5507790363199984E-2</v>
      </c>
      <c r="T111" s="204">
        <f>((U72^2+V72^2)*$G$55/1000)/$C$13*$C$7</f>
        <v>2.2930790265989995</v>
      </c>
      <c r="U111" s="205" t="s">
        <v>83</v>
      </c>
      <c r="V111" s="206">
        <f>((U72^2+V72^2)*$J$55)/(100*$C$13)</f>
        <v>7.9914746651199978E-2</v>
      </c>
      <c r="W111" s="204">
        <f>((X72^2+Y72^2)*$G$55/1000)/$C$13*$C$7</f>
        <v>2.1157723952981997</v>
      </c>
      <c r="X111" s="205" t="s">
        <v>83</v>
      </c>
      <c r="Y111" s="206">
        <f>((X72^2+Y72^2)*$J$55)/(100*$C$13)</f>
        <v>7.3735537668159989E-2</v>
      </c>
      <c r="Z111" s="204">
        <f>((AA72^2+AB72^2)*$G$55/1000)/$C$13*$C$7</f>
        <v>2.0803856557085996</v>
      </c>
      <c r="AA111" s="205" t="s">
        <v>83</v>
      </c>
      <c r="AB111" s="206">
        <f>((AA72^2+AB72^2)*$J$55)/(100*$C$13)</f>
        <v>7.2502295247679982E-2</v>
      </c>
      <c r="AC111" s="204">
        <f>((AD72^2+AE72^2)*$G$55/1000)/$C$13*$C$7</f>
        <v>2.1057138233118002</v>
      </c>
      <c r="AD111" s="205" t="s">
        <v>83</v>
      </c>
      <c r="AE111" s="206">
        <f>((AD72^2+AE72^2)*$J$55)/(100*$C$13)</f>
        <v>7.338499229984001E-2</v>
      </c>
      <c r="AF111" s="204">
        <f>((AG72^2+AH72^2)*$G$55/1000)/$C$13*$C$7</f>
        <v>1.9291503779838002</v>
      </c>
      <c r="AG111" s="205" t="s">
        <v>83</v>
      </c>
      <c r="AH111" s="206">
        <f>((AG72^2+AH72^2)*$J$55)/(100*$C$13)</f>
        <v>6.7231683653439997E-2</v>
      </c>
      <c r="AI111" s="204">
        <f>((AJ72^2+AK72^2)*$G$55/1000)/$C$13*$C$7</f>
        <v>1.7352031355838002</v>
      </c>
      <c r="AJ111" s="205" t="s">
        <v>83</v>
      </c>
      <c r="AK111" s="206">
        <f>((AJ72^2+AK72^2)*$J$55)/(100*$C$13)</f>
        <v>6.0472542533440005E-2</v>
      </c>
      <c r="AL111" s="204">
        <f>((AM72^2+AN72^2)*$G$55/1000)/$C$13*$C$7</f>
        <v>1.3375077972749998</v>
      </c>
      <c r="AM111" s="205" t="s">
        <v>83</v>
      </c>
      <c r="AN111" s="206">
        <f>((AM72^2+AN72^2)*$J$55)/(100*$C$13)</f>
        <v>4.661269651999999E-2</v>
      </c>
      <c r="AO111" s="204">
        <f>((AP72^2+AQ72^2)*$G$55/1000)/$C$13*$C$7</f>
        <v>1.0210183779654001</v>
      </c>
      <c r="AP111" s="205" t="s">
        <v>83</v>
      </c>
      <c r="AQ111" s="206">
        <f>((AP72^2+AQ72^2)*$J$55)/(100*$C$13)</f>
        <v>3.5582910163519998E-2</v>
      </c>
    </row>
    <row r="112" spans="1:47" s="2" customFormat="1" ht="16.5" customHeight="1" x14ac:dyDescent="0.25">
      <c r="A112" s="56"/>
      <c r="B112" s="207" t="s">
        <v>86</v>
      </c>
      <c r="C112" s="228">
        <v>22</v>
      </c>
      <c r="D112" s="209"/>
      <c r="E112" s="210" t="s">
        <v>87</v>
      </c>
      <c r="F112" s="210"/>
      <c r="G112" s="229">
        <v>165</v>
      </c>
      <c r="H112" s="212"/>
      <c r="I112" s="213"/>
      <c r="J112" s="230"/>
      <c r="K112" s="231"/>
      <c r="L112" s="232"/>
      <c r="M112" s="233"/>
      <c r="N112" s="231"/>
      <c r="O112" s="232"/>
      <c r="P112" s="233"/>
      <c r="Q112" s="231"/>
      <c r="R112" s="232"/>
      <c r="S112" s="233"/>
      <c r="T112" s="231"/>
      <c r="U112" s="232"/>
      <c r="V112" s="233"/>
      <c r="W112" s="231"/>
      <c r="X112" s="232"/>
      <c r="Y112" s="233"/>
      <c r="Z112" s="231"/>
      <c r="AA112" s="232"/>
      <c r="AB112" s="233"/>
      <c r="AC112" s="231"/>
      <c r="AD112" s="232"/>
      <c r="AE112" s="233"/>
      <c r="AF112" s="231"/>
      <c r="AG112" s="232"/>
      <c r="AH112" s="233"/>
      <c r="AI112" s="231"/>
      <c r="AJ112" s="232"/>
      <c r="AK112" s="233"/>
      <c r="AL112" s="231"/>
      <c r="AM112" s="232"/>
      <c r="AN112" s="233"/>
      <c r="AO112" s="231"/>
      <c r="AP112" s="232"/>
      <c r="AQ112" s="233"/>
    </row>
    <row r="113" spans="1:81" s="2" customFormat="1" ht="16.5" customHeight="1" thickBot="1" x14ac:dyDescent="0.3">
      <c r="A113" s="56"/>
      <c r="B113" s="234"/>
      <c r="C113" s="194"/>
      <c r="D113" s="3"/>
      <c r="E113" s="216"/>
      <c r="F113" s="216" t="s">
        <v>88</v>
      </c>
      <c r="G113" s="235">
        <v>117.99</v>
      </c>
      <c r="H113" s="217" t="s">
        <v>89</v>
      </c>
      <c r="I113" s="218"/>
      <c r="J113" s="219">
        <v>10.28</v>
      </c>
      <c r="K113" s="236"/>
      <c r="L113" s="237"/>
      <c r="M113" s="238"/>
      <c r="N113" s="236"/>
      <c r="O113" s="237"/>
      <c r="P113" s="238"/>
      <c r="Q113" s="236"/>
      <c r="R113" s="237"/>
      <c r="S113" s="238"/>
      <c r="T113" s="236"/>
      <c r="U113" s="237"/>
      <c r="V113" s="238"/>
      <c r="W113" s="236"/>
      <c r="X113" s="237"/>
      <c r="Y113" s="238"/>
      <c r="Z113" s="236"/>
      <c r="AA113" s="237"/>
      <c r="AB113" s="238"/>
      <c r="AC113" s="236"/>
      <c r="AD113" s="237"/>
      <c r="AE113" s="238"/>
      <c r="AF113" s="236"/>
      <c r="AG113" s="237"/>
      <c r="AH113" s="238"/>
      <c r="AI113" s="236"/>
      <c r="AJ113" s="237"/>
      <c r="AK113" s="238"/>
      <c r="AL113" s="236"/>
      <c r="AM113" s="237"/>
      <c r="AN113" s="238"/>
      <c r="AO113" s="236"/>
      <c r="AP113" s="237"/>
      <c r="AQ113" s="238"/>
    </row>
    <row r="114" spans="1:81" s="242" customFormat="1" ht="16.5" customHeight="1" thickBot="1" x14ac:dyDescent="0.3">
      <c r="A114" s="85"/>
      <c r="B114" s="221" t="s">
        <v>90</v>
      </c>
      <c r="C114" s="222"/>
      <c r="D114" s="222"/>
      <c r="E114" s="222"/>
      <c r="F114" s="222"/>
      <c r="G114" s="223"/>
      <c r="H114" s="239">
        <f>H111+H110+I72</f>
        <v>7.1559903701541989</v>
      </c>
      <c r="I114" s="240" t="s">
        <v>83</v>
      </c>
      <c r="J114" s="241">
        <f>J110+J111+J72</f>
        <v>1.0903668599209599</v>
      </c>
      <c r="K114" s="239">
        <f>K111+K110+L72</f>
        <v>7.2887054256637995</v>
      </c>
      <c r="L114" s="240" t="s">
        <v>83</v>
      </c>
      <c r="M114" s="241">
        <f>M110+M111+M72</f>
        <v>1.11344524883744</v>
      </c>
      <c r="N114" s="239">
        <f>N111+N110+O72</f>
        <v>7.172367580697399</v>
      </c>
      <c r="O114" s="240" t="s">
        <v>83</v>
      </c>
      <c r="P114" s="241">
        <f>P110+P111+P72</f>
        <v>1.1019006296451201</v>
      </c>
      <c r="Q114" s="239">
        <f>Q111+Q110+R72</f>
        <v>6.9598661928389998</v>
      </c>
      <c r="R114" s="240" t="s">
        <v>83</v>
      </c>
      <c r="S114" s="241">
        <f>S110+S111+S72</f>
        <v>1.0786077903632001</v>
      </c>
      <c r="T114" s="239">
        <f>T111+T110+U72</f>
        <v>6.658979026598999</v>
      </c>
      <c r="U114" s="240" t="s">
        <v>83</v>
      </c>
      <c r="V114" s="241">
        <f>V110+V111+V72</f>
        <v>0.99661474665119987</v>
      </c>
      <c r="W114" s="239">
        <f>W111+W110+X72</f>
        <v>6.3124723952981991</v>
      </c>
      <c r="X114" s="240" t="s">
        <v>83</v>
      </c>
      <c r="Y114" s="241">
        <f>Y110+Y111+Y72</f>
        <v>0.94843553766816002</v>
      </c>
      <c r="Z114" s="239">
        <f>Z111+Z110+AA72</f>
        <v>6.2558856557085987</v>
      </c>
      <c r="AA114" s="240" t="s">
        <v>83</v>
      </c>
      <c r="AB114" s="241">
        <f>AB110+AB111+AB72</f>
        <v>0.85420229524767988</v>
      </c>
      <c r="AC114" s="239">
        <f>AC111+AC110+AD72</f>
        <v>6.3136138233118002</v>
      </c>
      <c r="AD114" s="240" t="s">
        <v>83</v>
      </c>
      <c r="AE114" s="241">
        <f>AE110+AE111+AE72</f>
        <v>0.80828499229984008</v>
      </c>
      <c r="AF114" s="239">
        <f>AF111+AF110+AG72</f>
        <v>5.9752503779837998</v>
      </c>
      <c r="AG114" s="240" t="s">
        <v>83</v>
      </c>
      <c r="AH114" s="241">
        <f>AH110+AH111+AH72</f>
        <v>0.62813168365344008</v>
      </c>
      <c r="AI114" s="239">
        <f>AI111+AI110+AJ72</f>
        <v>5.5553031355838005</v>
      </c>
      <c r="AJ114" s="240" t="s">
        <v>83</v>
      </c>
      <c r="AK114" s="241">
        <f>AK110+AK111+AK72</f>
        <v>0.75537254253344011</v>
      </c>
      <c r="AL114" s="239">
        <f>AL111+AL110+AM72</f>
        <v>4.6998077972749996</v>
      </c>
      <c r="AM114" s="240" t="s">
        <v>83</v>
      </c>
      <c r="AN114" s="241">
        <f>AN110+AN111+AN72</f>
        <v>0.63371269651999995</v>
      </c>
      <c r="AO114" s="239">
        <f>AO111+AO110+AP72</f>
        <v>3.9575183779653997</v>
      </c>
      <c r="AP114" s="240" t="s">
        <v>83</v>
      </c>
      <c r="AQ114" s="241">
        <f>AQ110+AQ111+AQ72</f>
        <v>0.59948291016352007</v>
      </c>
      <c r="CC114" s="243"/>
    </row>
    <row r="115" spans="1:81" s="2" customFormat="1" ht="16.5" customHeight="1" x14ac:dyDescent="0.25">
      <c r="A115" s="118" t="s">
        <v>92</v>
      </c>
      <c r="B115" s="119"/>
      <c r="C115" s="119"/>
      <c r="D115" s="119"/>
      <c r="E115" s="119"/>
      <c r="F115" s="119"/>
      <c r="G115" s="244"/>
      <c r="H115" s="245"/>
      <c r="I115" s="246"/>
      <c r="J115" s="214"/>
      <c r="K115" s="245"/>
      <c r="L115" s="246"/>
      <c r="M115" s="214"/>
      <c r="N115" s="245"/>
      <c r="O115" s="246"/>
      <c r="P115" s="214"/>
      <c r="Q115" s="245"/>
      <c r="R115" s="246"/>
      <c r="S115" s="214"/>
      <c r="T115" s="245"/>
      <c r="U115" s="246"/>
      <c r="V115" s="214"/>
      <c r="W115" s="245"/>
      <c r="X115" s="246"/>
      <c r="Y115" s="214"/>
      <c r="Z115" s="245"/>
      <c r="AA115" s="246"/>
      <c r="AB115" s="214"/>
      <c r="AC115" s="245"/>
      <c r="AD115" s="246"/>
      <c r="AE115" s="214"/>
      <c r="AF115" s="245"/>
      <c r="AG115" s="246"/>
      <c r="AH115" s="214"/>
      <c r="AI115" s="245"/>
      <c r="AJ115" s="246"/>
      <c r="AK115" s="214"/>
      <c r="AL115" s="245"/>
      <c r="AM115" s="246"/>
      <c r="AN115" s="214"/>
      <c r="AO115" s="245"/>
      <c r="AP115" s="246"/>
      <c r="AQ115" s="214"/>
    </row>
    <row r="116" spans="1:81" s="2" customFormat="1" ht="16.5" customHeight="1" thickBot="1" x14ac:dyDescent="0.3">
      <c r="A116" s="247" t="s">
        <v>93</v>
      </c>
      <c r="B116" s="248"/>
      <c r="C116" s="249"/>
      <c r="D116" s="248"/>
      <c r="E116" s="112"/>
      <c r="F116" s="248" t="s">
        <v>94</v>
      </c>
      <c r="G116" s="111"/>
      <c r="H116" s="250">
        <f>SUM(H109,H114)</f>
        <v>20.2941720882786</v>
      </c>
      <c r="I116" s="251" t="s">
        <v>83</v>
      </c>
      <c r="J116" s="252">
        <f>SUM(J109,J114)</f>
        <v>3.0705036304888003</v>
      </c>
      <c r="K116" s="250">
        <f>SUM(K109,K114)</f>
        <v>21.457990197093398</v>
      </c>
      <c r="L116" s="251" t="s">
        <v>83</v>
      </c>
      <c r="M116" s="252">
        <f>SUM(M109,M114)</f>
        <v>3.245028886864</v>
      </c>
      <c r="N116" s="250">
        <f>SUM(N109,N114)</f>
        <v>23.109907918507005</v>
      </c>
      <c r="O116" s="251" t="s">
        <v>83</v>
      </c>
      <c r="P116" s="252">
        <f>SUM(P109,P114)</f>
        <v>3.5132588206396806</v>
      </c>
      <c r="Q116" s="250">
        <f>SUM(Q109,Q114)</f>
        <v>24.551895550142596</v>
      </c>
      <c r="R116" s="251" t="s">
        <v>83</v>
      </c>
      <c r="S116" s="252">
        <f>SUM(S109,S114)</f>
        <v>3.9169562797361599</v>
      </c>
      <c r="T116" s="250">
        <f>SUM(T109,T114)</f>
        <v>23.393704253650995</v>
      </c>
      <c r="U116" s="251" t="s">
        <v>83</v>
      </c>
      <c r="V116" s="252">
        <f>SUM(V109,V114)</f>
        <v>3.6331525196383998</v>
      </c>
      <c r="W116" s="250">
        <f>SUM(W109,W114)</f>
        <v>20.175727860087797</v>
      </c>
      <c r="X116" s="251" t="s">
        <v>83</v>
      </c>
      <c r="Y116" s="252">
        <f>SUM(Y109,Y114)</f>
        <v>2.9738728797907199</v>
      </c>
      <c r="Z116" s="250">
        <f>SUM(Z109,Z114)</f>
        <v>21.244874716058597</v>
      </c>
      <c r="AA116" s="251" t="s">
        <v>83</v>
      </c>
      <c r="AB116" s="252">
        <f>SUM(AB109,AB114)</f>
        <v>3.20509051750768</v>
      </c>
      <c r="AC116" s="250">
        <f>SUM(AC109,AC114)</f>
        <v>21.722419900637799</v>
      </c>
      <c r="AD116" s="251" t="s">
        <v>83</v>
      </c>
      <c r="AE116" s="252">
        <f>SUM(AE109,AE114)</f>
        <v>3.2397854884734403</v>
      </c>
      <c r="AF116" s="250">
        <f>SUM(AF109,AF114)</f>
        <v>20.063365980837801</v>
      </c>
      <c r="AG116" s="251" t="s">
        <v>83</v>
      </c>
      <c r="AH116" s="252">
        <f>SUM(AH109,AH114)</f>
        <v>2.7937838901278402</v>
      </c>
      <c r="AI116" s="250">
        <f>SUM(AI109,AI114)</f>
        <v>17.192625491940198</v>
      </c>
      <c r="AJ116" s="251" t="s">
        <v>83</v>
      </c>
      <c r="AK116" s="252">
        <f>SUM(AK109,AK114)</f>
        <v>2.5882665203364805</v>
      </c>
      <c r="AL116" s="250">
        <f>SUM(AL109,AL114)</f>
        <v>13.3689108875238</v>
      </c>
      <c r="AM116" s="251" t="s">
        <v>83</v>
      </c>
      <c r="AN116" s="252">
        <f>SUM(AN109,AN114)</f>
        <v>2.2480651920556802</v>
      </c>
      <c r="AO116" s="250">
        <f>SUM(AO109,AO114)</f>
        <v>12.3153670458678</v>
      </c>
      <c r="AP116" s="251" t="s">
        <v>83</v>
      </c>
      <c r="AQ116" s="252">
        <f>SUM(AQ109,AQ114)</f>
        <v>2.3985178933321603</v>
      </c>
    </row>
    <row r="117" spans="1:81" ht="16.5" hidden="1" x14ac:dyDescent="0.25">
      <c r="A117" s="253" t="s">
        <v>95</v>
      </c>
      <c r="B117" s="242"/>
      <c r="C117" s="242"/>
      <c r="D117" s="242"/>
      <c r="E117" s="242"/>
      <c r="F117" s="242"/>
      <c r="G117" s="242"/>
      <c r="H117" s="242"/>
      <c r="I117" s="254">
        <f>J116/H116</f>
        <v>0.15129977301524142</v>
      </c>
      <c r="J117" s="242"/>
      <c r="K117" s="242"/>
      <c r="L117" s="254">
        <f>M116/K116</f>
        <v>0.1512270653988628</v>
      </c>
      <c r="M117" s="242"/>
      <c r="N117" s="242"/>
      <c r="O117" s="254">
        <f>P116/N116</f>
        <v>0.15202392121286529</v>
      </c>
      <c r="P117" s="242"/>
      <c r="Q117" s="242"/>
      <c r="R117" s="254">
        <f>S116/Q116</f>
        <v>0.15953783575433184</v>
      </c>
      <c r="S117" s="242"/>
      <c r="T117" s="242"/>
      <c r="U117" s="254">
        <f>V116/T116</f>
        <v>0.15530471276567426</v>
      </c>
      <c r="V117" s="242"/>
      <c r="W117" s="242"/>
      <c r="X117" s="254">
        <f>Y116/W116</f>
        <v>0.1473985424671454</v>
      </c>
      <c r="Y117" s="242"/>
      <c r="Z117" s="242"/>
      <c r="AA117" s="254">
        <f>AB116/Z116</f>
        <v>0.15086417596452159</v>
      </c>
      <c r="AB117" s="242"/>
      <c r="AC117" s="242"/>
      <c r="AD117" s="254">
        <f>AE116/AC116</f>
        <v>0.14914477775923649</v>
      </c>
      <c r="AE117" s="242"/>
      <c r="AF117" s="242"/>
      <c r="AG117" s="254">
        <f>AH116/AF116</f>
        <v>0.13924801515339641</v>
      </c>
      <c r="AH117" s="242"/>
      <c r="AI117" s="242"/>
      <c r="AJ117" s="254">
        <f>AK116/AI116</f>
        <v>0.1505451579544872</v>
      </c>
      <c r="AK117" s="242"/>
      <c r="AL117" s="242"/>
      <c r="AM117" s="254">
        <f>AN116/AL116</f>
        <v>0.16815619544248966</v>
      </c>
      <c r="AN117" s="242"/>
      <c r="AO117" s="242"/>
      <c r="AP117" s="254">
        <f>AQ116/AO116</f>
        <v>0.19475813302186065</v>
      </c>
      <c r="AQ117" s="242"/>
      <c r="AR117" s="261"/>
      <c r="AS117" s="261"/>
      <c r="AT117" s="261"/>
      <c r="AU117" s="261"/>
      <c r="AV117" s="261"/>
      <c r="AW117" s="261"/>
      <c r="AX117" s="261"/>
      <c r="AY117" s="261"/>
      <c r="AZ117" s="261"/>
      <c r="BA117" s="261"/>
      <c r="BB117" s="261"/>
      <c r="BC117" s="261"/>
      <c r="BD117" s="261"/>
      <c r="BE117" s="261"/>
      <c r="BF117" s="261"/>
      <c r="BG117" s="261"/>
      <c r="BH117" s="261"/>
      <c r="BI117" s="261"/>
      <c r="BJ117" s="261"/>
      <c r="BK117" s="261"/>
      <c r="BL117" s="261"/>
      <c r="BM117" s="261"/>
      <c r="BN117" s="261"/>
      <c r="BO117" s="261"/>
      <c r="BP117" s="261"/>
      <c r="BQ117" s="261"/>
      <c r="BR117" s="261"/>
      <c r="BS117" s="261"/>
      <c r="BT117" s="261"/>
      <c r="BU117" s="261"/>
      <c r="BV117" s="261"/>
      <c r="BW117" s="261"/>
      <c r="BX117" s="261"/>
      <c r="BY117" s="261"/>
      <c r="BZ117" s="261"/>
      <c r="CA117" s="261"/>
      <c r="CB117" s="261"/>
      <c r="CC117" s="261"/>
    </row>
    <row r="118" spans="1:81" ht="16.5" hidden="1" x14ac:dyDescent="0.25">
      <c r="A118" s="253" t="s">
        <v>96</v>
      </c>
      <c r="B118" s="253"/>
      <c r="C118" s="253"/>
      <c r="D118" s="253"/>
      <c r="E118" s="253"/>
      <c r="F118" s="253"/>
      <c r="G118" s="255"/>
      <c r="H118" s="255"/>
      <c r="I118" s="255"/>
      <c r="J118" s="255"/>
      <c r="K118" s="255"/>
      <c r="L118" s="255"/>
      <c r="M118" s="255"/>
      <c r="N118" s="255"/>
      <c r="O118" s="255"/>
      <c r="P118" s="255"/>
      <c r="Q118" s="255"/>
      <c r="R118" s="255"/>
      <c r="S118" s="255"/>
      <c r="T118" s="255"/>
      <c r="U118" s="255"/>
      <c r="V118" s="255"/>
      <c r="W118" s="255"/>
      <c r="X118" s="255"/>
      <c r="Y118" s="255"/>
      <c r="Z118" s="255"/>
      <c r="AA118" s="255"/>
      <c r="AB118" s="255"/>
      <c r="AC118" s="255"/>
      <c r="AD118" s="255"/>
      <c r="AE118" s="255"/>
      <c r="AF118" s="255"/>
      <c r="AG118" s="255"/>
      <c r="AH118" s="255"/>
      <c r="AI118" s="255"/>
      <c r="AJ118" s="255"/>
      <c r="AK118" s="255"/>
      <c r="AL118" s="255"/>
      <c r="AM118" s="255"/>
      <c r="AN118" s="255"/>
      <c r="AO118" s="255"/>
      <c r="AP118" s="255"/>
      <c r="AQ118" s="255"/>
      <c r="AR118" s="261"/>
      <c r="AS118" s="261"/>
      <c r="AT118" s="261"/>
      <c r="AU118" s="261"/>
      <c r="AV118" s="261"/>
      <c r="AW118" s="261"/>
      <c r="AX118" s="261"/>
      <c r="AY118" s="261"/>
      <c r="AZ118" s="261"/>
      <c r="BA118" s="261"/>
      <c r="BB118" s="261"/>
      <c r="BC118" s="261"/>
      <c r="BD118" s="261"/>
      <c r="BE118" s="261"/>
      <c r="BF118" s="261"/>
      <c r="BG118" s="261"/>
      <c r="BH118" s="261"/>
      <c r="BI118" s="261"/>
      <c r="BJ118" s="261"/>
      <c r="BK118" s="261"/>
      <c r="BL118" s="261"/>
      <c r="BM118" s="261"/>
      <c r="BN118" s="261"/>
      <c r="BO118" s="261"/>
      <c r="BP118" s="261"/>
      <c r="BQ118" s="261"/>
      <c r="BR118" s="261"/>
      <c r="BS118" s="261"/>
      <c r="BT118" s="261"/>
      <c r="BU118" s="261"/>
      <c r="BV118" s="261"/>
      <c r="BW118" s="261"/>
      <c r="BX118" s="261"/>
      <c r="BY118" s="261"/>
      <c r="BZ118" s="261"/>
      <c r="CA118" s="261"/>
      <c r="CB118" s="261"/>
      <c r="CC118" s="261"/>
    </row>
    <row r="119" spans="1:81" x14ac:dyDescent="0.25">
      <c r="A119" s="261"/>
      <c r="B119" s="261"/>
      <c r="C119" s="261"/>
      <c r="D119" s="261"/>
      <c r="E119" s="261"/>
      <c r="F119" s="261"/>
      <c r="G119" s="261"/>
      <c r="H119" s="261"/>
      <c r="I119" s="261"/>
      <c r="J119" s="261"/>
      <c r="K119" s="261"/>
      <c r="L119" s="261"/>
      <c r="M119" s="261"/>
      <c r="N119" s="261"/>
      <c r="O119" s="261"/>
      <c r="P119" s="261"/>
      <c r="Q119" s="261"/>
      <c r="R119" s="261"/>
      <c r="S119" s="261"/>
      <c r="T119" s="261"/>
      <c r="U119" s="261"/>
      <c r="V119" s="261"/>
      <c r="W119" s="261"/>
      <c r="X119" s="261"/>
      <c r="Y119" s="261"/>
      <c r="Z119" s="261"/>
      <c r="AA119" s="261"/>
      <c r="AB119" s="261"/>
      <c r="AC119" s="261"/>
      <c r="AD119" s="261"/>
      <c r="AE119" s="261"/>
      <c r="AF119" s="261"/>
      <c r="AG119" s="261"/>
      <c r="AH119" s="261"/>
      <c r="AI119" s="261"/>
      <c r="AJ119" s="261"/>
      <c r="AK119" s="261"/>
      <c r="AL119" s="261"/>
      <c r="AM119" s="261"/>
      <c r="AN119" s="261"/>
      <c r="AO119" s="261"/>
      <c r="AP119" s="261"/>
      <c r="AQ119" s="261"/>
      <c r="AR119" s="261"/>
      <c r="AS119" s="261"/>
      <c r="AT119" s="261"/>
      <c r="AU119" s="261"/>
      <c r="AV119" s="261"/>
      <c r="AW119" s="261"/>
      <c r="AX119" s="261"/>
      <c r="AY119" s="261"/>
      <c r="AZ119" s="261"/>
      <c r="BA119" s="261"/>
      <c r="BB119" s="261"/>
      <c r="BC119" s="261"/>
      <c r="BD119" s="261"/>
      <c r="BE119" s="261"/>
      <c r="BF119" s="261"/>
      <c r="BG119" s="261"/>
      <c r="BH119" s="261"/>
      <c r="BI119" s="261"/>
      <c r="BJ119" s="261"/>
      <c r="BK119" s="261"/>
      <c r="BL119" s="261"/>
      <c r="BM119" s="261"/>
      <c r="BN119" s="261"/>
      <c r="BO119" s="261"/>
      <c r="BP119" s="261"/>
      <c r="BQ119" s="261"/>
      <c r="BR119" s="261"/>
      <c r="BS119" s="261"/>
      <c r="BT119" s="261"/>
      <c r="BU119" s="261"/>
      <c r="BV119" s="261"/>
      <c r="BW119" s="261"/>
      <c r="BX119" s="261"/>
      <c r="BY119" s="261"/>
      <c r="BZ119" s="261"/>
      <c r="CA119" s="261"/>
      <c r="CB119" s="261"/>
      <c r="CC119" s="261"/>
    </row>
  </sheetData>
  <mergeCells count="379">
    <mergeCell ref="AO112:AQ113"/>
    <mergeCell ref="H113:I113"/>
    <mergeCell ref="B114:G114"/>
    <mergeCell ref="A115:G115"/>
    <mergeCell ref="W112:Y113"/>
    <mergeCell ref="Z112:AB113"/>
    <mergeCell ref="AC112:AE113"/>
    <mergeCell ref="AF112:AH113"/>
    <mergeCell ref="AI112:AK113"/>
    <mergeCell ref="AL112:AN113"/>
    <mergeCell ref="A110:A114"/>
    <mergeCell ref="E112:F112"/>
    <mergeCell ref="K112:M113"/>
    <mergeCell ref="N112:P113"/>
    <mergeCell ref="Q112:S113"/>
    <mergeCell ref="T112:V113"/>
    <mergeCell ref="AF107:AH108"/>
    <mergeCell ref="AI107:AK108"/>
    <mergeCell ref="AL107:AN108"/>
    <mergeCell ref="AO107:AQ108"/>
    <mergeCell ref="H108:I108"/>
    <mergeCell ref="B109:G109"/>
    <mergeCell ref="N107:P108"/>
    <mergeCell ref="Q107:S108"/>
    <mergeCell ref="T107:V108"/>
    <mergeCell ref="W107:Y108"/>
    <mergeCell ref="Z107:AB108"/>
    <mergeCell ref="AC107:AE108"/>
    <mergeCell ref="A100:G100"/>
    <mergeCell ref="A101:G101"/>
    <mergeCell ref="A102:G102"/>
    <mergeCell ref="A105:A109"/>
    <mergeCell ref="E107:F107"/>
    <mergeCell ref="K107:M108"/>
    <mergeCell ref="AC82:AE83"/>
    <mergeCell ref="AF82:AH83"/>
    <mergeCell ref="AI82:AK83"/>
    <mergeCell ref="AL82:AN83"/>
    <mergeCell ref="AO82:AQ83"/>
    <mergeCell ref="A83:C83"/>
    <mergeCell ref="K82:M83"/>
    <mergeCell ref="N82:P83"/>
    <mergeCell ref="Q82:S83"/>
    <mergeCell ref="T82:V83"/>
    <mergeCell ref="W82:Y83"/>
    <mergeCell ref="Z82:AB83"/>
    <mergeCell ref="E79:F79"/>
    <mergeCell ref="E80:F80"/>
    <mergeCell ref="A82:C82"/>
    <mergeCell ref="D82:E82"/>
    <mergeCell ref="F82:G82"/>
    <mergeCell ref="H82:J83"/>
    <mergeCell ref="AC76:AE76"/>
    <mergeCell ref="AF76:AH76"/>
    <mergeCell ref="AI76:AK76"/>
    <mergeCell ref="AL76:AN76"/>
    <mergeCell ref="AO76:AQ76"/>
    <mergeCell ref="A77:C78"/>
    <mergeCell ref="D77:E78"/>
    <mergeCell ref="F77:G77"/>
    <mergeCell ref="F78:G78"/>
    <mergeCell ref="AL75:AN75"/>
    <mergeCell ref="AO75:AQ75"/>
    <mergeCell ref="D76:G76"/>
    <mergeCell ref="H76:J76"/>
    <mergeCell ref="K76:M76"/>
    <mergeCell ref="N76:P76"/>
    <mergeCell ref="Q76:S76"/>
    <mergeCell ref="T76:V76"/>
    <mergeCell ref="W76:Y76"/>
    <mergeCell ref="Z76:AB76"/>
    <mergeCell ref="T75:V75"/>
    <mergeCell ref="W75:Y75"/>
    <mergeCell ref="Z75:AB75"/>
    <mergeCell ref="AC75:AE75"/>
    <mergeCell ref="AF75:AH75"/>
    <mergeCell ref="AI75:AK75"/>
    <mergeCell ref="AC74:AE74"/>
    <mergeCell ref="AF74:AH74"/>
    <mergeCell ref="AI74:AK74"/>
    <mergeCell ref="AL74:AN74"/>
    <mergeCell ref="AO74:AQ74"/>
    <mergeCell ref="F75:G75"/>
    <mergeCell ref="H75:J75"/>
    <mergeCell ref="K75:M75"/>
    <mergeCell ref="N75:P75"/>
    <mergeCell ref="Q75:S75"/>
    <mergeCell ref="AO73:AQ73"/>
    <mergeCell ref="D74:E75"/>
    <mergeCell ref="F74:G74"/>
    <mergeCell ref="H74:J74"/>
    <mergeCell ref="K74:M74"/>
    <mergeCell ref="N74:P74"/>
    <mergeCell ref="Q74:S74"/>
    <mergeCell ref="T74:V74"/>
    <mergeCell ref="W74:Y74"/>
    <mergeCell ref="Z74:AB74"/>
    <mergeCell ref="W73:Y73"/>
    <mergeCell ref="Z73:AB73"/>
    <mergeCell ref="AC73:AE73"/>
    <mergeCell ref="AF73:AH73"/>
    <mergeCell ref="AI73:AK73"/>
    <mergeCell ref="AL73:AN73"/>
    <mergeCell ref="D73:G73"/>
    <mergeCell ref="H73:J73"/>
    <mergeCell ref="K73:M73"/>
    <mergeCell ref="N73:P73"/>
    <mergeCell ref="Q73:S73"/>
    <mergeCell ref="T73:V73"/>
    <mergeCell ref="AC70:AE70"/>
    <mergeCell ref="AF70:AH70"/>
    <mergeCell ref="AI70:AK70"/>
    <mergeCell ref="AL70:AN70"/>
    <mergeCell ref="AO70:AQ70"/>
    <mergeCell ref="A71:B76"/>
    <mergeCell ref="C71:C76"/>
    <mergeCell ref="D71:E72"/>
    <mergeCell ref="F71:G71"/>
    <mergeCell ref="F72:G72"/>
    <mergeCell ref="AL69:AN69"/>
    <mergeCell ref="AO69:AQ69"/>
    <mergeCell ref="D70:G70"/>
    <mergeCell ref="H70:J70"/>
    <mergeCell ref="K70:M70"/>
    <mergeCell ref="N70:P70"/>
    <mergeCell ref="Q70:S70"/>
    <mergeCell ref="T70:V70"/>
    <mergeCell ref="W70:Y70"/>
    <mergeCell ref="Z70:AB70"/>
    <mergeCell ref="T69:V69"/>
    <mergeCell ref="W69:Y69"/>
    <mergeCell ref="Z69:AB69"/>
    <mergeCell ref="AC69:AE69"/>
    <mergeCell ref="AF69:AH69"/>
    <mergeCell ref="AI69:AK69"/>
    <mergeCell ref="AC68:AE68"/>
    <mergeCell ref="AF68:AH68"/>
    <mergeCell ref="AI68:AK68"/>
    <mergeCell ref="AL68:AN68"/>
    <mergeCell ref="AO68:AQ68"/>
    <mergeCell ref="F69:G69"/>
    <mergeCell ref="H69:J69"/>
    <mergeCell ref="K69:M69"/>
    <mergeCell ref="N69:P69"/>
    <mergeCell ref="Q69:S69"/>
    <mergeCell ref="AO67:AQ67"/>
    <mergeCell ref="D68:E69"/>
    <mergeCell ref="F68:G68"/>
    <mergeCell ref="H68:J68"/>
    <mergeCell ref="K68:M68"/>
    <mergeCell ref="N68:P68"/>
    <mergeCell ref="Q68:S68"/>
    <mergeCell ref="T68:V68"/>
    <mergeCell ref="W68:Y68"/>
    <mergeCell ref="Z68:AB68"/>
    <mergeCell ref="W67:Y67"/>
    <mergeCell ref="Z67:AB67"/>
    <mergeCell ref="AC67:AE67"/>
    <mergeCell ref="AF67:AH67"/>
    <mergeCell ref="AI67:AK67"/>
    <mergeCell ref="AL67:AN67"/>
    <mergeCell ref="D67:G67"/>
    <mergeCell ref="H67:J67"/>
    <mergeCell ref="K67:M67"/>
    <mergeCell ref="N67:P67"/>
    <mergeCell ref="Q67:S67"/>
    <mergeCell ref="T67:V67"/>
    <mergeCell ref="AL62:AN62"/>
    <mergeCell ref="AO62:AQ62"/>
    <mergeCell ref="A63:B64"/>
    <mergeCell ref="C63:C64"/>
    <mergeCell ref="D63:G64"/>
    <mergeCell ref="A65:B70"/>
    <mergeCell ref="C65:C70"/>
    <mergeCell ref="D65:E66"/>
    <mergeCell ref="F65:G65"/>
    <mergeCell ref="F66:G66"/>
    <mergeCell ref="T62:V62"/>
    <mergeCell ref="W62:Y62"/>
    <mergeCell ref="Z62:AB62"/>
    <mergeCell ref="AC62:AE62"/>
    <mergeCell ref="AF62:AH62"/>
    <mergeCell ref="AI62:AK62"/>
    <mergeCell ref="AL54:AN55"/>
    <mergeCell ref="AO54:AQ55"/>
    <mergeCell ref="H55:I55"/>
    <mergeCell ref="B56:G56"/>
    <mergeCell ref="A57:G57"/>
    <mergeCell ref="A62:G62"/>
    <mergeCell ref="H62:J62"/>
    <mergeCell ref="K62:M62"/>
    <mergeCell ref="N62:P62"/>
    <mergeCell ref="Q62:S62"/>
    <mergeCell ref="T54:V55"/>
    <mergeCell ref="W54:Y55"/>
    <mergeCell ref="Z54:AB55"/>
    <mergeCell ref="AC54:AE55"/>
    <mergeCell ref="AF54:AH55"/>
    <mergeCell ref="AI54:AK55"/>
    <mergeCell ref="AI49:AK50"/>
    <mergeCell ref="AL49:AN50"/>
    <mergeCell ref="AO49:AQ50"/>
    <mergeCell ref="H50:I50"/>
    <mergeCell ref="B51:G51"/>
    <mergeCell ref="A52:A56"/>
    <mergeCell ref="E54:F54"/>
    <mergeCell ref="K54:M55"/>
    <mergeCell ref="N54:P55"/>
    <mergeCell ref="Q54:S55"/>
    <mergeCell ref="Q49:S50"/>
    <mergeCell ref="T49:V50"/>
    <mergeCell ref="W49:Y50"/>
    <mergeCell ref="Z49:AB50"/>
    <mergeCell ref="AC49:AE50"/>
    <mergeCell ref="AF49:AH50"/>
    <mergeCell ref="A43:G43"/>
    <mergeCell ref="A44:G44"/>
    <mergeCell ref="A47:A51"/>
    <mergeCell ref="E49:F49"/>
    <mergeCell ref="K49:M50"/>
    <mergeCell ref="N49:P50"/>
    <mergeCell ref="AF24:AH25"/>
    <mergeCell ref="AI24:AK25"/>
    <mergeCell ref="AL24:AN25"/>
    <mergeCell ref="AO24:AQ25"/>
    <mergeCell ref="A25:C25"/>
    <mergeCell ref="A42:G42"/>
    <mergeCell ref="N24:P25"/>
    <mergeCell ref="Q24:S25"/>
    <mergeCell ref="T24:V25"/>
    <mergeCell ref="W24:Y25"/>
    <mergeCell ref="Z24:AB25"/>
    <mergeCell ref="AC24:AE25"/>
    <mergeCell ref="E22:F22"/>
    <mergeCell ref="A24:C24"/>
    <mergeCell ref="D24:E24"/>
    <mergeCell ref="F24:G24"/>
    <mergeCell ref="H24:J25"/>
    <mergeCell ref="K24:M25"/>
    <mergeCell ref="AO18:AQ18"/>
    <mergeCell ref="A19:C20"/>
    <mergeCell ref="D19:E20"/>
    <mergeCell ref="F19:G19"/>
    <mergeCell ref="F20:G20"/>
    <mergeCell ref="E21:F21"/>
    <mergeCell ref="W18:Y18"/>
    <mergeCell ref="Z18:AB18"/>
    <mergeCell ref="AC18:AE18"/>
    <mergeCell ref="AF18:AH18"/>
    <mergeCell ref="AI18:AK18"/>
    <mergeCell ref="AL18:AN18"/>
    <mergeCell ref="AF17:AH17"/>
    <mergeCell ref="AI17:AK17"/>
    <mergeCell ref="AL17:AN17"/>
    <mergeCell ref="AO17:AQ17"/>
    <mergeCell ref="D18:G18"/>
    <mergeCell ref="H18:J18"/>
    <mergeCell ref="K18:M18"/>
    <mergeCell ref="N18:P18"/>
    <mergeCell ref="Q18:S18"/>
    <mergeCell ref="T18:V18"/>
    <mergeCell ref="AO16:AQ16"/>
    <mergeCell ref="F17:G17"/>
    <mergeCell ref="H17:J17"/>
    <mergeCell ref="K17:M17"/>
    <mergeCell ref="N17:P17"/>
    <mergeCell ref="Q17:S17"/>
    <mergeCell ref="T17:V17"/>
    <mergeCell ref="W17:Y17"/>
    <mergeCell ref="Z17:AB17"/>
    <mergeCell ref="AC17:AE17"/>
    <mergeCell ref="W16:Y16"/>
    <mergeCell ref="Z16:AB16"/>
    <mergeCell ref="AC16:AE16"/>
    <mergeCell ref="AF16:AH16"/>
    <mergeCell ref="AI16:AK16"/>
    <mergeCell ref="AL16:AN16"/>
    <mergeCell ref="AI15:AK15"/>
    <mergeCell ref="AL15:AN15"/>
    <mergeCell ref="AO15:AQ15"/>
    <mergeCell ref="D16:E17"/>
    <mergeCell ref="F16:G16"/>
    <mergeCell ref="H16:J16"/>
    <mergeCell ref="K16:M16"/>
    <mergeCell ref="N16:P16"/>
    <mergeCell ref="Q16:S16"/>
    <mergeCell ref="T16:V16"/>
    <mergeCell ref="Q15:S15"/>
    <mergeCell ref="T15:V15"/>
    <mergeCell ref="W15:Y15"/>
    <mergeCell ref="Z15:AB15"/>
    <mergeCell ref="AC15:AE15"/>
    <mergeCell ref="AF15:AH15"/>
    <mergeCell ref="AO12:AQ12"/>
    <mergeCell ref="A13:B18"/>
    <mergeCell ref="C13:C18"/>
    <mergeCell ref="D13:E14"/>
    <mergeCell ref="F13:G13"/>
    <mergeCell ref="F14:G14"/>
    <mergeCell ref="D15:G15"/>
    <mergeCell ref="H15:J15"/>
    <mergeCell ref="K15:M15"/>
    <mergeCell ref="N15:P15"/>
    <mergeCell ref="W12:Y12"/>
    <mergeCell ref="Z12:AB12"/>
    <mergeCell ref="AC12:AE12"/>
    <mergeCell ref="AF12:AH12"/>
    <mergeCell ref="AI12:AK12"/>
    <mergeCell ref="AL12:AN12"/>
    <mergeCell ref="AF11:AH11"/>
    <mergeCell ref="AI11:AK11"/>
    <mergeCell ref="AL11:AN11"/>
    <mergeCell ref="AO11:AQ11"/>
    <mergeCell ref="D12:G12"/>
    <mergeCell ref="H12:J12"/>
    <mergeCell ref="K12:M12"/>
    <mergeCell ref="N12:P12"/>
    <mergeCell ref="Q12:S12"/>
    <mergeCell ref="T12:V12"/>
    <mergeCell ref="AO10:AQ10"/>
    <mergeCell ref="F11:G11"/>
    <mergeCell ref="H11:J11"/>
    <mergeCell ref="K11:M11"/>
    <mergeCell ref="N11:P11"/>
    <mergeCell ref="Q11:S11"/>
    <mergeCell ref="T11:V11"/>
    <mergeCell ref="W11:Y11"/>
    <mergeCell ref="Z11:AB11"/>
    <mergeCell ref="AC11:AE11"/>
    <mergeCell ref="W10:Y10"/>
    <mergeCell ref="Z10:AB10"/>
    <mergeCell ref="AC10:AE10"/>
    <mergeCell ref="AF10:AH10"/>
    <mergeCell ref="AI10:AK10"/>
    <mergeCell ref="AL10:AN10"/>
    <mergeCell ref="F10:G10"/>
    <mergeCell ref="H10:J10"/>
    <mergeCell ref="K10:M10"/>
    <mergeCell ref="N10:P10"/>
    <mergeCell ref="Q10:S10"/>
    <mergeCell ref="T10:V10"/>
    <mergeCell ref="Z9:AB9"/>
    <mergeCell ref="AC9:AE9"/>
    <mergeCell ref="AF9:AH9"/>
    <mergeCell ref="AI9:AK9"/>
    <mergeCell ref="AL9:AN9"/>
    <mergeCell ref="AO9:AQ9"/>
    <mergeCell ref="H9:J9"/>
    <mergeCell ref="K9:M9"/>
    <mergeCell ref="N9:P9"/>
    <mergeCell ref="Q9:S9"/>
    <mergeCell ref="T9:V9"/>
    <mergeCell ref="W9:Y9"/>
    <mergeCell ref="A5:B6"/>
    <mergeCell ref="C5:C6"/>
    <mergeCell ref="D5:G6"/>
    <mergeCell ref="A7:B12"/>
    <mergeCell ref="C7:C12"/>
    <mergeCell ref="D7:E8"/>
    <mergeCell ref="F7:G7"/>
    <mergeCell ref="F8:G8"/>
    <mergeCell ref="D9:G9"/>
    <mergeCell ref="D10:E11"/>
    <mergeCell ref="Z4:AB4"/>
    <mergeCell ref="AC4:AE4"/>
    <mergeCell ref="AF4:AH4"/>
    <mergeCell ref="AI4:AK4"/>
    <mergeCell ref="AL4:AN4"/>
    <mergeCell ref="AO4:AQ4"/>
    <mergeCell ref="A1:AQ1"/>
    <mergeCell ref="AN2:AQ2"/>
    <mergeCell ref="BX2:CA2"/>
    <mergeCell ref="A4:G4"/>
    <mergeCell ref="H4:J4"/>
    <mergeCell ref="K4:M4"/>
    <mergeCell ref="N4:P4"/>
    <mergeCell ref="Q4:S4"/>
    <mergeCell ref="T4:V4"/>
    <mergeCell ref="W4:Y4"/>
  </mergeCells>
  <pageMargins left="0.7" right="0.7" top="0.75" bottom="0.75" header="0.3" footer="0.3"/>
  <pageSetup paperSize="8" scale="49" fitToHeight="0" orientation="landscape" horizontalDpi="120" verticalDpi="144" r:id="rId1"/>
  <headerFooter alignWithMargins="0">
    <oddFooter xml:space="preserve">&amp;R
</oddFooter>
  </headerFooter>
  <rowBreaks count="1" manualBreakCount="1">
    <brk id="60" max="42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F114"/>
  <sheetViews>
    <sheetView showZeros="0" view="pageBreakPreview" topLeftCell="C72" zoomScale="70" zoomScaleNormal="100" zoomScaleSheetLayoutView="70" workbookViewId="0">
      <selection activeCell="H114" sqref="H114:AQ114"/>
    </sheetView>
  </sheetViews>
  <sheetFormatPr defaultRowHeight="12.75" x14ac:dyDescent="0.2"/>
  <cols>
    <col min="1" max="2" width="13.28515625" style="261" customWidth="1"/>
    <col min="3" max="4" width="12.140625" style="261" customWidth="1"/>
    <col min="5" max="5" width="5.140625" style="261" customWidth="1"/>
    <col min="6" max="6" width="8.140625" style="261" customWidth="1"/>
    <col min="7" max="7" width="8.5703125" style="261" customWidth="1"/>
    <col min="8" max="8" width="10" style="261" customWidth="1"/>
    <col min="9" max="79" width="8.7109375" style="261" customWidth="1"/>
    <col min="80" max="256" width="9.140625" style="261"/>
    <col min="257" max="258" width="13.28515625" style="261" customWidth="1"/>
    <col min="259" max="260" width="12.140625" style="261" customWidth="1"/>
    <col min="261" max="261" width="5.140625" style="261" customWidth="1"/>
    <col min="262" max="262" width="8.140625" style="261" customWidth="1"/>
    <col min="263" max="263" width="8.5703125" style="261" customWidth="1"/>
    <col min="264" max="264" width="10" style="261" customWidth="1"/>
    <col min="265" max="335" width="8.7109375" style="261" customWidth="1"/>
    <col min="336" max="512" width="9.140625" style="261"/>
    <col min="513" max="514" width="13.28515625" style="261" customWidth="1"/>
    <col min="515" max="516" width="12.140625" style="261" customWidth="1"/>
    <col min="517" max="517" width="5.140625" style="261" customWidth="1"/>
    <col min="518" max="518" width="8.140625" style="261" customWidth="1"/>
    <col min="519" max="519" width="8.5703125" style="261" customWidth="1"/>
    <col min="520" max="520" width="10" style="261" customWidth="1"/>
    <col min="521" max="591" width="8.7109375" style="261" customWidth="1"/>
    <col min="592" max="768" width="9.140625" style="261"/>
    <col min="769" max="770" width="13.28515625" style="261" customWidth="1"/>
    <col min="771" max="772" width="12.140625" style="261" customWidth="1"/>
    <col min="773" max="773" width="5.140625" style="261" customWidth="1"/>
    <col min="774" max="774" width="8.140625" style="261" customWidth="1"/>
    <col min="775" max="775" width="8.5703125" style="261" customWidth="1"/>
    <col min="776" max="776" width="10" style="261" customWidth="1"/>
    <col min="777" max="847" width="8.7109375" style="261" customWidth="1"/>
    <col min="848" max="1024" width="9.140625" style="261"/>
    <col min="1025" max="1026" width="13.28515625" style="261" customWidth="1"/>
    <col min="1027" max="1028" width="12.140625" style="261" customWidth="1"/>
    <col min="1029" max="1029" width="5.140625" style="261" customWidth="1"/>
    <col min="1030" max="1030" width="8.140625" style="261" customWidth="1"/>
    <col min="1031" max="1031" width="8.5703125" style="261" customWidth="1"/>
    <col min="1032" max="1032" width="10" style="261" customWidth="1"/>
    <col min="1033" max="1103" width="8.7109375" style="261" customWidth="1"/>
    <col min="1104" max="1280" width="9.140625" style="261"/>
    <col min="1281" max="1282" width="13.28515625" style="261" customWidth="1"/>
    <col min="1283" max="1284" width="12.140625" style="261" customWidth="1"/>
    <col min="1285" max="1285" width="5.140625" style="261" customWidth="1"/>
    <col min="1286" max="1286" width="8.140625" style="261" customWidth="1"/>
    <col min="1287" max="1287" width="8.5703125" style="261" customWidth="1"/>
    <col min="1288" max="1288" width="10" style="261" customWidth="1"/>
    <col min="1289" max="1359" width="8.7109375" style="261" customWidth="1"/>
    <col min="1360" max="1536" width="9.140625" style="261"/>
    <col min="1537" max="1538" width="13.28515625" style="261" customWidth="1"/>
    <col min="1539" max="1540" width="12.140625" style="261" customWidth="1"/>
    <col min="1541" max="1541" width="5.140625" style="261" customWidth="1"/>
    <col min="1542" max="1542" width="8.140625" style="261" customWidth="1"/>
    <col min="1543" max="1543" width="8.5703125" style="261" customWidth="1"/>
    <col min="1544" max="1544" width="10" style="261" customWidth="1"/>
    <col min="1545" max="1615" width="8.7109375" style="261" customWidth="1"/>
    <col min="1616" max="1792" width="9.140625" style="261"/>
    <col min="1793" max="1794" width="13.28515625" style="261" customWidth="1"/>
    <col min="1795" max="1796" width="12.140625" style="261" customWidth="1"/>
    <col min="1797" max="1797" width="5.140625" style="261" customWidth="1"/>
    <col min="1798" max="1798" width="8.140625" style="261" customWidth="1"/>
    <col min="1799" max="1799" width="8.5703125" style="261" customWidth="1"/>
    <col min="1800" max="1800" width="10" style="261" customWidth="1"/>
    <col min="1801" max="1871" width="8.7109375" style="261" customWidth="1"/>
    <col min="1872" max="2048" width="9.140625" style="261"/>
    <col min="2049" max="2050" width="13.28515625" style="261" customWidth="1"/>
    <col min="2051" max="2052" width="12.140625" style="261" customWidth="1"/>
    <col min="2053" max="2053" width="5.140625" style="261" customWidth="1"/>
    <col min="2054" max="2054" width="8.140625" style="261" customWidth="1"/>
    <col min="2055" max="2055" width="8.5703125" style="261" customWidth="1"/>
    <col min="2056" max="2056" width="10" style="261" customWidth="1"/>
    <col min="2057" max="2127" width="8.7109375" style="261" customWidth="1"/>
    <col min="2128" max="2304" width="9.140625" style="261"/>
    <col min="2305" max="2306" width="13.28515625" style="261" customWidth="1"/>
    <col min="2307" max="2308" width="12.140625" style="261" customWidth="1"/>
    <col min="2309" max="2309" width="5.140625" style="261" customWidth="1"/>
    <col min="2310" max="2310" width="8.140625" style="261" customWidth="1"/>
    <col min="2311" max="2311" width="8.5703125" style="261" customWidth="1"/>
    <col min="2312" max="2312" width="10" style="261" customWidth="1"/>
    <col min="2313" max="2383" width="8.7109375" style="261" customWidth="1"/>
    <col min="2384" max="2560" width="9.140625" style="261"/>
    <col min="2561" max="2562" width="13.28515625" style="261" customWidth="1"/>
    <col min="2563" max="2564" width="12.140625" style="261" customWidth="1"/>
    <col min="2565" max="2565" width="5.140625" style="261" customWidth="1"/>
    <col min="2566" max="2566" width="8.140625" style="261" customWidth="1"/>
    <col min="2567" max="2567" width="8.5703125" style="261" customWidth="1"/>
    <col min="2568" max="2568" width="10" style="261" customWidth="1"/>
    <col min="2569" max="2639" width="8.7109375" style="261" customWidth="1"/>
    <col min="2640" max="2816" width="9.140625" style="261"/>
    <col min="2817" max="2818" width="13.28515625" style="261" customWidth="1"/>
    <col min="2819" max="2820" width="12.140625" style="261" customWidth="1"/>
    <col min="2821" max="2821" width="5.140625" style="261" customWidth="1"/>
    <col min="2822" max="2822" width="8.140625" style="261" customWidth="1"/>
    <col min="2823" max="2823" width="8.5703125" style="261" customWidth="1"/>
    <col min="2824" max="2824" width="10" style="261" customWidth="1"/>
    <col min="2825" max="2895" width="8.7109375" style="261" customWidth="1"/>
    <col min="2896" max="3072" width="9.140625" style="261"/>
    <col min="3073" max="3074" width="13.28515625" style="261" customWidth="1"/>
    <col min="3075" max="3076" width="12.140625" style="261" customWidth="1"/>
    <col min="3077" max="3077" width="5.140625" style="261" customWidth="1"/>
    <col min="3078" max="3078" width="8.140625" style="261" customWidth="1"/>
    <col min="3079" max="3079" width="8.5703125" style="261" customWidth="1"/>
    <col min="3080" max="3080" width="10" style="261" customWidth="1"/>
    <col min="3081" max="3151" width="8.7109375" style="261" customWidth="1"/>
    <col min="3152" max="3328" width="9.140625" style="261"/>
    <col min="3329" max="3330" width="13.28515625" style="261" customWidth="1"/>
    <col min="3331" max="3332" width="12.140625" style="261" customWidth="1"/>
    <col min="3333" max="3333" width="5.140625" style="261" customWidth="1"/>
    <col min="3334" max="3334" width="8.140625" style="261" customWidth="1"/>
    <col min="3335" max="3335" width="8.5703125" style="261" customWidth="1"/>
    <col min="3336" max="3336" width="10" style="261" customWidth="1"/>
    <col min="3337" max="3407" width="8.7109375" style="261" customWidth="1"/>
    <col min="3408" max="3584" width="9.140625" style="261"/>
    <col min="3585" max="3586" width="13.28515625" style="261" customWidth="1"/>
    <col min="3587" max="3588" width="12.140625" style="261" customWidth="1"/>
    <col min="3589" max="3589" width="5.140625" style="261" customWidth="1"/>
    <col min="3590" max="3590" width="8.140625" style="261" customWidth="1"/>
    <col min="3591" max="3591" width="8.5703125" style="261" customWidth="1"/>
    <col min="3592" max="3592" width="10" style="261" customWidth="1"/>
    <col min="3593" max="3663" width="8.7109375" style="261" customWidth="1"/>
    <col min="3664" max="3840" width="9.140625" style="261"/>
    <col min="3841" max="3842" width="13.28515625" style="261" customWidth="1"/>
    <col min="3843" max="3844" width="12.140625" style="261" customWidth="1"/>
    <col min="3845" max="3845" width="5.140625" style="261" customWidth="1"/>
    <col min="3846" max="3846" width="8.140625" style="261" customWidth="1"/>
    <col min="3847" max="3847" width="8.5703125" style="261" customWidth="1"/>
    <col min="3848" max="3848" width="10" style="261" customWidth="1"/>
    <col min="3849" max="3919" width="8.7109375" style="261" customWidth="1"/>
    <col min="3920" max="4096" width="9.140625" style="261"/>
    <col min="4097" max="4098" width="13.28515625" style="261" customWidth="1"/>
    <col min="4099" max="4100" width="12.140625" style="261" customWidth="1"/>
    <col min="4101" max="4101" width="5.140625" style="261" customWidth="1"/>
    <col min="4102" max="4102" width="8.140625" style="261" customWidth="1"/>
    <col min="4103" max="4103" width="8.5703125" style="261" customWidth="1"/>
    <col min="4104" max="4104" width="10" style="261" customWidth="1"/>
    <col min="4105" max="4175" width="8.7109375" style="261" customWidth="1"/>
    <col min="4176" max="4352" width="9.140625" style="261"/>
    <col min="4353" max="4354" width="13.28515625" style="261" customWidth="1"/>
    <col min="4355" max="4356" width="12.140625" style="261" customWidth="1"/>
    <col min="4357" max="4357" width="5.140625" style="261" customWidth="1"/>
    <col min="4358" max="4358" width="8.140625" style="261" customWidth="1"/>
    <col min="4359" max="4359" width="8.5703125" style="261" customWidth="1"/>
    <col min="4360" max="4360" width="10" style="261" customWidth="1"/>
    <col min="4361" max="4431" width="8.7109375" style="261" customWidth="1"/>
    <col min="4432" max="4608" width="9.140625" style="261"/>
    <col min="4609" max="4610" width="13.28515625" style="261" customWidth="1"/>
    <col min="4611" max="4612" width="12.140625" style="261" customWidth="1"/>
    <col min="4613" max="4613" width="5.140625" style="261" customWidth="1"/>
    <col min="4614" max="4614" width="8.140625" style="261" customWidth="1"/>
    <col min="4615" max="4615" width="8.5703125" style="261" customWidth="1"/>
    <col min="4616" max="4616" width="10" style="261" customWidth="1"/>
    <col min="4617" max="4687" width="8.7109375" style="261" customWidth="1"/>
    <col min="4688" max="4864" width="9.140625" style="261"/>
    <col min="4865" max="4866" width="13.28515625" style="261" customWidth="1"/>
    <col min="4867" max="4868" width="12.140625" style="261" customWidth="1"/>
    <col min="4869" max="4869" width="5.140625" style="261" customWidth="1"/>
    <col min="4870" max="4870" width="8.140625" style="261" customWidth="1"/>
    <col min="4871" max="4871" width="8.5703125" style="261" customWidth="1"/>
    <col min="4872" max="4872" width="10" style="261" customWidth="1"/>
    <col min="4873" max="4943" width="8.7109375" style="261" customWidth="1"/>
    <col min="4944" max="5120" width="9.140625" style="261"/>
    <col min="5121" max="5122" width="13.28515625" style="261" customWidth="1"/>
    <col min="5123" max="5124" width="12.140625" style="261" customWidth="1"/>
    <col min="5125" max="5125" width="5.140625" style="261" customWidth="1"/>
    <col min="5126" max="5126" width="8.140625" style="261" customWidth="1"/>
    <col min="5127" max="5127" width="8.5703125" style="261" customWidth="1"/>
    <col min="5128" max="5128" width="10" style="261" customWidth="1"/>
    <col min="5129" max="5199" width="8.7109375" style="261" customWidth="1"/>
    <col min="5200" max="5376" width="9.140625" style="261"/>
    <col min="5377" max="5378" width="13.28515625" style="261" customWidth="1"/>
    <col min="5379" max="5380" width="12.140625" style="261" customWidth="1"/>
    <col min="5381" max="5381" width="5.140625" style="261" customWidth="1"/>
    <col min="5382" max="5382" width="8.140625" style="261" customWidth="1"/>
    <col min="5383" max="5383" width="8.5703125" style="261" customWidth="1"/>
    <col min="5384" max="5384" width="10" style="261" customWidth="1"/>
    <col min="5385" max="5455" width="8.7109375" style="261" customWidth="1"/>
    <col min="5456" max="5632" width="9.140625" style="261"/>
    <col min="5633" max="5634" width="13.28515625" style="261" customWidth="1"/>
    <col min="5635" max="5636" width="12.140625" style="261" customWidth="1"/>
    <col min="5637" max="5637" width="5.140625" style="261" customWidth="1"/>
    <col min="5638" max="5638" width="8.140625" style="261" customWidth="1"/>
    <col min="5639" max="5639" width="8.5703125" style="261" customWidth="1"/>
    <col min="5640" max="5640" width="10" style="261" customWidth="1"/>
    <col min="5641" max="5711" width="8.7109375" style="261" customWidth="1"/>
    <col min="5712" max="5888" width="9.140625" style="261"/>
    <col min="5889" max="5890" width="13.28515625" style="261" customWidth="1"/>
    <col min="5891" max="5892" width="12.140625" style="261" customWidth="1"/>
    <col min="5893" max="5893" width="5.140625" style="261" customWidth="1"/>
    <col min="5894" max="5894" width="8.140625" style="261" customWidth="1"/>
    <col min="5895" max="5895" width="8.5703125" style="261" customWidth="1"/>
    <col min="5896" max="5896" width="10" style="261" customWidth="1"/>
    <col min="5897" max="5967" width="8.7109375" style="261" customWidth="1"/>
    <col min="5968" max="6144" width="9.140625" style="261"/>
    <col min="6145" max="6146" width="13.28515625" style="261" customWidth="1"/>
    <col min="6147" max="6148" width="12.140625" style="261" customWidth="1"/>
    <col min="6149" max="6149" width="5.140625" style="261" customWidth="1"/>
    <col min="6150" max="6150" width="8.140625" style="261" customWidth="1"/>
    <col min="6151" max="6151" width="8.5703125" style="261" customWidth="1"/>
    <col min="6152" max="6152" width="10" style="261" customWidth="1"/>
    <col min="6153" max="6223" width="8.7109375" style="261" customWidth="1"/>
    <col min="6224" max="6400" width="9.140625" style="261"/>
    <col min="6401" max="6402" width="13.28515625" style="261" customWidth="1"/>
    <col min="6403" max="6404" width="12.140625" style="261" customWidth="1"/>
    <col min="6405" max="6405" width="5.140625" style="261" customWidth="1"/>
    <col min="6406" max="6406" width="8.140625" style="261" customWidth="1"/>
    <col min="6407" max="6407" width="8.5703125" style="261" customWidth="1"/>
    <col min="6408" max="6408" width="10" style="261" customWidth="1"/>
    <col min="6409" max="6479" width="8.7109375" style="261" customWidth="1"/>
    <col min="6480" max="6656" width="9.140625" style="261"/>
    <col min="6657" max="6658" width="13.28515625" style="261" customWidth="1"/>
    <col min="6659" max="6660" width="12.140625" style="261" customWidth="1"/>
    <col min="6661" max="6661" width="5.140625" style="261" customWidth="1"/>
    <col min="6662" max="6662" width="8.140625" style="261" customWidth="1"/>
    <col min="6663" max="6663" width="8.5703125" style="261" customWidth="1"/>
    <col min="6664" max="6664" width="10" style="261" customWidth="1"/>
    <col min="6665" max="6735" width="8.7109375" style="261" customWidth="1"/>
    <col min="6736" max="6912" width="9.140625" style="261"/>
    <col min="6913" max="6914" width="13.28515625" style="261" customWidth="1"/>
    <col min="6915" max="6916" width="12.140625" style="261" customWidth="1"/>
    <col min="6917" max="6917" width="5.140625" style="261" customWidth="1"/>
    <col min="6918" max="6918" width="8.140625" style="261" customWidth="1"/>
    <col min="6919" max="6919" width="8.5703125" style="261" customWidth="1"/>
    <col min="6920" max="6920" width="10" style="261" customWidth="1"/>
    <col min="6921" max="6991" width="8.7109375" style="261" customWidth="1"/>
    <col min="6992" max="7168" width="9.140625" style="261"/>
    <col min="7169" max="7170" width="13.28515625" style="261" customWidth="1"/>
    <col min="7171" max="7172" width="12.140625" style="261" customWidth="1"/>
    <col min="7173" max="7173" width="5.140625" style="261" customWidth="1"/>
    <col min="7174" max="7174" width="8.140625" style="261" customWidth="1"/>
    <col min="7175" max="7175" width="8.5703125" style="261" customWidth="1"/>
    <col min="7176" max="7176" width="10" style="261" customWidth="1"/>
    <col min="7177" max="7247" width="8.7109375" style="261" customWidth="1"/>
    <col min="7248" max="7424" width="9.140625" style="261"/>
    <col min="7425" max="7426" width="13.28515625" style="261" customWidth="1"/>
    <col min="7427" max="7428" width="12.140625" style="261" customWidth="1"/>
    <col min="7429" max="7429" width="5.140625" style="261" customWidth="1"/>
    <col min="7430" max="7430" width="8.140625" style="261" customWidth="1"/>
    <col min="7431" max="7431" width="8.5703125" style="261" customWidth="1"/>
    <col min="7432" max="7432" width="10" style="261" customWidth="1"/>
    <col min="7433" max="7503" width="8.7109375" style="261" customWidth="1"/>
    <col min="7504" max="7680" width="9.140625" style="261"/>
    <col min="7681" max="7682" width="13.28515625" style="261" customWidth="1"/>
    <col min="7683" max="7684" width="12.140625" style="261" customWidth="1"/>
    <col min="7685" max="7685" width="5.140625" style="261" customWidth="1"/>
    <col min="7686" max="7686" width="8.140625" style="261" customWidth="1"/>
    <col min="7687" max="7687" width="8.5703125" style="261" customWidth="1"/>
    <col min="7688" max="7688" width="10" style="261" customWidth="1"/>
    <col min="7689" max="7759" width="8.7109375" style="261" customWidth="1"/>
    <col min="7760" max="7936" width="9.140625" style="261"/>
    <col min="7937" max="7938" width="13.28515625" style="261" customWidth="1"/>
    <col min="7939" max="7940" width="12.140625" style="261" customWidth="1"/>
    <col min="7941" max="7941" width="5.140625" style="261" customWidth="1"/>
    <col min="7942" max="7942" width="8.140625" style="261" customWidth="1"/>
    <col min="7943" max="7943" width="8.5703125" style="261" customWidth="1"/>
    <col min="7944" max="7944" width="10" style="261" customWidth="1"/>
    <col min="7945" max="8015" width="8.7109375" style="261" customWidth="1"/>
    <col min="8016" max="8192" width="9.140625" style="261"/>
    <col min="8193" max="8194" width="13.28515625" style="261" customWidth="1"/>
    <col min="8195" max="8196" width="12.140625" style="261" customWidth="1"/>
    <col min="8197" max="8197" width="5.140625" style="261" customWidth="1"/>
    <col min="8198" max="8198" width="8.140625" style="261" customWidth="1"/>
    <col min="8199" max="8199" width="8.5703125" style="261" customWidth="1"/>
    <col min="8200" max="8200" width="10" style="261" customWidth="1"/>
    <col min="8201" max="8271" width="8.7109375" style="261" customWidth="1"/>
    <col min="8272" max="8448" width="9.140625" style="261"/>
    <col min="8449" max="8450" width="13.28515625" style="261" customWidth="1"/>
    <col min="8451" max="8452" width="12.140625" style="261" customWidth="1"/>
    <col min="8453" max="8453" width="5.140625" style="261" customWidth="1"/>
    <col min="8454" max="8454" width="8.140625" style="261" customWidth="1"/>
    <col min="8455" max="8455" width="8.5703125" style="261" customWidth="1"/>
    <col min="8456" max="8456" width="10" style="261" customWidth="1"/>
    <col min="8457" max="8527" width="8.7109375" style="261" customWidth="1"/>
    <col min="8528" max="8704" width="9.140625" style="261"/>
    <col min="8705" max="8706" width="13.28515625" style="261" customWidth="1"/>
    <col min="8707" max="8708" width="12.140625" style="261" customWidth="1"/>
    <col min="8709" max="8709" width="5.140625" style="261" customWidth="1"/>
    <col min="8710" max="8710" width="8.140625" style="261" customWidth="1"/>
    <col min="8711" max="8711" width="8.5703125" style="261" customWidth="1"/>
    <col min="8712" max="8712" width="10" style="261" customWidth="1"/>
    <col min="8713" max="8783" width="8.7109375" style="261" customWidth="1"/>
    <col min="8784" max="8960" width="9.140625" style="261"/>
    <col min="8961" max="8962" width="13.28515625" style="261" customWidth="1"/>
    <col min="8963" max="8964" width="12.140625" style="261" customWidth="1"/>
    <col min="8965" max="8965" width="5.140625" style="261" customWidth="1"/>
    <col min="8966" max="8966" width="8.140625" style="261" customWidth="1"/>
    <col min="8967" max="8967" width="8.5703125" style="261" customWidth="1"/>
    <col min="8968" max="8968" width="10" style="261" customWidth="1"/>
    <col min="8969" max="9039" width="8.7109375" style="261" customWidth="1"/>
    <col min="9040" max="9216" width="9.140625" style="261"/>
    <col min="9217" max="9218" width="13.28515625" style="261" customWidth="1"/>
    <col min="9219" max="9220" width="12.140625" style="261" customWidth="1"/>
    <col min="9221" max="9221" width="5.140625" style="261" customWidth="1"/>
    <col min="9222" max="9222" width="8.140625" style="261" customWidth="1"/>
    <col min="9223" max="9223" width="8.5703125" style="261" customWidth="1"/>
    <col min="9224" max="9224" width="10" style="261" customWidth="1"/>
    <col min="9225" max="9295" width="8.7109375" style="261" customWidth="1"/>
    <col min="9296" max="9472" width="9.140625" style="261"/>
    <col min="9473" max="9474" width="13.28515625" style="261" customWidth="1"/>
    <col min="9475" max="9476" width="12.140625" style="261" customWidth="1"/>
    <col min="9477" max="9477" width="5.140625" style="261" customWidth="1"/>
    <col min="9478" max="9478" width="8.140625" style="261" customWidth="1"/>
    <col min="9479" max="9479" width="8.5703125" style="261" customWidth="1"/>
    <col min="9480" max="9480" width="10" style="261" customWidth="1"/>
    <col min="9481" max="9551" width="8.7109375" style="261" customWidth="1"/>
    <col min="9552" max="9728" width="9.140625" style="261"/>
    <col min="9729" max="9730" width="13.28515625" style="261" customWidth="1"/>
    <col min="9731" max="9732" width="12.140625" style="261" customWidth="1"/>
    <col min="9733" max="9733" width="5.140625" style="261" customWidth="1"/>
    <col min="9734" max="9734" width="8.140625" style="261" customWidth="1"/>
    <col min="9735" max="9735" width="8.5703125" style="261" customWidth="1"/>
    <col min="9736" max="9736" width="10" style="261" customWidth="1"/>
    <col min="9737" max="9807" width="8.7109375" style="261" customWidth="1"/>
    <col min="9808" max="9984" width="9.140625" style="261"/>
    <col min="9985" max="9986" width="13.28515625" style="261" customWidth="1"/>
    <col min="9987" max="9988" width="12.140625" style="261" customWidth="1"/>
    <col min="9989" max="9989" width="5.140625" style="261" customWidth="1"/>
    <col min="9990" max="9990" width="8.140625" style="261" customWidth="1"/>
    <col min="9991" max="9991" width="8.5703125" style="261" customWidth="1"/>
    <col min="9992" max="9992" width="10" style="261" customWidth="1"/>
    <col min="9993" max="10063" width="8.7109375" style="261" customWidth="1"/>
    <col min="10064" max="10240" width="9.140625" style="261"/>
    <col min="10241" max="10242" width="13.28515625" style="261" customWidth="1"/>
    <col min="10243" max="10244" width="12.140625" style="261" customWidth="1"/>
    <col min="10245" max="10245" width="5.140625" style="261" customWidth="1"/>
    <col min="10246" max="10246" width="8.140625" style="261" customWidth="1"/>
    <col min="10247" max="10247" width="8.5703125" style="261" customWidth="1"/>
    <col min="10248" max="10248" width="10" style="261" customWidth="1"/>
    <col min="10249" max="10319" width="8.7109375" style="261" customWidth="1"/>
    <col min="10320" max="10496" width="9.140625" style="261"/>
    <col min="10497" max="10498" width="13.28515625" style="261" customWidth="1"/>
    <col min="10499" max="10500" width="12.140625" style="261" customWidth="1"/>
    <col min="10501" max="10501" width="5.140625" style="261" customWidth="1"/>
    <col min="10502" max="10502" width="8.140625" style="261" customWidth="1"/>
    <col min="10503" max="10503" width="8.5703125" style="261" customWidth="1"/>
    <col min="10504" max="10504" width="10" style="261" customWidth="1"/>
    <col min="10505" max="10575" width="8.7109375" style="261" customWidth="1"/>
    <col min="10576" max="10752" width="9.140625" style="261"/>
    <col min="10753" max="10754" width="13.28515625" style="261" customWidth="1"/>
    <col min="10755" max="10756" width="12.140625" style="261" customWidth="1"/>
    <col min="10757" max="10757" width="5.140625" style="261" customWidth="1"/>
    <col min="10758" max="10758" width="8.140625" style="261" customWidth="1"/>
    <col min="10759" max="10759" width="8.5703125" style="261" customWidth="1"/>
    <col min="10760" max="10760" width="10" style="261" customWidth="1"/>
    <col min="10761" max="10831" width="8.7109375" style="261" customWidth="1"/>
    <col min="10832" max="11008" width="9.140625" style="261"/>
    <col min="11009" max="11010" width="13.28515625" style="261" customWidth="1"/>
    <col min="11011" max="11012" width="12.140625" style="261" customWidth="1"/>
    <col min="11013" max="11013" width="5.140625" style="261" customWidth="1"/>
    <col min="11014" max="11014" width="8.140625" style="261" customWidth="1"/>
    <col min="11015" max="11015" width="8.5703125" style="261" customWidth="1"/>
    <col min="11016" max="11016" width="10" style="261" customWidth="1"/>
    <col min="11017" max="11087" width="8.7109375" style="261" customWidth="1"/>
    <col min="11088" max="11264" width="9.140625" style="261"/>
    <col min="11265" max="11266" width="13.28515625" style="261" customWidth="1"/>
    <col min="11267" max="11268" width="12.140625" style="261" customWidth="1"/>
    <col min="11269" max="11269" width="5.140625" style="261" customWidth="1"/>
    <col min="11270" max="11270" width="8.140625" style="261" customWidth="1"/>
    <col min="11271" max="11271" width="8.5703125" style="261" customWidth="1"/>
    <col min="11272" max="11272" width="10" style="261" customWidth="1"/>
    <col min="11273" max="11343" width="8.7109375" style="261" customWidth="1"/>
    <col min="11344" max="11520" width="9.140625" style="261"/>
    <col min="11521" max="11522" width="13.28515625" style="261" customWidth="1"/>
    <col min="11523" max="11524" width="12.140625" style="261" customWidth="1"/>
    <col min="11525" max="11525" width="5.140625" style="261" customWidth="1"/>
    <col min="11526" max="11526" width="8.140625" style="261" customWidth="1"/>
    <col min="11527" max="11527" width="8.5703125" style="261" customWidth="1"/>
    <col min="11528" max="11528" width="10" style="261" customWidth="1"/>
    <col min="11529" max="11599" width="8.7109375" style="261" customWidth="1"/>
    <col min="11600" max="11776" width="9.140625" style="261"/>
    <col min="11777" max="11778" width="13.28515625" style="261" customWidth="1"/>
    <col min="11779" max="11780" width="12.140625" style="261" customWidth="1"/>
    <col min="11781" max="11781" width="5.140625" style="261" customWidth="1"/>
    <col min="11782" max="11782" width="8.140625" style="261" customWidth="1"/>
    <col min="11783" max="11783" width="8.5703125" style="261" customWidth="1"/>
    <col min="11784" max="11784" width="10" style="261" customWidth="1"/>
    <col min="11785" max="11855" width="8.7109375" style="261" customWidth="1"/>
    <col min="11856" max="12032" width="9.140625" style="261"/>
    <col min="12033" max="12034" width="13.28515625" style="261" customWidth="1"/>
    <col min="12035" max="12036" width="12.140625" style="261" customWidth="1"/>
    <col min="12037" max="12037" width="5.140625" style="261" customWidth="1"/>
    <col min="12038" max="12038" width="8.140625" style="261" customWidth="1"/>
    <col min="12039" max="12039" width="8.5703125" style="261" customWidth="1"/>
    <col min="12040" max="12040" width="10" style="261" customWidth="1"/>
    <col min="12041" max="12111" width="8.7109375" style="261" customWidth="1"/>
    <col min="12112" max="12288" width="9.140625" style="261"/>
    <col min="12289" max="12290" width="13.28515625" style="261" customWidth="1"/>
    <col min="12291" max="12292" width="12.140625" style="261" customWidth="1"/>
    <col min="12293" max="12293" width="5.140625" style="261" customWidth="1"/>
    <col min="12294" max="12294" width="8.140625" style="261" customWidth="1"/>
    <col min="12295" max="12295" width="8.5703125" style="261" customWidth="1"/>
    <col min="12296" max="12296" width="10" style="261" customWidth="1"/>
    <col min="12297" max="12367" width="8.7109375" style="261" customWidth="1"/>
    <col min="12368" max="12544" width="9.140625" style="261"/>
    <col min="12545" max="12546" width="13.28515625" style="261" customWidth="1"/>
    <col min="12547" max="12548" width="12.140625" style="261" customWidth="1"/>
    <col min="12549" max="12549" width="5.140625" style="261" customWidth="1"/>
    <col min="12550" max="12550" width="8.140625" style="261" customWidth="1"/>
    <col min="12551" max="12551" width="8.5703125" style="261" customWidth="1"/>
    <col min="12552" max="12552" width="10" style="261" customWidth="1"/>
    <col min="12553" max="12623" width="8.7109375" style="261" customWidth="1"/>
    <col min="12624" max="12800" width="9.140625" style="261"/>
    <col min="12801" max="12802" width="13.28515625" style="261" customWidth="1"/>
    <col min="12803" max="12804" width="12.140625" style="261" customWidth="1"/>
    <col min="12805" max="12805" width="5.140625" style="261" customWidth="1"/>
    <col min="12806" max="12806" width="8.140625" style="261" customWidth="1"/>
    <col min="12807" max="12807" width="8.5703125" style="261" customWidth="1"/>
    <col min="12808" max="12808" width="10" style="261" customWidth="1"/>
    <col min="12809" max="12879" width="8.7109375" style="261" customWidth="1"/>
    <col min="12880" max="13056" width="9.140625" style="261"/>
    <col min="13057" max="13058" width="13.28515625" style="261" customWidth="1"/>
    <col min="13059" max="13060" width="12.140625" style="261" customWidth="1"/>
    <col min="13061" max="13061" width="5.140625" style="261" customWidth="1"/>
    <col min="13062" max="13062" width="8.140625" style="261" customWidth="1"/>
    <col min="13063" max="13063" width="8.5703125" style="261" customWidth="1"/>
    <col min="13064" max="13064" width="10" style="261" customWidth="1"/>
    <col min="13065" max="13135" width="8.7109375" style="261" customWidth="1"/>
    <col min="13136" max="13312" width="9.140625" style="261"/>
    <col min="13313" max="13314" width="13.28515625" style="261" customWidth="1"/>
    <col min="13315" max="13316" width="12.140625" style="261" customWidth="1"/>
    <col min="13317" max="13317" width="5.140625" style="261" customWidth="1"/>
    <col min="13318" max="13318" width="8.140625" style="261" customWidth="1"/>
    <col min="13319" max="13319" width="8.5703125" style="261" customWidth="1"/>
    <col min="13320" max="13320" width="10" style="261" customWidth="1"/>
    <col min="13321" max="13391" width="8.7109375" style="261" customWidth="1"/>
    <col min="13392" max="13568" width="9.140625" style="261"/>
    <col min="13569" max="13570" width="13.28515625" style="261" customWidth="1"/>
    <col min="13571" max="13572" width="12.140625" style="261" customWidth="1"/>
    <col min="13573" max="13573" width="5.140625" style="261" customWidth="1"/>
    <col min="13574" max="13574" width="8.140625" style="261" customWidth="1"/>
    <col min="13575" max="13575" width="8.5703125" style="261" customWidth="1"/>
    <col min="13576" max="13576" width="10" style="261" customWidth="1"/>
    <col min="13577" max="13647" width="8.7109375" style="261" customWidth="1"/>
    <col min="13648" max="13824" width="9.140625" style="261"/>
    <col min="13825" max="13826" width="13.28515625" style="261" customWidth="1"/>
    <col min="13827" max="13828" width="12.140625" style="261" customWidth="1"/>
    <col min="13829" max="13829" width="5.140625" style="261" customWidth="1"/>
    <col min="13830" max="13830" width="8.140625" style="261" customWidth="1"/>
    <col min="13831" max="13831" width="8.5703125" style="261" customWidth="1"/>
    <col min="13832" max="13832" width="10" style="261" customWidth="1"/>
    <col min="13833" max="13903" width="8.7109375" style="261" customWidth="1"/>
    <col min="13904" max="14080" width="9.140625" style="261"/>
    <col min="14081" max="14082" width="13.28515625" style="261" customWidth="1"/>
    <col min="14083" max="14084" width="12.140625" style="261" customWidth="1"/>
    <col min="14085" max="14085" width="5.140625" style="261" customWidth="1"/>
    <col min="14086" max="14086" width="8.140625" style="261" customWidth="1"/>
    <col min="14087" max="14087" width="8.5703125" style="261" customWidth="1"/>
    <col min="14088" max="14088" width="10" style="261" customWidth="1"/>
    <col min="14089" max="14159" width="8.7109375" style="261" customWidth="1"/>
    <col min="14160" max="14336" width="9.140625" style="261"/>
    <col min="14337" max="14338" width="13.28515625" style="261" customWidth="1"/>
    <col min="14339" max="14340" width="12.140625" style="261" customWidth="1"/>
    <col min="14341" max="14341" width="5.140625" style="261" customWidth="1"/>
    <col min="14342" max="14342" width="8.140625" style="261" customWidth="1"/>
    <col min="14343" max="14343" width="8.5703125" style="261" customWidth="1"/>
    <col min="14344" max="14344" width="10" style="261" customWidth="1"/>
    <col min="14345" max="14415" width="8.7109375" style="261" customWidth="1"/>
    <col min="14416" max="14592" width="9.140625" style="261"/>
    <col min="14593" max="14594" width="13.28515625" style="261" customWidth="1"/>
    <col min="14595" max="14596" width="12.140625" style="261" customWidth="1"/>
    <col min="14597" max="14597" width="5.140625" style="261" customWidth="1"/>
    <col min="14598" max="14598" width="8.140625" style="261" customWidth="1"/>
    <col min="14599" max="14599" width="8.5703125" style="261" customWidth="1"/>
    <col min="14600" max="14600" width="10" style="261" customWidth="1"/>
    <col min="14601" max="14671" width="8.7109375" style="261" customWidth="1"/>
    <col min="14672" max="14848" width="9.140625" style="261"/>
    <col min="14849" max="14850" width="13.28515625" style="261" customWidth="1"/>
    <col min="14851" max="14852" width="12.140625" style="261" customWidth="1"/>
    <col min="14853" max="14853" width="5.140625" style="261" customWidth="1"/>
    <col min="14854" max="14854" width="8.140625" style="261" customWidth="1"/>
    <col min="14855" max="14855" width="8.5703125" style="261" customWidth="1"/>
    <col min="14856" max="14856" width="10" style="261" customWidth="1"/>
    <col min="14857" max="14927" width="8.7109375" style="261" customWidth="1"/>
    <col min="14928" max="15104" width="9.140625" style="261"/>
    <col min="15105" max="15106" width="13.28515625" style="261" customWidth="1"/>
    <col min="15107" max="15108" width="12.140625" style="261" customWidth="1"/>
    <col min="15109" max="15109" width="5.140625" style="261" customWidth="1"/>
    <col min="15110" max="15110" width="8.140625" style="261" customWidth="1"/>
    <col min="15111" max="15111" width="8.5703125" style="261" customWidth="1"/>
    <col min="15112" max="15112" width="10" style="261" customWidth="1"/>
    <col min="15113" max="15183" width="8.7109375" style="261" customWidth="1"/>
    <col min="15184" max="15360" width="9.140625" style="261"/>
    <col min="15361" max="15362" width="13.28515625" style="261" customWidth="1"/>
    <col min="15363" max="15364" width="12.140625" style="261" customWidth="1"/>
    <col min="15365" max="15365" width="5.140625" style="261" customWidth="1"/>
    <col min="15366" max="15366" width="8.140625" style="261" customWidth="1"/>
    <col min="15367" max="15367" width="8.5703125" style="261" customWidth="1"/>
    <col min="15368" max="15368" width="10" style="261" customWidth="1"/>
    <col min="15369" max="15439" width="8.7109375" style="261" customWidth="1"/>
    <col min="15440" max="15616" width="9.140625" style="261"/>
    <col min="15617" max="15618" width="13.28515625" style="261" customWidth="1"/>
    <col min="15619" max="15620" width="12.140625" style="261" customWidth="1"/>
    <col min="15621" max="15621" width="5.140625" style="261" customWidth="1"/>
    <col min="15622" max="15622" width="8.140625" style="261" customWidth="1"/>
    <col min="15623" max="15623" width="8.5703125" style="261" customWidth="1"/>
    <col min="15624" max="15624" width="10" style="261" customWidth="1"/>
    <col min="15625" max="15695" width="8.7109375" style="261" customWidth="1"/>
    <col min="15696" max="15872" width="9.140625" style="261"/>
    <col min="15873" max="15874" width="13.28515625" style="261" customWidth="1"/>
    <col min="15875" max="15876" width="12.140625" style="261" customWidth="1"/>
    <col min="15877" max="15877" width="5.140625" style="261" customWidth="1"/>
    <col min="15878" max="15878" width="8.140625" style="261" customWidth="1"/>
    <col min="15879" max="15879" width="8.5703125" style="261" customWidth="1"/>
    <col min="15880" max="15880" width="10" style="261" customWidth="1"/>
    <col min="15881" max="15951" width="8.7109375" style="261" customWidth="1"/>
    <col min="15952" max="16128" width="9.140625" style="261"/>
    <col min="16129" max="16130" width="13.28515625" style="261" customWidth="1"/>
    <col min="16131" max="16132" width="12.140625" style="261" customWidth="1"/>
    <col min="16133" max="16133" width="5.140625" style="261" customWidth="1"/>
    <col min="16134" max="16134" width="8.140625" style="261" customWidth="1"/>
    <col min="16135" max="16135" width="8.5703125" style="261" customWidth="1"/>
    <col min="16136" max="16136" width="10" style="261" customWidth="1"/>
    <col min="16137" max="16207" width="8.7109375" style="261" customWidth="1"/>
    <col min="16208" max="16384" width="9.140625" style="261"/>
  </cols>
  <sheetData>
    <row r="1" spans="1:84" s="2" customFormat="1" ht="26.25" customHeight="1" x14ac:dyDescent="0.35">
      <c r="A1" s="1" t="s">
        <v>109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BV1" s="3"/>
      <c r="BW1" s="3"/>
      <c r="BX1" s="3"/>
      <c r="BY1" s="4"/>
      <c r="BZ1" s="3"/>
      <c r="CA1" s="3"/>
      <c r="CB1" s="3"/>
      <c r="CC1" s="3"/>
    </row>
    <row r="2" spans="1:84" s="13" customFormat="1" ht="27.75" x14ac:dyDescent="0.4">
      <c r="A2" s="2"/>
      <c r="B2" s="3"/>
      <c r="C2" s="3"/>
      <c r="D2" s="3"/>
      <c r="E2" s="3"/>
      <c r="F2" s="5"/>
      <c r="G2" s="3"/>
      <c r="H2" s="3"/>
      <c r="I2" s="2"/>
      <c r="J2" s="2"/>
      <c r="K2" s="6"/>
      <c r="L2" s="6"/>
      <c r="M2" s="6"/>
      <c r="N2" s="7"/>
      <c r="O2" s="3"/>
      <c r="P2" s="3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8" t="s">
        <v>1</v>
      </c>
      <c r="AN2" s="9">
        <v>42172</v>
      </c>
      <c r="AO2" s="9"/>
      <c r="AP2" s="9"/>
      <c r="AQ2" s="9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10"/>
      <c r="BW2" s="3"/>
      <c r="BX2" s="11"/>
      <c r="BY2" s="11"/>
      <c r="BZ2" s="11"/>
      <c r="CA2" s="11"/>
      <c r="CB2" s="12"/>
      <c r="CC2" s="12"/>
    </row>
    <row r="3" spans="1:84" s="13" customFormat="1" ht="17.25" thickBot="1" x14ac:dyDescent="0.3">
      <c r="A3" s="2"/>
      <c r="B3" s="3"/>
      <c r="C3" s="3"/>
      <c r="D3" s="3"/>
      <c r="E3" s="3"/>
      <c r="F3" s="3"/>
      <c r="G3" s="3"/>
      <c r="H3" s="3"/>
      <c r="I3" s="269"/>
      <c r="J3" s="3"/>
      <c r="K3" s="3"/>
      <c r="L3" s="269"/>
      <c r="M3" s="3"/>
      <c r="N3" s="3"/>
      <c r="O3" s="269"/>
      <c r="P3" s="3"/>
      <c r="Q3" s="3"/>
      <c r="R3" s="269"/>
      <c r="S3" s="3"/>
      <c r="T3" s="3"/>
      <c r="U3" s="269"/>
      <c r="V3" s="3"/>
      <c r="W3" s="3"/>
      <c r="X3" s="269"/>
      <c r="Y3" s="3"/>
      <c r="Z3" s="3"/>
      <c r="AA3" s="269"/>
      <c r="AB3" s="3"/>
      <c r="AC3" s="3"/>
      <c r="AD3" s="269"/>
      <c r="AE3" s="3"/>
      <c r="AF3" s="3"/>
      <c r="AG3" s="269"/>
      <c r="AH3" s="3"/>
      <c r="AI3" s="3"/>
      <c r="AJ3" s="269"/>
      <c r="AK3" s="3"/>
      <c r="AL3" s="3"/>
      <c r="AM3" s="269"/>
      <c r="AN3" s="3"/>
      <c r="AO3" s="3"/>
      <c r="AP3" s="269"/>
      <c r="AQ3" s="3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3"/>
      <c r="BW3" s="3"/>
      <c r="BX3" s="3"/>
      <c r="BY3" s="3"/>
      <c r="BZ3" s="3"/>
      <c r="CA3" s="3"/>
      <c r="CB3" s="12"/>
      <c r="CC3" s="12"/>
    </row>
    <row r="4" spans="1:84" s="13" customFormat="1" ht="16.5" customHeight="1" thickBot="1" x14ac:dyDescent="0.3">
      <c r="A4" s="16" t="s">
        <v>2</v>
      </c>
      <c r="B4" s="17"/>
      <c r="C4" s="17"/>
      <c r="D4" s="17"/>
      <c r="E4" s="17"/>
      <c r="F4" s="17"/>
      <c r="G4" s="18"/>
      <c r="H4" s="19" t="s">
        <v>3</v>
      </c>
      <c r="I4" s="20"/>
      <c r="J4" s="21"/>
      <c r="K4" s="19" t="s">
        <v>4</v>
      </c>
      <c r="L4" s="20"/>
      <c r="M4" s="21"/>
      <c r="N4" s="19" t="s">
        <v>5</v>
      </c>
      <c r="O4" s="20"/>
      <c r="P4" s="21"/>
      <c r="Q4" s="19" t="s">
        <v>6</v>
      </c>
      <c r="R4" s="20"/>
      <c r="S4" s="21"/>
      <c r="T4" s="19" t="s">
        <v>7</v>
      </c>
      <c r="U4" s="20"/>
      <c r="V4" s="21"/>
      <c r="W4" s="19" t="s">
        <v>8</v>
      </c>
      <c r="X4" s="20"/>
      <c r="Y4" s="21"/>
      <c r="Z4" s="19" t="s">
        <v>9</v>
      </c>
      <c r="AA4" s="20"/>
      <c r="AB4" s="21"/>
      <c r="AC4" s="19" t="s">
        <v>10</v>
      </c>
      <c r="AD4" s="20"/>
      <c r="AE4" s="21"/>
      <c r="AF4" s="19" t="s">
        <v>11</v>
      </c>
      <c r="AG4" s="20"/>
      <c r="AH4" s="21"/>
      <c r="AI4" s="19" t="s">
        <v>12</v>
      </c>
      <c r="AJ4" s="20"/>
      <c r="AK4" s="21"/>
      <c r="AL4" s="19" t="s">
        <v>13</v>
      </c>
      <c r="AM4" s="20"/>
      <c r="AN4" s="21"/>
      <c r="AO4" s="19" t="s">
        <v>14</v>
      </c>
      <c r="AP4" s="20"/>
      <c r="AQ4" s="21"/>
    </row>
    <row r="5" spans="1:84" s="13" customFormat="1" ht="16.5" customHeight="1" x14ac:dyDescent="0.25">
      <c r="A5" s="22" t="s">
        <v>15</v>
      </c>
      <c r="B5" s="23"/>
      <c r="C5" s="24" t="s">
        <v>16</v>
      </c>
      <c r="D5" s="25"/>
      <c r="E5" s="26"/>
      <c r="F5" s="26"/>
      <c r="G5" s="27"/>
      <c r="H5" s="28" t="s">
        <v>17</v>
      </c>
      <c r="I5" s="29" t="s">
        <v>18</v>
      </c>
      <c r="J5" s="30" t="s">
        <v>19</v>
      </c>
      <c r="K5" s="28" t="s">
        <v>17</v>
      </c>
      <c r="L5" s="29" t="s">
        <v>18</v>
      </c>
      <c r="M5" s="30" t="s">
        <v>19</v>
      </c>
      <c r="N5" s="28" t="s">
        <v>17</v>
      </c>
      <c r="O5" s="29" t="s">
        <v>18</v>
      </c>
      <c r="P5" s="30" t="s">
        <v>19</v>
      </c>
      <c r="Q5" s="28" t="s">
        <v>17</v>
      </c>
      <c r="R5" s="29" t="s">
        <v>18</v>
      </c>
      <c r="S5" s="30" t="s">
        <v>19</v>
      </c>
      <c r="T5" s="28" t="s">
        <v>17</v>
      </c>
      <c r="U5" s="29" t="s">
        <v>18</v>
      </c>
      <c r="V5" s="30" t="s">
        <v>19</v>
      </c>
      <c r="W5" s="28" t="s">
        <v>17</v>
      </c>
      <c r="X5" s="29" t="s">
        <v>18</v>
      </c>
      <c r="Y5" s="30" t="s">
        <v>19</v>
      </c>
      <c r="Z5" s="28" t="s">
        <v>17</v>
      </c>
      <c r="AA5" s="29" t="s">
        <v>18</v>
      </c>
      <c r="AB5" s="30" t="s">
        <v>19</v>
      </c>
      <c r="AC5" s="28" t="s">
        <v>17</v>
      </c>
      <c r="AD5" s="29" t="s">
        <v>18</v>
      </c>
      <c r="AE5" s="30" t="s">
        <v>19</v>
      </c>
      <c r="AF5" s="28" t="s">
        <v>17</v>
      </c>
      <c r="AG5" s="29" t="s">
        <v>18</v>
      </c>
      <c r="AH5" s="30" t="s">
        <v>19</v>
      </c>
      <c r="AI5" s="28" t="s">
        <v>17</v>
      </c>
      <c r="AJ5" s="29" t="s">
        <v>18</v>
      </c>
      <c r="AK5" s="30" t="s">
        <v>19</v>
      </c>
      <c r="AL5" s="28" t="s">
        <v>17</v>
      </c>
      <c r="AM5" s="29" t="s">
        <v>18</v>
      </c>
      <c r="AN5" s="30" t="s">
        <v>19</v>
      </c>
      <c r="AO5" s="28" t="s">
        <v>17</v>
      </c>
      <c r="AP5" s="29" t="s">
        <v>18</v>
      </c>
      <c r="AQ5" s="30" t="s">
        <v>19</v>
      </c>
    </row>
    <row r="6" spans="1:84" s="13" customFormat="1" ht="16.5" customHeight="1" thickBot="1" x14ac:dyDescent="0.3">
      <c r="A6" s="31"/>
      <c r="B6" s="32"/>
      <c r="C6" s="33"/>
      <c r="D6" s="34"/>
      <c r="E6" s="35"/>
      <c r="F6" s="35"/>
      <c r="G6" s="36"/>
      <c r="H6" s="40" t="s">
        <v>20</v>
      </c>
      <c r="I6" s="41" t="s">
        <v>21</v>
      </c>
      <c r="J6" s="42" t="s">
        <v>22</v>
      </c>
      <c r="K6" s="40" t="s">
        <v>20</v>
      </c>
      <c r="L6" s="41" t="s">
        <v>21</v>
      </c>
      <c r="M6" s="42" t="s">
        <v>22</v>
      </c>
      <c r="N6" s="40" t="s">
        <v>20</v>
      </c>
      <c r="O6" s="41" t="s">
        <v>21</v>
      </c>
      <c r="P6" s="42" t="s">
        <v>22</v>
      </c>
      <c r="Q6" s="40" t="s">
        <v>20</v>
      </c>
      <c r="R6" s="41" t="s">
        <v>21</v>
      </c>
      <c r="S6" s="42" t="s">
        <v>22</v>
      </c>
      <c r="T6" s="40" t="s">
        <v>20</v>
      </c>
      <c r="U6" s="41" t="s">
        <v>21</v>
      </c>
      <c r="V6" s="42" t="s">
        <v>22</v>
      </c>
      <c r="W6" s="40" t="s">
        <v>20</v>
      </c>
      <c r="X6" s="41" t="s">
        <v>21</v>
      </c>
      <c r="Y6" s="42" t="s">
        <v>22</v>
      </c>
      <c r="Z6" s="40" t="s">
        <v>20</v>
      </c>
      <c r="AA6" s="41" t="s">
        <v>21</v>
      </c>
      <c r="AB6" s="42" t="s">
        <v>22</v>
      </c>
      <c r="AC6" s="40" t="s">
        <v>20</v>
      </c>
      <c r="AD6" s="41" t="s">
        <v>21</v>
      </c>
      <c r="AE6" s="42" t="s">
        <v>22</v>
      </c>
      <c r="AF6" s="40" t="s">
        <v>20</v>
      </c>
      <c r="AG6" s="41" t="s">
        <v>21</v>
      </c>
      <c r="AH6" s="42" t="s">
        <v>22</v>
      </c>
      <c r="AI6" s="40" t="s">
        <v>20</v>
      </c>
      <c r="AJ6" s="41" t="s">
        <v>21</v>
      </c>
      <c r="AK6" s="42" t="s">
        <v>22</v>
      </c>
      <c r="AL6" s="40" t="s">
        <v>20</v>
      </c>
      <c r="AM6" s="41" t="s">
        <v>21</v>
      </c>
      <c r="AN6" s="42" t="s">
        <v>22</v>
      </c>
      <c r="AO6" s="40" t="s">
        <v>20</v>
      </c>
      <c r="AP6" s="41" t="s">
        <v>21</v>
      </c>
      <c r="AQ6" s="42" t="s">
        <v>22</v>
      </c>
    </row>
    <row r="7" spans="1:84" s="2" customFormat="1" ht="16.5" customHeight="1" x14ac:dyDescent="0.25">
      <c r="A7" s="43" t="s">
        <v>23</v>
      </c>
      <c r="B7" s="44"/>
      <c r="C7" s="45">
        <v>16</v>
      </c>
      <c r="D7" s="46" t="s">
        <v>24</v>
      </c>
      <c r="E7" s="47"/>
      <c r="F7" s="48" t="s">
        <v>25</v>
      </c>
      <c r="G7" s="75"/>
      <c r="H7" s="50">
        <f>SQRT(I7^2+J7^2)*1000/(1.73*H10)</f>
        <v>12.45974719639274</v>
      </c>
      <c r="I7" s="270">
        <v>2.5376999999999996</v>
      </c>
      <c r="J7" s="271">
        <v>0.68970000000000009</v>
      </c>
      <c r="K7" s="50">
        <f>SQRT(L7^2+M7^2)*1000/(1.73*K10)</f>
        <v>11.989388645125288</v>
      </c>
      <c r="L7" s="270">
        <v>2.4420000000000002</v>
      </c>
      <c r="M7" s="271">
        <v>0.6633</v>
      </c>
      <c r="N7" s="50">
        <f>SQRT(O7^2+P7^2)*1000/(1.73*N10)</f>
        <v>11.871484374555321</v>
      </c>
      <c r="O7" s="270">
        <v>2.4188999999999998</v>
      </c>
      <c r="P7" s="271">
        <v>0.65339999999999998</v>
      </c>
      <c r="Q7" s="50">
        <f>SQRT(R7^2+S7^2)*1000/(1.73*Q10)</f>
        <v>12.280332085156601</v>
      </c>
      <c r="R7" s="270">
        <v>2.5046999999999997</v>
      </c>
      <c r="S7" s="271">
        <v>0.66659999999999997</v>
      </c>
      <c r="T7" s="50">
        <f>SQRT(U7^2+V7^2)*1000/(1.73*T10)</f>
        <v>13.852694576900337</v>
      </c>
      <c r="U7" s="270">
        <v>2.8380000000000001</v>
      </c>
      <c r="V7" s="271">
        <v>0.70289999999999997</v>
      </c>
      <c r="W7" s="50">
        <f>SQRT(X7^2+Y7^2)*1000/(1.73*W10)</f>
        <v>16.834815417795337</v>
      </c>
      <c r="X7" s="270">
        <v>3.4584000000000001</v>
      </c>
      <c r="Y7" s="271">
        <v>0.81509999999999994</v>
      </c>
      <c r="Z7" s="50">
        <f>SQRT(AA7^2+AB7^2)*1000/(1.73*Z10)</f>
        <v>20.261851711248653</v>
      </c>
      <c r="AA7" s="270">
        <v>4.1414999999999997</v>
      </c>
      <c r="AB7" s="271">
        <v>1.0659000000000001</v>
      </c>
      <c r="AC7" s="50">
        <f>SQRT(AD7^2+AE7^2)*1000/(1.73*AC10)</f>
        <v>23.464869094442133</v>
      </c>
      <c r="AD7" s="270">
        <v>4.7850000000000001</v>
      </c>
      <c r="AE7" s="271">
        <v>1.2770999999999999</v>
      </c>
      <c r="AF7" s="50">
        <f>SQRT(AG7^2+AH7^2)*1000/(1.73*AF10)</f>
        <v>24.62351476915056</v>
      </c>
      <c r="AG7" s="270">
        <v>5.0292000000000003</v>
      </c>
      <c r="AH7" s="271">
        <v>1.3100999999999998</v>
      </c>
      <c r="AI7" s="50">
        <f>SQRT(AJ7^2+AK7^2)*1000/(1.73*AI10)</f>
        <v>25.1383061883549</v>
      </c>
      <c r="AJ7" s="270">
        <v>5.1414</v>
      </c>
      <c r="AK7" s="271">
        <v>1.3100999999999998</v>
      </c>
      <c r="AL7" s="50">
        <f>SQRT(AM7^2+AN7^2)*1000/(1.73*AL10)</f>
        <v>24.417618904966542</v>
      </c>
      <c r="AM7" s="270">
        <v>5.0028000000000006</v>
      </c>
      <c r="AN7" s="271">
        <v>1.2375</v>
      </c>
      <c r="AO7" s="50">
        <f>SQRT(AP7^2+AQ7^2)*1000/(1.73*AO10)</f>
        <v>24.762646195751103</v>
      </c>
      <c r="AP7" s="270">
        <v>5.0688000000000004</v>
      </c>
      <c r="AQ7" s="271">
        <v>1.2738</v>
      </c>
      <c r="CB7" s="53"/>
      <c r="CC7" s="53"/>
      <c r="CE7" s="53"/>
      <c r="CF7" s="53"/>
    </row>
    <row r="8" spans="1:84" s="2" customFormat="1" ht="16.5" customHeight="1" thickBot="1" x14ac:dyDescent="0.3">
      <c r="A8" s="54"/>
      <c r="B8" s="55"/>
      <c r="C8" s="56"/>
      <c r="D8" s="57"/>
      <c r="E8" s="58"/>
      <c r="F8" s="59" t="s">
        <v>26</v>
      </c>
      <c r="G8" s="81"/>
      <c r="H8" s="61">
        <f>SQRT(I8^2+J8^2)*1000/(1.73*H11)</f>
        <v>141.52324973939258</v>
      </c>
      <c r="I8" s="62">
        <f>I38+I36</f>
        <v>2.5411000000000001</v>
      </c>
      <c r="J8" s="63">
        <f>J38+J36</f>
        <v>0.52739999999999998</v>
      </c>
      <c r="K8" s="61">
        <f>SQRT(L8^2+M8^2)*1000/(1.73*K11)</f>
        <v>136.77176475403388</v>
      </c>
      <c r="L8" s="62">
        <f>L38+L36</f>
        <v>2.4441200000000003</v>
      </c>
      <c r="M8" s="63">
        <f>M38+M36</f>
        <v>0.56297999999999992</v>
      </c>
      <c r="N8" s="61">
        <f>SQRT(O8^2+P8^2)*1000/(1.73*N11)</f>
        <v>134.72438911298656</v>
      </c>
      <c r="O8" s="62">
        <f>O38+O36</f>
        <v>2.4223600000000003</v>
      </c>
      <c r="P8" s="63">
        <f>P38+P36</f>
        <v>0.59298000000000006</v>
      </c>
      <c r="Q8" s="61">
        <f>SQRT(R8^2+S8^2)*1000/(1.73*Q11)</f>
        <v>139.66205008977488</v>
      </c>
      <c r="R8" s="62">
        <f>R38+R36</f>
        <v>2.5093000000000001</v>
      </c>
      <c r="S8" s="63">
        <f>S38+S36</f>
        <v>0.62218000000000007</v>
      </c>
      <c r="T8" s="61">
        <f>SQRT(U8^2+V8^2)*1000/(1.73*T11)</f>
        <v>159.26009613824442</v>
      </c>
      <c r="U8" s="62">
        <f>U38+U36</f>
        <v>2.84538</v>
      </c>
      <c r="V8" s="63">
        <f>V38+V36</f>
        <v>0.65817999999999999</v>
      </c>
      <c r="W8" s="61">
        <f>SQRT(X8^2+Y8^2)*1000/(1.73*W11)</f>
        <v>193.33037918477959</v>
      </c>
      <c r="X8" s="62">
        <f>X38+X36</f>
        <v>3.46888</v>
      </c>
      <c r="Y8" s="63">
        <f>Y38+Y36</f>
        <v>0.73209999999999997</v>
      </c>
      <c r="Z8" s="61">
        <f>SQRT(AA8^2+AB8^2)*1000/(1.73*Z11)</f>
        <v>232.55062506214765</v>
      </c>
      <c r="AA8" s="62">
        <f>AA38+AA36</f>
        <v>4.1602199999999998</v>
      </c>
      <c r="AB8" s="63">
        <f>AB38+AB36</f>
        <v>0.93735999999999997</v>
      </c>
      <c r="AC8" s="61">
        <f>SQRT(AD8^2+AE8^2)*1000/(1.73*AC11)</f>
        <v>268.94647373575009</v>
      </c>
      <c r="AD8" s="62">
        <f>AD38+AD36</f>
        <v>4.8072800000000004</v>
      </c>
      <c r="AE8" s="63">
        <f>AE38+AE36</f>
        <v>1.1018599999999998</v>
      </c>
      <c r="AF8" s="61">
        <f>SQRT(AG8^2+AH8^2)*1000/(1.73*AF11)</f>
        <v>282.30089647922136</v>
      </c>
      <c r="AG8" s="62">
        <f>AG38+AG36</f>
        <v>5.0528400000000007</v>
      </c>
      <c r="AH8" s="63">
        <f>AH38+AH36</f>
        <v>1.1262399999999999</v>
      </c>
      <c r="AI8" s="61">
        <f>SQRT(AJ8^2+AK8^2)*1000/(1.73*AI11)</f>
        <v>288.14914185716447</v>
      </c>
      <c r="AJ8" s="62">
        <f>AJ38+AJ36</f>
        <v>5.1660399999999997</v>
      </c>
      <c r="AK8" s="63">
        <f>AK38+AK36</f>
        <v>1.1106400000000001</v>
      </c>
      <c r="AL8" s="61">
        <f>SQRT(AM8^2+AN8^2)*1000/(1.73*AL11)</f>
        <v>279.49042774088235</v>
      </c>
      <c r="AM8" s="62">
        <f>AM38+AM36</f>
        <v>5.0222000000000007</v>
      </c>
      <c r="AN8" s="63">
        <f>AN38+AN36</f>
        <v>1.0228199999999998</v>
      </c>
      <c r="AO8" s="61">
        <f>SQRT(AP8^2+AQ8^2)*1000/(1.73*AO11)</f>
        <v>283.76257216102664</v>
      </c>
      <c r="AP8" s="62">
        <f>AP38+AP36</f>
        <v>5.0925999999999991</v>
      </c>
      <c r="AQ8" s="63">
        <f>AQ38+AQ36</f>
        <v>1.0692400000000002</v>
      </c>
      <c r="CB8" s="53"/>
      <c r="CC8" s="53"/>
      <c r="CE8" s="53"/>
      <c r="CF8" s="53"/>
    </row>
    <row r="9" spans="1:84" s="73" customFormat="1" ht="16.5" customHeight="1" thickBot="1" x14ac:dyDescent="0.3">
      <c r="A9" s="54"/>
      <c r="B9" s="55"/>
      <c r="C9" s="56"/>
      <c r="D9" s="64" t="s">
        <v>27</v>
      </c>
      <c r="E9" s="65"/>
      <c r="F9" s="65"/>
      <c r="G9" s="66"/>
      <c r="H9" s="262">
        <v>3</v>
      </c>
      <c r="I9" s="263"/>
      <c r="J9" s="264"/>
      <c r="K9" s="70">
        <v>3</v>
      </c>
      <c r="L9" s="71"/>
      <c r="M9" s="72"/>
      <c r="N9" s="70">
        <v>3</v>
      </c>
      <c r="O9" s="71"/>
      <c r="P9" s="72"/>
      <c r="Q9" s="70">
        <v>3</v>
      </c>
      <c r="R9" s="71"/>
      <c r="S9" s="72"/>
      <c r="T9" s="70">
        <v>3</v>
      </c>
      <c r="U9" s="71"/>
      <c r="V9" s="72"/>
      <c r="W9" s="70">
        <v>3</v>
      </c>
      <c r="X9" s="71"/>
      <c r="Y9" s="72"/>
      <c r="Z9" s="70">
        <v>3</v>
      </c>
      <c r="AA9" s="71"/>
      <c r="AB9" s="72"/>
      <c r="AC9" s="70">
        <v>3</v>
      </c>
      <c r="AD9" s="71"/>
      <c r="AE9" s="72"/>
      <c r="AF9" s="70">
        <v>3</v>
      </c>
      <c r="AG9" s="71"/>
      <c r="AH9" s="72"/>
      <c r="AI9" s="70">
        <v>3</v>
      </c>
      <c r="AJ9" s="71"/>
      <c r="AK9" s="72"/>
      <c r="AL9" s="70">
        <v>3</v>
      </c>
      <c r="AM9" s="71"/>
      <c r="AN9" s="72"/>
      <c r="AO9" s="70">
        <v>3</v>
      </c>
      <c r="AP9" s="71"/>
      <c r="AQ9" s="72"/>
    </row>
    <row r="10" spans="1:84" s="2" customFormat="1" ht="16.5" customHeight="1" x14ac:dyDescent="0.25">
      <c r="A10" s="54"/>
      <c r="B10" s="55"/>
      <c r="C10" s="56"/>
      <c r="D10" s="74" t="s">
        <v>28</v>
      </c>
      <c r="E10" s="44"/>
      <c r="F10" s="48" t="s">
        <v>25</v>
      </c>
      <c r="G10" s="75"/>
      <c r="H10" s="76">
        <v>122</v>
      </c>
      <c r="I10" s="77"/>
      <c r="J10" s="78"/>
      <c r="K10" s="76">
        <v>122</v>
      </c>
      <c r="L10" s="77"/>
      <c r="M10" s="78"/>
      <c r="N10" s="76">
        <v>122</v>
      </c>
      <c r="O10" s="77"/>
      <c r="P10" s="78"/>
      <c r="Q10" s="76">
        <v>122</v>
      </c>
      <c r="R10" s="77"/>
      <c r="S10" s="78"/>
      <c r="T10" s="76">
        <v>122</v>
      </c>
      <c r="U10" s="77"/>
      <c r="V10" s="78"/>
      <c r="W10" s="76">
        <v>122</v>
      </c>
      <c r="X10" s="77"/>
      <c r="Y10" s="78"/>
      <c r="Z10" s="76">
        <v>122</v>
      </c>
      <c r="AA10" s="77"/>
      <c r="AB10" s="78"/>
      <c r="AC10" s="76">
        <v>122</v>
      </c>
      <c r="AD10" s="77"/>
      <c r="AE10" s="78"/>
      <c r="AF10" s="76">
        <v>122</v>
      </c>
      <c r="AG10" s="77"/>
      <c r="AH10" s="78"/>
      <c r="AI10" s="76">
        <v>122</v>
      </c>
      <c r="AJ10" s="77"/>
      <c r="AK10" s="78"/>
      <c r="AL10" s="76">
        <v>122</v>
      </c>
      <c r="AM10" s="77"/>
      <c r="AN10" s="78"/>
      <c r="AO10" s="76">
        <v>122</v>
      </c>
      <c r="AP10" s="77"/>
      <c r="AQ10" s="78"/>
    </row>
    <row r="11" spans="1:84" s="2" customFormat="1" ht="16.5" customHeight="1" thickBot="1" x14ac:dyDescent="0.3">
      <c r="A11" s="54"/>
      <c r="B11" s="55"/>
      <c r="C11" s="56"/>
      <c r="D11" s="79"/>
      <c r="E11" s="80"/>
      <c r="F11" s="59" t="s">
        <v>26</v>
      </c>
      <c r="G11" s="81"/>
      <c r="H11" s="82">
        <v>10.6</v>
      </c>
      <c r="I11" s="83"/>
      <c r="J11" s="84"/>
      <c r="K11" s="82">
        <v>10.6</v>
      </c>
      <c r="L11" s="83"/>
      <c r="M11" s="84"/>
      <c r="N11" s="82">
        <v>10.7</v>
      </c>
      <c r="O11" s="83"/>
      <c r="P11" s="84"/>
      <c r="Q11" s="82">
        <v>10.7</v>
      </c>
      <c r="R11" s="83"/>
      <c r="S11" s="84"/>
      <c r="T11" s="82">
        <v>10.6</v>
      </c>
      <c r="U11" s="83"/>
      <c r="V11" s="84"/>
      <c r="W11" s="82">
        <v>10.6</v>
      </c>
      <c r="X11" s="83"/>
      <c r="Y11" s="84"/>
      <c r="Z11" s="82">
        <v>10.6</v>
      </c>
      <c r="AA11" s="83"/>
      <c r="AB11" s="84"/>
      <c r="AC11" s="82">
        <v>10.6</v>
      </c>
      <c r="AD11" s="83"/>
      <c r="AE11" s="84"/>
      <c r="AF11" s="82">
        <v>10.6</v>
      </c>
      <c r="AG11" s="83"/>
      <c r="AH11" s="84"/>
      <c r="AI11" s="82">
        <v>10.6</v>
      </c>
      <c r="AJ11" s="83"/>
      <c r="AK11" s="84"/>
      <c r="AL11" s="82">
        <v>10.6</v>
      </c>
      <c r="AM11" s="83"/>
      <c r="AN11" s="84"/>
      <c r="AO11" s="82">
        <v>10.6</v>
      </c>
      <c r="AP11" s="83"/>
      <c r="AQ11" s="84"/>
    </row>
    <row r="12" spans="1:84" s="73" customFormat="1" ht="16.5" customHeight="1" thickBot="1" x14ac:dyDescent="0.3">
      <c r="A12" s="79"/>
      <c r="B12" s="80"/>
      <c r="C12" s="85"/>
      <c r="D12" s="64" t="s">
        <v>29</v>
      </c>
      <c r="E12" s="65"/>
      <c r="F12" s="65"/>
      <c r="G12" s="66"/>
      <c r="H12" s="67" t="s">
        <v>30</v>
      </c>
      <c r="I12" s="68"/>
      <c r="J12" s="69"/>
      <c r="K12" s="67" t="s">
        <v>30</v>
      </c>
      <c r="L12" s="68"/>
      <c r="M12" s="69"/>
      <c r="N12" s="67" t="s">
        <v>30</v>
      </c>
      <c r="O12" s="68"/>
      <c r="P12" s="69"/>
      <c r="Q12" s="67" t="s">
        <v>30</v>
      </c>
      <c r="R12" s="68"/>
      <c r="S12" s="69"/>
      <c r="T12" s="67" t="s">
        <v>30</v>
      </c>
      <c r="U12" s="68"/>
      <c r="V12" s="69"/>
      <c r="W12" s="67" t="s">
        <v>30</v>
      </c>
      <c r="X12" s="68"/>
      <c r="Y12" s="69"/>
      <c r="Z12" s="67" t="s">
        <v>30</v>
      </c>
      <c r="AA12" s="68"/>
      <c r="AB12" s="69"/>
      <c r="AC12" s="67" t="s">
        <v>30</v>
      </c>
      <c r="AD12" s="68"/>
      <c r="AE12" s="69"/>
      <c r="AF12" s="67" t="s">
        <v>30</v>
      </c>
      <c r="AG12" s="68"/>
      <c r="AH12" s="69"/>
      <c r="AI12" s="67" t="s">
        <v>30</v>
      </c>
      <c r="AJ12" s="68"/>
      <c r="AK12" s="69"/>
      <c r="AL12" s="67" t="s">
        <v>30</v>
      </c>
      <c r="AM12" s="68"/>
      <c r="AN12" s="69"/>
      <c r="AO12" s="67" t="s">
        <v>30</v>
      </c>
      <c r="AP12" s="68"/>
      <c r="AQ12" s="69"/>
    </row>
    <row r="13" spans="1:84" s="2" customFormat="1" ht="16.5" customHeight="1" x14ac:dyDescent="0.25">
      <c r="A13" s="43" t="s">
        <v>31</v>
      </c>
      <c r="B13" s="44"/>
      <c r="C13" s="45">
        <v>16</v>
      </c>
      <c r="D13" s="46" t="s">
        <v>24</v>
      </c>
      <c r="E13" s="47"/>
      <c r="F13" s="48" t="s">
        <v>25</v>
      </c>
      <c r="G13" s="49"/>
      <c r="H13" s="50">
        <f>SQRT(I13^2+J13^2)*1000/(1.73*H16)</f>
        <v>10.158374354293771</v>
      </c>
      <c r="I13" s="270">
        <v>2.0493000000000001</v>
      </c>
      <c r="J13" s="271">
        <v>0.56759999999999999</v>
      </c>
      <c r="K13" s="50">
        <f>SQRT(L13^2+M13^2)*1000/(1.73*K16)</f>
        <v>10.006536754895938</v>
      </c>
      <c r="L13" s="270">
        <v>2.0163000000000002</v>
      </c>
      <c r="M13" s="271">
        <v>0.56759999999999988</v>
      </c>
      <c r="N13" s="50">
        <f>SQRT(O13^2+P13^2)*1000/(1.73*N16)</f>
        <v>9.8320073526470058</v>
      </c>
      <c r="O13" s="270">
        <v>1.9865999999999999</v>
      </c>
      <c r="P13" s="271">
        <v>0.53790000000000004</v>
      </c>
      <c r="Q13" s="50">
        <f>SQRT(R13^2+S13^2)*1000/(1.73*Q16)</f>
        <v>10.28191626614894</v>
      </c>
      <c r="R13" s="270">
        <v>2.0823</v>
      </c>
      <c r="S13" s="271">
        <v>0.54449999999999998</v>
      </c>
      <c r="T13" s="50">
        <f>SQRT(U13^2+V13^2)*1000/(1.73*T16)</f>
        <v>11.493375156172268</v>
      </c>
      <c r="U13" s="270">
        <v>2.3331</v>
      </c>
      <c r="V13" s="271">
        <v>0.58739999999999992</v>
      </c>
      <c r="W13" s="50">
        <f>SQRT(X13^2+Y13^2)*1000/(1.73*W16)</f>
        <v>13.841060809424325</v>
      </c>
      <c r="X13" s="270">
        <v>2.8083</v>
      </c>
      <c r="Y13" s="271">
        <v>0.71279999999999999</v>
      </c>
      <c r="Z13" s="50">
        <f>SQRT(AA13^2+AB13^2)*1000/(1.73*Z16)</f>
        <v>16.795140821312291</v>
      </c>
      <c r="AA13" s="270">
        <v>3.3956999999999997</v>
      </c>
      <c r="AB13" s="271">
        <v>0.91079999999999994</v>
      </c>
      <c r="AC13" s="50">
        <f>SQRT(AD13^2+AE13^2)*1000/(1.73*AC16)</f>
        <v>18.943892517677845</v>
      </c>
      <c r="AD13" s="270">
        <v>3.8313000000000001</v>
      </c>
      <c r="AE13" s="271">
        <v>1.0229999999999999</v>
      </c>
      <c r="AF13" s="50">
        <f>SQRT(AG13^2+AH13^2)*1000/(1.73*AF16)</f>
        <v>20.188029471315915</v>
      </c>
      <c r="AG13" s="270">
        <v>4.0788000000000002</v>
      </c>
      <c r="AH13" s="271">
        <v>1.1054999999999999</v>
      </c>
      <c r="AI13" s="50">
        <f>SQRT(AJ13^2+AK13^2)*1000/(1.73*AI16)</f>
        <v>20.64705938558825</v>
      </c>
      <c r="AJ13" s="270">
        <v>4.1712000000000007</v>
      </c>
      <c r="AK13" s="271">
        <v>1.1319000000000001</v>
      </c>
      <c r="AL13" s="50">
        <f>SQRT(AM13^2+AN13^2)*1000/(1.73*AL16)</f>
        <v>20.853116232330247</v>
      </c>
      <c r="AM13" s="270">
        <v>4.2141000000000002</v>
      </c>
      <c r="AN13" s="271">
        <v>1.1385000000000001</v>
      </c>
      <c r="AO13" s="50">
        <f>SQRT(AP13^2+AQ13^2)*1000/(1.73*AO16)</f>
        <v>20.955583498232393</v>
      </c>
      <c r="AP13" s="270">
        <v>4.2372000000000005</v>
      </c>
      <c r="AQ13" s="271">
        <v>1.1352</v>
      </c>
      <c r="CB13" s="53"/>
      <c r="CC13" s="53"/>
    </row>
    <row r="14" spans="1:84" s="2" customFormat="1" ht="16.5" customHeight="1" thickBot="1" x14ac:dyDescent="0.3">
      <c r="A14" s="54"/>
      <c r="B14" s="55"/>
      <c r="C14" s="56"/>
      <c r="D14" s="57"/>
      <c r="E14" s="58"/>
      <c r="F14" s="59" t="s">
        <v>26</v>
      </c>
      <c r="G14" s="60"/>
      <c r="H14" s="61">
        <f>SQRT(I14^2+J14^2)*1000/(1.73*H17)</f>
        <v>114.66509956381172</v>
      </c>
      <c r="I14" s="62">
        <f>I39+I37</f>
        <v>2.0371000000000001</v>
      </c>
      <c r="J14" s="63">
        <f>J39+J37</f>
        <v>0.52123999999999993</v>
      </c>
      <c r="K14" s="61">
        <f>SQRT(L14^2+M14^2)*1000/(1.73*K17)</f>
        <v>112.89146790685997</v>
      </c>
      <c r="L14" s="62">
        <f>L39+L37</f>
        <v>2.0026799999999998</v>
      </c>
      <c r="M14" s="63">
        <f>M39+M37</f>
        <v>0.52442</v>
      </c>
      <c r="N14" s="61">
        <f>SQRT(O14^2+P14^2)*1000/(1.73*N17)</f>
        <v>111.32563556248542</v>
      </c>
      <c r="O14" s="62">
        <f>O39+O37</f>
        <v>1.9776800000000001</v>
      </c>
      <c r="P14" s="63">
        <f>P39+P37</f>
        <v>0.50641999999999998</v>
      </c>
      <c r="Q14" s="61">
        <f>SQRT(R14^2+S14^2)*1000/(1.73*Q17)</f>
        <v>116.06421460974784</v>
      </c>
      <c r="R14" s="62">
        <f>R39+R37</f>
        <v>2.0672600000000001</v>
      </c>
      <c r="S14" s="63">
        <f>S39+S37</f>
        <v>0.50641999999999998</v>
      </c>
      <c r="T14" s="61">
        <f>SQRT(U14^2+V14^2)*1000/(1.73*T17)</f>
        <v>130.27584958431873</v>
      </c>
      <c r="U14" s="62">
        <f>U39+U37</f>
        <v>2.3236800000000004</v>
      </c>
      <c r="V14" s="63">
        <f>V39+V37</f>
        <v>0.55481999999999998</v>
      </c>
      <c r="W14" s="61">
        <f>SQRT(X14^2+Y14^2)*1000/(1.73*W17)</f>
        <v>156.99756744425258</v>
      </c>
      <c r="X14" s="62">
        <f>X39+X37</f>
        <v>2.7998799999999999</v>
      </c>
      <c r="Y14" s="63">
        <f>Y39+Y37</f>
        <v>0.6704</v>
      </c>
      <c r="Z14" s="61">
        <f>SQRT(AA14^2+AB14^2)*1000/(1.73*Z17)</f>
        <v>190.23131035345361</v>
      </c>
      <c r="AA14" s="62">
        <f>AA39+AA37</f>
        <v>3.38666</v>
      </c>
      <c r="AB14" s="63">
        <f>AB39+AB37</f>
        <v>0.83659999999999979</v>
      </c>
      <c r="AC14" s="61">
        <f>SQRT(AD14^2+AE14^2)*1000/(1.73*AC17)</f>
        <v>214.4624238872016</v>
      </c>
      <c r="AD14" s="62">
        <f>AD39+AD37</f>
        <v>3.8240800000000004</v>
      </c>
      <c r="AE14" s="63">
        <f>AE39+AE37</f>
        <v>0.91837999999999997</v>
      </c>
      <c r="AF14" s="61">
        <f>SQRT(AG14^2+AH14^2)*1000/(1.73*AF17)</f>
        <v>228.26929699913239</v>
      </c>
      <c r="AG14" s="62">
        <f>AG39+AG37</f>
        <v>4.0700600000000007</v>
      </c>
      <c r="AH14" s="63">
        <f>AH39+AH37</f>
        <v>0.97838000000000003</v>
      </c>
      <c r="AI14" s="61">
        <f>SQRT(AJ14^2+AK14^2)*1000/(1.73*AI17)</f>
        <v>233.45584246884883</v>
      </c>
      <c r="AJ14" s="62">
        <f>AJ39+AJ37</f>
        <v>4.1628799999999995</v>
      </c>
      <c r="AK14" s="63">
        <f>AK39+AK37</f>
        <v>0.99917999999999996</v>
      </c>
      <c r="AL14" s="61">
        <f>SQRT(AM14^2+AN14^2)*1000/(1.73*AL17)</f>
        <v>235.69532618535413</v>
      </c>
      <c r="AM14" s="62">
        <f>AM39+AM37</f>
        <v>4.20486</v>
      </c>
      <c r="AN14" s="63">
        <f>AN39+AN37</f>
        <v>1.0002</v>
      </c>
      <c r="AO14" s="61">
        <f>SQRT(AP14^2+AQ14^2)*1000/(1.73*AO17)</f>
        <v>236.81203338536156</v>
      </c>
      <c r="AP14" s="62">
        <f>AP39+AP37</f>
        <v>4.2272800000000004</v>
      </c>
      <c r="AQ14" s="63">
        <f>AQ39+AQ37</f>
        <v>0.99438000000000004</v>
      </c>
      <c r="CB14" s="53"/>
      <c r="CC14" s="53"/>
    </row>
    <row r="15" spans="1:84" s="73" customFormat="1" ht="16.5" customHeight="1" thickBot="1" x14ac:dyDescent="0.3">
      <c r="A15" s="54"/>
      <c r="B15" s="55"/>
      <c r="C15" s="56"/>
      <c r="D15" s="64" t="s">
        <v>27</v>
      </c>
      <c r="E15" s="65"/>
      <c r="F15" s="65"/>
      <c r="G15" s="66"/>
      <c r="H15" s="88">
        <v>3</v>
      </c>
      <c r="I15" s="89"/>
      <c r="J15" s="90"/>
      <c r="K15" s="70">
        <v>3</v>
      </c>
      <c r="L15" s="71"/>
      <c r="M15" s="72"/>
      <c r="N15" s="70">
        <v>3</v>
      </c>
      <c r="O15" s="71"/>
      <c r="P15" s="72"/>
      <c r="Q15" s="70">
        <v>3</v>
      </c>
      <c r="R15" s="71"/>
      <c r="S15" s="72"/>
      <c r="T15" s="70">
        <v>3</v>
      </c>
      <c r="U15" s="71"/>
      <c r="V15" s="72"/>
      <c r="W15" s="70">
        <v>3</v>
      </c>
      <c r="X15" s="71"/>
      <c r="Y15" s="72"/>
      <c r="Z15" s="70">
        <v>3</v>
      </c>
      <c r="AA15" s="71"/>
      <c r="AB15" s="72"/>
      <c r="AC15" s="70">
        <v>3</v>
      </c>
      <c r="AD15" s="71"/>
      <c r="AE15" s="72"/>
      <c r="AF15" s="70">
        <v>3</v>
      </c>
      <c r="AG15" s="71"/>
      <c r="AH15" s="72"/>
      <c r="AI15" s="70">
        <v>3</v>
      </c>
      <c r="AJ15" s="71"/>
      <c r="AK15" s="72"/>
      <c r="AL15" s="70">
        <v>3</v>
      </c>
      <c r="AM15" s="71"/>
      <c r="AN15" s="72"/>
      <c r="AO15" s="70">
        <v>3</v>
      </c>
      <c r="AP15" s="71"/>
      <c r="AQ15" s="72"/>
    </row>
    <row r="16" spans="1:84" s="2" customFormat="1" ht="16.5" customHeight="1" x14ac:dyDescent="0.25">
      <c r="A16" s="54"/>
      <c r="B16" s="55"/>
      <c r="C16" s="56"/>
      <c r="D16" s="74" t="s">
        <v>28</v>
      </c>
      <c r="E16" s="44"/>
      <c r="F16" s="48" t="s">
        <v>25</v>
      </c>
      <c r="G16" s="75"/>
      <c r="H16" s="76">
        <v>121</v>
      </c>
      <c r="I16" s="77"/>
      <c r="J16" s="78"/>
      <c r="K16" s="76">
        <v>121</v>
      </c>
      <c r="L16" s="77"/>
      <c r="M16" s="78"/>
      <c r="N16" s="76">
        <v>121</v>
      </c>
      <c r="O16" s="77"/>
      <c r="P16" s="78"/>
      <c r="Q16" s="76">
        <v>121</v>
      </c>
      <c r="R16" s="77"/>
      <c r="S16" s="78"/>
      <c r="T16" s="76">
        <v>121</v>
      </c>
      <c r="U16" s="77"/>
      <c r="V16" s="78"/>
      <c r="W16" s="76">
        <v>121</v>
      </c>
      <c r="X16" s="77"/>
      <c r="Y16" s="78"/>
      <c r="Z16" s="76">
        <v>121</v>
      </c>
      <c r="AA16" s="77"/>
      <c r="AB16" s="78"/>
      <c r="AC16" s="76">
        <v>121</v>
      </c>
      <c r="AD16" s="77"/>
      <c r="AE16" s="78"/>
      <c r="AF16" s="76">
        <v>121</v>
      </c>
      <c r="AG16" s="77"/>
      <c r="AH16" s="78"/>
      <c r="AI16" s="76">
        <v>121</v>
      </c>
      <c r="AJ16" s="77"/>
      <c r="AK16" s="78"/>
      <c r="AL16" s="76">
        <v>121</v>
      </c>
      <c r="AM16" s="77"/>
      <c r="AN16" s="78"/>
      <c r="AO16" s="76">
        <v>121</v>
      </c>
      <c r="AP16" s="77"/>
      <c r="AQ16" s="78"/>
    </row>
    <row r="17" spans="1:43" s="2" customFormat="1" ht="16.5" customHeight="1" thickBot="1" x14ac:dyDescent="0.3">
      <c r="A17" s="54"/>
      <c r="B17" s="55"/>
      <c r="C17" s="56"/>
      <c r="D17" s="79"/>
      <c r="E17" s="80"/>
      <c r="F17" s="59" t="s">
        <v>26</v>
      </c>
      <c r="G17" s="81"/>
      <c r="H17" s="82">
        <v>10.6</v>
      </c>
      <c r="I17" s="83"/>
      <c r="J17" s="84"/>
      <c r="K17" s="82">
        <v>10.6</v>
      </c>
      <c r="L17" s="83"/>
      <c r="M17" s="84"/>
      <c r="N17" s="82">
        <v>10.6</v>
      </c>
      <c r="O17" s="83"/>
      <c r="P17" s="84"/>
      <c r="Q17" s="82">
        <v>10.6</v>
      </c>
      <c r="R17" s="83"/>
      <c r="S17" s="84"/>
      <c r="T17" s="82">
        <v>10.6</v>
      </c>
      <c r="U17" s="83"/>
      <c r="V17" s="84"/>
      <c r="W17" s="82">
        <v>10.6</v>
      </c>
      <c r="X17" s="83"/>
      <c r="Y17" s="84"/>
      <c r="Z17" s="82">
        <v>10.6</v>
      </c>
      <c r="AA17" s="83"/>
      <c r="AB17" s="84"/>
      <c r="AC17" s="82">
        <v>10.6</v>
      </c>
      <c r="AD17" s="83"/>
      <c r="AE17" s="84"/>
      <c r="AF17" s="82">
        <v>10.6</v>
      </c>
      <c r="AG17" s="83"/>
      <c r="AH17" s="84"/>
      <c r="AI17" s="82">
        <v>10.6</v>
      </c>
      <c r="AJ17" s="83"/>
      <c r="AK17" s="84"/>
      <c r="AL17" s="82">
        <v>10.6</v>
      </c>
      <c r="AM17" s="83"/>
      <c r="AN17" s="84"/>
      <c r="AO17" s="82">
        <v>10.6</v>
      </c>
      <c r="AP17" s="83"/>
      <c r="AQ17" s="84"/>
    </row>
    <row r="18" spans="1:43" s="73" customFormat="1" ht="16.5" customHeight="1" thickBot="1" x14ac:dyDescent="0.3">
      <c r="A18" s="54"/>
      <c r="B18" s="55"/>
      <c r="C18" s="56"/>
      <c r="D18" s="64" t="s">
        <v>29</v>
      </c>
      <c r="E18" s="65"/>
      <c r="F18" s="65"/>
      <c r="G18" s="66"/>
      <c r="H18" s="67" t="s">
        <v>30</v>
      </c>
      <c r="I18" s="68"/>
      <c r="J18" s="69"/>
      <c r="K18" s="67" t="s">
        <v>30</v>
      </c>
      <c r="L18" s="68"/>
      <c r="M18" s="69"/>
      <c r="N18" s="67" t="s">
        <v>30</v>
      </c>
      <c r="O18" s="68"/>
      <c r="P18" s="69"/>
      <c r="Q18" s="67" t="s">
        <v>30</v>
      </c>
      <c r="R18" s="68"/>
      <c r="S18" s="69"/>
      <c r="T18" s="67" t="s">
        <v>30</v>
      </c>
      <c r="U18" s="68"/>
      <c r="V18" s="69"/>
      <c r="W18" s="67" t="s">
        <v>30</v>
      </c>
      <c r="X18" s="68"/>
      <c r="Y18" s="69"/>
      <c r="Z18" s="67" t="s">
        <v>30</v>
      </c>
      <c r="AA18" s="68"/>
      <c r="AB18" s="69"/>
      <c r="AC18" s="67" t="s">
        <v>30</v>
      </c>
      <c r="AD18" s="68"/>
      <c r="AE18" s="69"/>
      <c r="AF18" s="67" t="s">
        <v>30</v>
      </c>
      <c r="AG18" s="68"/>
      <c r="AH18" s="69"/>
      <c r="AI18" s="67" t="s">
        <v>30</v>
      </c>
      <c r="AJ18" s="68"/>
      <c r="AK18" s="69"/>
      <c r="AL18" s="67" t="s">
        <v>30</v>
      </c>
      <c r="AM18" s="68"/>
      <c r="AN18" s="69"/>
      <c r="AO18" s="67" t="s">
        <v>30</v>
      </c>
      <c r="AP18" s="68"/>
      <c r="AQ18" s="69"/>
    </row>
    <row r="19" spans="1:43" s="2" customFormat="1" ht="16.5" customHeight="1" x14ac:dyDescent="0.25">
      <c r="A19" s="74" t="s">
        <v>32</v>
      </c>
      <c r="B19" s="91"/>
      <c r="C19" s="44"/>
      <c r="D19" s="92"/>
      <c r="E19" s="93"/>
      <c r="F19" s="48" t="s">
        <v>25</v>
      </c>
      <c r="G19" s="75"/>
      <c r="H19" s="272">
        <f t="shared" ref="H19:AQ20" si="0">H7+H13</f>
        <v>22.61812155068651</v>
      </c>
      <c r="I19" s="273">
        <f t="shared" si="0"/>
        <v>4.5869999999999997</v>
      </c>
      <c r="J19" s="274">
        <f t="shared" si="0"/>
        <v>1.2573000000000001</v>
      </c>
      <c r="K19" s="272">
        <f t="shared" si="0"/>
        <v>21.995925400021228</v>
      </c>
      <c r="L19" s="273">
        <f t="shared" si="0"/>
        <v>4.4583000000000004</v>
      </c>
      <c r="M19" s="274">
        <f t="shared" si="0"/>
        <v>1.2308999999999999</v>
      </c>
      <c r="N19" s="272">
        <f t="shared" si="0"/>
        <v>21.703491727202326</v>
      </c>
      <c r="O19" s="273">
        <f t="shared" si="0"/>
        <v>4.4055</v>
      </c>
      <c r="P19" s="274">
        <f t="shared" si="0"/>
        <v>1.1913</v>
      </c>
      <c r="Q19" s="272">
        <f t="shared" si="0"/>
        <v>22.562248351305541</v>
      </c>
      <c r="R19" s="273">
        <f t="shared" si="0"/>
        <v>4.5869999999999997</v>
      </c>
      <c r="S19" s="274">
        <f t="shared" si="0"/>
        <v>1.2111000000000001</v>
      </c>
      <c r="T19" s="272">
        <f t="shared" si="0"/>
        <v>25.346069733072603</v>
      </c>
      <c r="U19" s="273">
        <f t="shared" si="0"/>
        <v>5.1711</v>
      </c>
      <c r="V19" s="274">
        <f t="shared" si="0"/>
        <v>1.2902999999999998</v>
      </c>
      <c r="W19" s="272">
        <f t="shared" si="0"/>
        <v>30.675876227219661</v>
      </c>
      <c r="X19" s="273">
        <f t="shared" si="0"/>
        <v>6.2667000000000002</v>
      </c>
      <c r="Y19" s="274">
        <f t="shared" si="0"/>
        <v>1.5278999999999998</v>
      </c>
      <c r="Z19" s="272">
        <f t="shared" si="0"/>
        <v>37.05699253256094</v>
      </c>
      <c r="AA19" s="273">
        <f t="shared" si="0"/>
        <v>7.5371999999999995</v>
      </c>
      <c r="AB19" s="274">
        <f t="shared" si="0"/>
        <v>1.9767000000000001</v>
      </c>
      <c r="AC19" s="272">
        <f t="shared" si="0"/>
        <v>42.408761612119974</v>
      </c>
      <c r="AD19" s="273">
        <f t="shared" si="0"/>
        <v>8.6163000000000007</v>
      </c>
      <c r="AE19" s="274">
        <f t="shared" si="0"/>
        <v>2.3000999999999996</v>
      </c>
      <c r="AF19" s="272">
        <f t="shared" si="0"/>
        <v>44.811544240466475</v>
      </c>
      <c r="AG19" s="273">
        <f t="shared" si="0"/>
        <v>9.1080000000000005</v>
      </c>
      <c r="AH19" s="274">
        <f t="shared" si="0"/>
        <v>2.4155999999999995</v>
      </c>
      <c r="AI19" s="272">
        <f t="shared" si="0"/>
        <v>45.785365573943153</v>
      </c>
      <c r="AJ19" s="273">
        <f t="shared" si="0"/>
        <v>9.3125999999999998</v>
      </c>
      <c r="AK19" s="274">
        <f t="shared" si="0"/>
        <v>2.4420000000000002</v>
      </c>
      <c r="AL19" s="272">
        <f t="shared" si="0"/>
        <v>45.270735137296789</v>
      </c>
      <c r="AM19" s="273">
        <f t="shared" si="0"/>
        <v>9.2169000000000008</v>
      </c>
      <c r="AN19" s="274">
        <f t="shared" si="0"/>
        <v>2.3760000000000003</v>
      </c>
      <c r="AO19" s="272">
        <f t="shared" si="0"/>
        <v>45.718229693983496</v>
      </c>
      <c r="AP19" s="273">
        <f t="shared" si="0"/>
        <v>9.3060000000000009</v>
      </c>
      <c r="AQ19" s="274">
        <f t="shared" si="0"/>
        <v>2.4089999999999998</v>
      </c>
    </row>
    <row r="20" spans="1:43" s="2" customFormat="1" ht="16.5" customHeight="1" thickBot="1" x14ac:dyDescent="0.3">
      <c r="A20" s="79"/>
      <c r="B20" s="96"/>
      <c r="C20" s="80"/>
      <c r="D20" s="97"/>
      <c r="E20" s="98"/>
      <c r="F20" s="59" t="s">
        <v>26</v>
      </c>
      <c r="G20" s="81"/>
      <c r="H20" s="61">
        <f t="shared" si="0"/>
        <v>256.18834930320429</v>
      </c>
      <c r="I20" s="275">
        <f t="shared" si="0"/>
        <v>4.5782000000000007</v>
      </c>
      <c r="J20" s="276">
        <f t="shared" si="0"/>
        <v>1.0486399999999998</v>
      </c>
      <c r="K20" s="61">
        <f t="shared" si="0"/>
        <v>249.66323266089387</v>
      </c>
      <c r="L20" s="275">
        <f t="shared" si="0"/>
        <v>4.4467999999999996</v>
      </c>
      <c r="M20" s="276">
        <f t="shared" si="0"/>
        <v>1.0873999999999999</v>
      </c>
      <c r="N20" s="61">
        <f t="shared" si="0"/>
        <v>246.05002467547197</v>
      </c>
      <c r="O20" s="275">
        <f t="shared" si="0"/>
        <v>4.4000400000000006</v>
      </c>
      <c r="P20" s="276">
        <f t="shared" si="0"/>
        <v>1.0994000000000002</v>
      </c>
      <c r="Q20" s="61">
        <f t="shared" si="0"/>
        <v>255.72626469952272</v>
      </c>
      <c r="R20" s="275">
        <f t="shared" si="0"/>
        <v>4.5765600000000006</v>
      </c>
      <c r="S20" s="276">
        <f t="shared" si="0"/>
        <v>1.1286</v>
      </c>
      <c r="T20" s="61">
        <f t="shared" si="0"/>
        <v>289.53594572256316</v>
      </c>
      <c r="U20" s="275">
        <f t="shared" si="0"/>
        <v>5.16906</v>
      </c>
      <c r="V20" s="276">
        <f t="shared" si="0"/>
        <v>1.2130000000000001</v>
      </c>
      <c r="W20" s="61">
        <f t="shared" si="0"/>
        <v>350.32794662903217</v>
      </c>
      <c r="X20" s="275">
        <f t="shared" si="0"/>
        <v>6.2687600000000003</v>
      </c>
      <c r="Y20" s="276">
        <f t="shared" si="0"/>
        <v>1.4024999999999999</v>
      </c>
      <c r="Z20" s="61">
        <f t="shared" si="0"/>
        <v>422.78193541560125</v>
      </c>
      <c r="AA20" s="275">
        <f t="shared" si="0"/>
        <v>7.5468799999999998</v>
      </c>
      <c r="AB20" s="276">
        <f t="shared" si="0"/>
        <v>1.7739599999999998</v>
      </c>
      <c r="AC20" s="61">
        <f t="shared" si="0"/>
        <v>483.40889762295171</v>
      </c>
      <c r="AD20" s="275">
        <f t="shared" si="0"/>
        <v>8.6313600000000008</v>
      </c>
      <c r="AE20" s="276">
        <f t="shared" si="0"/>
        <v>2.0202399999999998</v>
      </c>
      <c r="AF20" s="61">
        <f t="shared" si="0"/>
        <v>510.57019347835376</v>
      </c>
      <c r="AG20" s="275">
        <f t="shared" si="0"/>
        <v>9.1229000000000013</v>
      </c>
      <c r="AH20" s="276">
        <f t="shared" si="0"/>
        <v>2.1046199999999997</v>
      </c>
      <c r="AI20" s="61">
        <f t="shared" si="0"/>
        <v>521.60498432601332</v>
      </c>
      <c r="AJ20" s="275">
        <f t="shared" si="0"/>
        <v>9.3289200000000001</v>
      </c>
      <c r="AK20" s="276">
        <f t="shared" si="0"/>
        <v>2.10982</v>
      </c>
      <c r="AL20" s="61">
        <f t="shared" si="0"/>
        <v>515.18575392623643</v>
      </c>
      <c r="AM20" s="275">
        <f t="shared" si="0"/>
        <v>9.2270600000000016</v>
      </c>
      <c r="AN20" s="276">
        <f t="shared" si="0"/>
        <v>2.0230199999999998</v>
      </c>
      <c r="AO20" s="61">
        <f t="shared" si="0"/>
        <v>520.57460554638817</v>
      </c>
      <c r="AP20" s="275">
        <f t="shared" si="0"/>
        <v>9.3198799999999995</v>
      </c>
      <c r="AQ20" s="276">
        <f t="shared" si="0"/>
        <v>2.0636200000000002</v>
      </c>
    </row>
    <row r="21" spans="1:43" s="2" customFormat="1" ht="16.5" customHeight="1" x14ac:dyDescent="0.25">
      <c r="A21" s="101" t="s">
        <v>33</v>
      </c>
      <c r="B21" s="102">
        <f>(I19+L19+O19+R19+U19+X19+AA19+AD19+AG19+AJ19+AM19+AP19+AP73+AM73+AJ73+AG73+AD73+AA73+X73+U73+R73+O73+L73+I73)/SQRT((I19+L19+O19+R19+U19+X19+AA19+AD19+AG19+AJ19+AM19+AP19+AP73+AM73+AJ73+AG73+AD73+AA73+X73+U73+R73+O73+L73+I73)^2+(J19+M19+P19+S19+V19+Y19+AB19+AE19+AH19+AK19+AN19+AQ19+AQ73+AN73+AK73+AH73+AE73+AB73+Y73+V73+S73+P73+M73+J73)^2)</f>
        <v>0.96847685476128276</v>
      </c>
      <c r="C21" s="103"/>
      <c r="D21" s="7" t="s">
        <v>34</v>
      </c>
      <c r="E21" s="104">
        <f>(J19+M19+P19+S19+V19+Y19+AB19+AE19+AH19+AK19+AN19+AQ19+AQ73+AN73+AK73+AH73+AE73+AB73+Y73+V73+S73+P73+M73+J73)/(I19+L19+O19+R19+U19+X19+AA19+AD19+AG19+AJ19+AM19+AP19+AP73+AM73+AJ73+AG73+AD73+AA73+X73+U73+R73+O73+L73+I73)</f>
        <v>0.25721167742557088</v>
      </c>
      <c r="F21" s="104"/>
      <c r="G21" s="105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105"/>
    </row>
    <row r="22" spans="1:43" s="2" customFormat="1" ht="16.5" customHeight="1" thickBot="1" x14ac:dyDescent="0.3">
      <c r="A22" s="106" t="s">
        <v>35</v>
      </c>
      <c r="B22" s="107">
        <f>(I20+L20+O20+R20+U20+X20+AA20+AD20+AG20+AJ20+AM20+AP20+AP74+AM74+AJ74+AG74+AD74+AA74+X74+U74+R74+O74+L74+I74)/SQRT((I20+L20+O20+R20+U20+X20+AA20+AD20+AG20+AJ20+AM20+AP20+AP74+AM74+AJ74+AG74+AD74+AA74+X74+U74+R74+O74+L74+I74)^2+(J20+M20+P20+S20+V20+Y20+AB20+AE20+AH20+AK20+AN20+AQ20+AQ74+AN74+AK74+AH74+AE74+AB74+Y74+V74+S74+P74+M74+J74)^2)</f>
        <v>0.97508758265088813</v>
      </c>
      <c r="C22" s="108"/>
      <c r="D22" s="109" t="s">
        <v>36</v>
      </c>
      <c r="E22" s="110">
        <f>(J20+M20+P20+S20+V20+Y20+AB20+AE20+AH20+AK20+AN20+AQ20+AQ74+AN74+AK74+AH74+AE74+AB74+Y74+V74+S74+P74+M74+J74)/(I20+L20+O20+R20+U20+X20+AA20+AD20+AG20+AJ20+AM20+AP20+AP74+AM74+AJ74+AG74+AD74+AA74+X74+U74+R74+O74+L74+I74)</f>
        <v>0.22748747424256199</v>
      </c>
      <c r="F22" s="110"/>
      <c r="G22" s="111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1"/>
    </row>
    <row r="23" spans="1:43" s="2" customFormat="1" ht="16.5" customHeight="1" thickBot="1" x14ac:dyDescent="0.3">
      <c r="A23" s="113"/>
      <c r="B23" s="114"/>
      <c r="C23" s="114"/>
      <c r="D23" s="115"/>
      <c r="E23" s="116"/>
      <c r="F23" s="115"/>
      <c r="G23" s="116"/>
      <c r="H23" s="117"/>
      <c r="I23" s="115"/>
      <c r="J23" s="115"/>
      <c r="K23" s="117"/>
      <c r="L23" s="115"/>
      <c r="M23" s="115"/>
      <c r="N23" s="117"/>
      <c r="O23" s="115"/>
      <c r="P23" s="115"/>
      <c r="Q23" s="117"/>
      <c r="R23" s="115"/>
      <c r="S23" s="115"/>
      <c r="T23" s="117"/>
      <c r="U23" s="115"/>
      <c r="V23" s="115"/>
      <c r="W23" s="117"/>
      <c r="X23" s="115"/>
      <c r="Y23" s="115"/>
      <c r="Z23" s="117"/>
      <c r="AA23" s="115"/>
      <c r="AB23" s="115"/>
      <c r="AC23" s="117"/>
      <c r="AD23" s="115"/>
      <c r="AE23" s="115"/>
      <c r="AF23" s="117"/>
      <c r="AG23" s="115"/>
      <c r="AH23" s="115"/>
      <c r="AI23" s="117"/>
      <c r="AJ23" s="115"/>
      <c r="AK23" s="115"/>
      <c r="AL23" s="117"/>
      <c r="AM23" s="115"/>
      <c r="AN23" s="115"/>
      <c r="AO23" s="117"/>
      <c r="AP23" s="115"/>
      <c r="AQ23" s="115"/>
    </row>
    <row r="24" spans="1:43" s="2" customFormat="1" ht="16.5" customHeight="1" x14ac:dyDescent="0.25">
      <c r="A24" s="118" t="s">
        <v>37</v>
      </c>
      <c r="B24" s="119"/>
      <c r="C24" s="119"/>
      <c r="D24" s="76" t="s">
        <v>38</v>
      </c>
      <c r="E24" s="77"/>
      <c r="F24" s="77" t="s">
        <v>39</v>
      </c>
      <c r="G24" s="78"/>
      <c r="H24" s="120" t="s">
        <v>3</v>
      </c>
      <c r="I24" s="121"/>
      <c r="J24" s="122"/>
      <c r="K24" s="120" t="s">
        <v>4</v>
      </c>
      <c r="L24" s="121"/>
      <c r="M24" s="122"/>
      <c r="N24" s="120" t="s">
        <v>5</v>
      </c>
      <c r="O24" s="121"/>
      <c r="P24" s="122"/>
      <c r="Q24" s="120" t="s">
        <v>6</v>
      </c>
      <c r="R24" s="121"/>
      <c r="S24" s="122"/>
      <c r="T24" s="120" t="s">
        <v>7</v>
      </c>
      <c r="U24" s="121"/>
      <c r="V24" s="122"/>
      <c r="W24" s="120" t="s">
        <v>8</v>
      </c>
      <c r="X24" s="121"/>
      <c r="Y24" s="122"/>
      <c r="Z24" s="120" t="s">
        <v>9</v>
      </c>
      <c r="AA24" s="121"/>
      <c r="AB24" s="122"/>
      <c r="AC24" s="120" t="s">
        <v>10</v>
      </c>
      <c r="AD24" s="121"/>
      <c r="AE24" s="122"/>
      <c r="AF24" s="120" t="s">
        <v>11</v>
      </c>
      <c r="AG24" s="121"/>
      <c r="AH24" s="122"/>
      <c r="AI24" s="120" t="s">
        <v>12</v>
      </c>
      <c r="AJ24" s="121"/>
      <c r="AK24" s="122"/>
      <c r="AL24" s="120" t="s">
        <v>13</v>
      </c>
      <c r="AM24" s="121"/>
      <c r="AN24" s="122"/>
      <c r="AO24" s="120" t="s">
        <v>14</v>
      </c>
      <c r="AP24" s="121"/>
      <c r="AQ24" s="122"/>
    </row>
    <row r="25" spans="1:43" s="2" customFormat="1" ht="16.5" customHeight="1" thickBot="1" x14ac:dyDescent="0.3">
      <c r="A25" s="123" t="s">
        <v>40</v>
      </c>
      <c r="B25" s="124"/>
      <c r="C25" s="124"/>
      <c r="D25" s="125" t="s">
        <v>41</v>
      </c>
      <c r="E25" s="126" t="s">
        <v>42</v>
      </c>
      <c r="F25" s="127" t="s">
        <v>41</v>
      </c>
      <c r="G25" s="128" t="s">
        <v>42</v>
      </c>
      <c r="H25" s="129"/>
      <c r="I25" s="130"/>
      <c r="J25" s="131"/>
      <c r="K25" s="132"/>
      <c r="L25" s="133"/>
      <c r="M25" s="134"/>
      <c r="N25" s="132"/>
      <c r="O25" s="133"/>
      <c r="P25" s="134"/>
      <c r="Q25" s="132"/>
      <c r="R25" s="133"/>
      <c r="S25" s="134"/>
      <c r="T25" s="132"/>
      <c r="U25" s="133"/>
      <c r="V25" s="134"/>
      <c r="W25" s="132"/>
      <c r="X25" s="133"/>
      <c r="Y25" s="134"/>
      <c r="Z25" s="132"/>
      <c r="AA25" s="133"/>
      <c r="AB25" s="134"/>
      <c r="AC25" s="132"/>
      <c r="AD25" s="133"/>
      <c r="AE25" s="134"/>
      <c r="AF25" s="132"/>
      <c r="AG25" s="133"/>
      <c r="AH25" s="134"/>
      <c r="AI25" s="132"/>
      <c r="AJ25" s="133"/>
      <c r="AK25" s="134"/>
      <c r="AL25" s="132"/>
      <c r="AM25" s="133"/>
      <c r="AN25" s="134"/>
      <c r="AO25" s="132"/>
      <c r="AP25" s="133"/>
      <c r="AQ25" s="134"/>
    </row>
    <row r="26" spans="1:43" s="2" customFormat="1" ht="16.5" customHeight="1" x14ac:dyDescent="0.25">
      <c r="A26" s="135" t="s">
        <v>43</v>
      </c>
      <c r="B26" s="136" t="s">
        <v>110</v>
      </c>
      <c r="C26" s="137"/>
      <c r="D26" s="138"/>
      <c r="E26" s="139"/>
      <c r="F26" s="140"/>
      <c r="G26" s="141"/>
      <c r="H26" s="142">
        <f>SQRT(I26^2+J26^2)*1000/(1.73*H11)</f>
        <v>28.829307737364644</v>
      </c>
      <c r="I26" s="143">
        <v>0.48360000000000003</v>
      </c>
      <c r="J26" s="144">
        <v>0.21360000000000001</v>
      </c>
      <c r="K26" s="142">
        <f>SQRT(L26^2+M26^2)*1000/(1.73*K11)</f>
        <v>28.909182363059752</v>
      </c>
      <c r="L26" s="143">
        <v>0.48360000000000003</v>
      </c>
      <c r="M26" s="144">
        <v>0.21719999999999998</v>
      </c>
      <c r="N26" s="142">
        <f>SQRT(O26^2+P26^2)*1000/(1.73*N11)</f>
        <v>28.982077749856792</v>
      </c>
      <c r="O26" s="143">
        <v>0.4884</v>
      </c>
      <c r="P26" s="144">
        <v>0.222</v>
      </c>
      <c r="Q26" s="142">
        <f>SQRT(R26^2+S26^2)*1000/(1.73*Q11)</f>
        <v>30.887887541119838</v>
      </c>
      <c r="R26" s="143">
        <v>0.51839999999999997</v>
      </c>
      <c r="S26" s="144">
        <v>0.2412</v>
      </c>
      <c r="T26" s="142">
        <f>SQRT(U26^2+V26^2)*1000/(1.73*T11)</f>
        <v>34.124776588991509</v>
      </c>
      <c r="U26" s="143">
        <v>0.57120000000000004</v>
      </c>
      <c r="V26" s="144">
        <v>0.25560000000000005</v>
      </c>
      <c r="W26" s="142">
        <f>SQRT(X26^2+Y26^2)*1000/(1.73*W11)</f>
        <v>39.486601385670937</v>
      </c>
      <c r="X26" s="143">
        <v>0.66120000000000001</v>
      </c>
      <c r="Y26" s="144">
        <v>0.29519999999999996</v>
      </c>
      <c r="Z26" s="142">
        <f>SQRT(AA26^2+AB26^2)*1000/(1.73*Z11)</f>
        <v>46.356312936334987</v>
      </c>
      <c r="AA26" s="143">
        <v>0.78239999999999998</v>
      </c>
      <c r="AB26" s="144">
        <v>0.33239999999999997</v>
      </c>
      <c r="AC26" s="142">
        <f>SQRT(AD26^2+AE26^2)*1000/(1.73*AC11)</f>
        <v>49.204114308867261</v>
      </c>
      <c r="AD26" s="143">
        <v>0.84120000000000006</v>
      </c>
      <c r="AE26" s="144">
        <v>0.32639999999999997</v>
      </c>
      <c r="AF26" s="142">
        <f>SQRT(AG26^2+AH26^2)*1000/(1.73*AF11)</f>
        <v>51.161925897824482</v>
      </c>
      <c r="AG26" s="143">
        <v>0.87960000000000005</v>
      </c>
      <c r="AH26" s="144">
        <v>0.32639999999999997</v>
      </c>
      <c r="AI26" s="142">
        <f>SQRT(AJ26^2+AK26^2)*1000/(1.73*AI11)</f>
        <v>51.524224363853449</v>
      </c>
      <c r="AJ26" s="143">
        <v>0.88800000000000001</v>
      </c>
      <c r="AK26" s="144">
        <v>0.32280000000000003</v>
      </c>
      <c r="AL26" s="142">
        <f>SQRT(AM26^2+AN26^2)*1000/(1.73*AL11)</f>
        <v>48.382015234220994</v>
      </c>
      <c r="AM26" s="143">
        <v>0.82920000000000005</v>
      </c>
      <c r="AN26" s="144">
        <v>0.31560000000000005</v>
      </c>
      <c r="AO26" s="142">
        <f>SQRT(AP26^2+AQ26^2)*1000/(1.73*AO11)</f>
        <v>51.714483156569294</v>
      </c>
      <c r="AP26" s="143">
        <v>0.89039999999999997</v>
      </c>
      <c r="AQ26" s="144">
        <v>0.32639999999999997</v>
      </c>
    </row>
    <row r="27" spans="1:43" s="2" customFormat="1" ht="16.5" customHeight="1" x14ac:dyDescent="0.25">
      <c r="A27" s="145" t="s">
        <v>111</v>
      </c>
      <c r="B27" s="146" t="s">
        <v>112</v>
      </c>
      <c r="C27" s="147"/>
      <c r="D27" s="148"/>
      <c r="E27" s="149"/>
      <c r="F27" s="150"/>
      <c r="G27" s="151"/>
      <c r="H27" s="152">
        <f>SQRT(I27^2+J27^2)*1000/(1.73*H11)</f>
        <v>25.351681145386443</v>
      </c>
      <c r="I27" s="153">
        <v>0.45039999999999997</v>
      </c>
      <c r="J27" s="154">
        <v>0.1152</v>
      </c>
      <c r="K27" s="152">
        <f>SQRT(L27^2+M27^2)*1000/(1.73*K11)</f>
        <v>23.279380031352183</v>
      </c>
      <c r="L27" s="153">
        <v>0.4128</v>
      </c>
      <c r="M27" s="154">
        <v>0.10879999999999999</v>
      </c>
      <c r="N27" s="152">
        <f>SQRT(O27^2+P27^2)*1000/(1.73*N11)</f>
        <v>23.295981295743047</v>
      </c>
      <c r="O27" s="153">
        <v>0.41599999999999998</v>
      </c>
      <c r="P27" s="154">
        <v>0.11359999999999999</v>
      </c>
      <c r="Q27" s="152">
        <f>SQRT(R27^2+S27^2)*1000/(1.73*Q11)</f>
        <v>23.0761463548458</v>
      </c>
      <c r="R27" s="153">
        <v>0.41199999999999998</v>
      </c>
      <c r="S27" s="154">
        <v>0.11279999999999998</v>
      </c>
      <c r="T27" s="152">
        <f>SQRT(U27^2+V27^2)*1000/(1.73*T11)</f>
        <v>26.864553523937172</v>
      </c>
      <c r="U27" s="153">
        <v>0.47839999999999999</v>
      </c>
      <c r="V27" s="154">
        <v>0.1176</v>
      </c>
      <c r="W27" s="152">
        <f>SQRT(X27^2+Y27^2)*1000/(1.73*W11)</f>
        <v>34.064735392496587</v>
      </c>
      <c r="X27" s="153">
        <v>0.61039999999999994</v>
      </c>
      <c r="Y27" s="154">
        <v>0.13279999999999997</v>
      </c>
      <c r="Z27" s="152">
        <f>SQRT(AA27^2+AB27^2)*1000/(1.73*Z11)</f>
        <v>38.266539460083507</v>
      </c>
      <c r="AA27" s="153">
        <v>0.68559999999999999</v>
      </c>
      <c r="AB27" s="154">
        <v>0.14959999999999998</v>
      </c>
      <c r="AC27" s="152">
        <f>SQRT(AD27^2+AE27^2)*1000/(1.73*AC11)</f>
        <v>41.067661235819543</v>
      </c>
      <c r="AD27" s="153">
        <v>0.73760000000000003</v>
      </c>
      <c r="AE27" s="154">
        <v>0.152</v>
      </c>
      <c r="AF27" s="152">
        <f>SQRT(AG27^2+AH27^2)*1000/(1.73*AF11)</f>
        <v>43.926151781787127</v>
      </c>
      <c r="AG27" s="153">
        <v>0.79120000000000001</v>
      </c>
      <c r="AH27" s="154">
        <v>0.1512</v>
      </c>
      <c r="AI27" s="152">
        <f>SQRT(AJ27^2+AK27^2)*1000/(1.73*AI11)</f>
        <v>45.91839840050492</v>
      </c>
      <c r="AJ27" s="153">
        <v>0.82879999999999998</v>
      </c>
      <c r="AK27" s="154">
        <v>0.14880000000000002</v>
      </c>
      <c r="AL27" s="152">
        <f>SQRT(AM27^2+AN27^2)*1000/(1.73*AL11)</f>
        <v>43.197312061685061</v>
      </c>
      <c r="AM27" s="153">
        <v>0.77679999999999993</v>
      </c>
      <c r="AN27" s="154">
        <v>0.15519999999999998</v>
      </c>
      <c r="AO27" s="152">
        <f>SQRT(AP27^2+AQ27^2)*1000/(1.73*AO11)</f>
        <v>44.636315321193912</v>
      </c>
      <c r="AP27" s="153">
        <v>0.80400000000000005</v>
      </c>
      <c r="AQ27" s="154">
        <v>0.15360000000000001</v>
      </c>
    </row>
    <row r="28" spans="1:43" s="2" customFormat="1" ht="16.5" customHeight="1" x14ac:dyDescent="0.25">
      <c r="A28" s="145" t="s">
        <v>47</v>
      </c>
      <c r="B28" s="146" t="s">
        <v>113</v>
      </c>
      <c r="C28" s="147"/>
      <c r="D28" s="148"/>
      <c r="E28" s="149"/>
      <c r="F28" s="150"/>
      <c r="G28" s="151"/>
      <c r="H28" s="152">
        <f>SQRT(I28^2+J28^2)*1000/(1.73*H11)</f>
        <v>15.410622750572582</v>
      </c>
      <c r="I28" s="153">
        <v>0.28260000000000002</v>
      </c>
      <c r="J28" s="157">
        <v>0</v>
      </c>
      <c r="K28" s="152">
        <f>SQRT(L28^2+M28^2)*1000/(1.73*K11)</f>
        <v>14.78896280946668</v>
      </c>
      <c r="L28" s="153">
        <v>0.2712</v>
      </c>
      <c r="M28" s="157">
        <v>0</v>
      </c>
      <c r="N28" s="152">
        <f>SQRT(O28^2+P28^2)*1000/(1.73*N11)</f>
        <v>14.423856085570742</v>
      </c>
      <c r="O28" s="153">
        <v>0.26700000000000002</v>
      </c>
      <c r="P28" s="157">
        <v>0</v>
      </c>
      <c r="Q28" s="152">
        <f>SQRT(R28^2+S28^2)*1000/(1.73*Q11)</f>
        <v>15.169358759656422</v>
      </c>
      <c r="R28" s="153">
        <v>0.28079999999999999</v>
      </c>
      <c r="S28" s="157">
        <v>0</v>
      </c>
      <c r="T28" s="152">
        <f>SQRT(U28^2+V28^2)*1000/(1.73*T11)</f>
        <v>17.471916239502669</v>
      </c>
      <c r="U28" s="153">
        <v>0.32039999999999996</v>
      </c>
      <c r="V28" s="157">
        <v>0</v>
      </c>
      <c r="W28" s="152">
        <f>SQRT(X28^2+Y28^2)*1000/(1.73*W11)</f>
        <v>22.125845866764156</v>
      </c>
      <c r="X28" s="153">
        <v>0.40560000000000002</v>
      </c>
      <c r="Y28" s="154">
        <v>1.0800000000000001E-2</v>
      </c>
      <c r="Z28" s="152">
        <f>SQRT(AA28^2+AB28^2)*1000/(1.73*Z11)</f>
        <v>27.970717218434949</v>
      </c>
      <c r="AA28" s="153">
        <v>0.50339999999999996</v>
      </c>
      <c r="AB28" s="154">
        <v>9.8399999999999987E-2</v>
      </c>
      <c r="AC28" s="152">
        <f>SQRT(AD28^2+AE28^2)*1000/(1.73*AC11)</f>
        <v>32.215452019317695</v>
      </c>
      <c r="AD28" s="153">
        <v>0.56879999999999997</v>
      </c>
      <c r="AE28" s="154">
        <v>0.15959999999999999</v>
      </c>
      <c r="AF28" s="152">
        <f>SQRT(AG28^2+AH28^2)*1000/(1.73*AF11)</f>
        <v>32.035773140134033</v>
      </c>
      <c r="AG28" s="153">
        <v>0.56399999999999995</v>
      </c>
      <c r="AH28" s="154">
        <v>0.16439999999999999</v>
      </c>
      <c r="AI28" s="152">
        <f>SQRT(AJ28^2+AK28^2)*1000/(1.73*AI11)</f>
        <v>31.362161999607704</v>
      </c>
      <c r="AJ28" s="153">
        <v>0.55679999999999996</v>
      </c>
      <c r="AK28" s="154">
        <v>0.14399999999999999</v>
      </c>
      <c r="AL28" s="152">
        <f>SQRT(AM28^2+AN28^2)*1000/(1.73*AL11)</f>
        <v>28.438202656055854</v>
      </c>
      <c r="AM28" s="153">
        <v>0.51900000000000002</v>
      </c>
      <c r="AN28" s="154">
        <v>5.0999999999999997E-2</v>
      </c>
      <c r="AO28" s="152">
        <f>SQRT(AP28^2+AQ28^2)*1000/(1.73*AO11)</f>
        <v>28.336230302855455</v>
      </c>
      <c r="AP28" s="153">
        <v>0.50939999999999996</v>
      </c>
      <c r="AQ28" s="154">
        <v>0.1026</v>
      </c>
    </row>
    <row r="29" spans="1:43" s="2" customFormat="1" ht="16.5" customHeight="1" x14ac:dyDescent="0.25">
      <c r="A29" s="145" t="s">
        <v>114</v>
      </c>
      <c r="B29" s="146" t="s">
        <v>115</v>
      </c>
      <c r="C29" s="147"/>
      <c r="D29" s="148"/>
      <c r="E29" s="149"/>
      <c r="F29" s="150"/>
      <c r="G29" s="151"/>
      <c r="H29" s="152">
        <f>SQRT(I29^2+J29^2)*1000/(1.73*H11)</f>
        <v>72.583126626924425</v>
      </c>
      <c r="I29" s="153">
        <v>1.3164</v>
      </c>
      <c r="J29" s="154">
        <v>0.1968</v>
      </c>
      <c r="K29" s="152">
        <f>SQRT(L29^2+M29^2)*1000/(1.73*K11)</f>
        <v>70.346947616327213</v>
      </c>
      <c r="L29" s="153">
        <v>1.2684000000000002</v>
      </c>
      <c r="M29" s="154">
        <v>0.23519999999999999</v>
      </c>
      <c r="N29" s="152">
        <f>SQRT(O29^2+P29^2)*1000/(1.73*N11)</f>
        <v>68.564827928130953</v>
      </c>
      <c r="O29" s="153">
        <v>1.2432000000000001</v>
      </c>
      <c r="P29" s="154">
        <v>0.25560000000000005</v>
      </c>
      <c r="Q29" s="152">
        <f>SQRT(R29^2+S29^2)*1000/(1.73*Q11)</f>
        <v>71.15877931121355</v>
      </c>
      <c r="R29" s="153">
        <v>1.29</v>
      </c>
      <c r="S29" s="154">
        <v>0.26640000000000003</v>
      </c>
      <c r="T29" s="152">
        <f>SQRT(U29^2+V29^2)*1000/(1.73*T11)</f>
        <v>81.50695531219651</v>
      </c>
      <c r="U29" s="153">
        <v>1.4676</v>
      </c>
      <c r="V29" s="154">
        <v>0.28319999999999995</v>
      </c>
      <c r="W29" s="152">
        <f>SQRT(X29^2+Y29^2)*1000/(1.73*W11)</f>
        <v>98.467694033418226</v>
      </c>
      <c r="X29" s="153">
        <v>1.782</v>
      </c>
      <c r="Y29" s="154">
        <v>0.29160000000000003</v>
      </c>
      <c r="Z29" s="152">
        <f>SQRT(AA29^2+AB29^2)*1000/(1.73*Z11)</f>
        <v>120.27426948621206</v>
      </c>
      <c r="AA29" s="153">
        <v>2.1768000000000001</v>
      </c>
      <c r="AB29" s="154">
        <v>0.35520000000000002</v>
      </c>
      <c r="AC29" s="152">
        <f>SQRT(AD29^2+AE29^2)*1000/(1.73*AC11)</f>
        <v>146.60239897679995</v>
      </c>
      <c r="AD29" s="153">
        <v>2.6484000000000001</v>
      </c>
      <c r="AE29" s="154">
        <v>0.46200000000000002</v>
      </c>
      <c r="AF29" s="152">
        <f>SQRT(AG29^2+AH29^2)*1000/(1.73*AF11)</f>
        <v>155.23886445186324</v>
      </c>
      <c r="AG29" s="153">
        <v>2.8056000000000001</v>
      </c>
      <c r="AH29" s="154">
        <v>0.4824</v>
      </c>
      <c r="AI29" s="152">
        <f>SQRT(AJ29^2+AK29^2)*1000/(1.73*AI11)</f>
        <v>159.33717370718091</v>
      </c>
      <c r="AJ29" s="153">
        <v>2.88</v>
      </c>
      <c r="AK29" s="154">
        <v>0.49319999999999997</v>
      </c>
      <c r="AL29" s="152">
        <f>SQRT(AM29^2+AN29^2)*1000/(1.73*AL11)</f>
        <v>159.65063935056085</v>
      </c>
      <c r="AM29" s="153">
        <v>2.8848000000000003</v>
      </c>
      <c r="AN29" s="154">
        <v>0.49919999999999998</v>
      </c>
      <c r="AO29" s="152">
        <f>SQRT(AP29^2+AQ29^2)*1000/(1.73*AO11)</f>
        <v>159.13143702252736</v>
      </c>
      <c r="AP29" s="153">
        <v>2.8775999999999997</v>
      </c>
      <c r="AQ29" s="154">
        <v>0.48480000000000001</v>
      </c>
    </row>
    <row r="30" spans="1:43" s="2" customFormat="1" ht="16.5" customHeight="1" x14ac:dyDescent="0.25">
      <c r="A30" s="145" t="s">
        <v>49</v>
      </c>
      <c r="B30" s="146" t="s">
        <v>116</v>
      </c>
      <c r="C30" s="147"/>
      <c r="D30" s="148"/>
      <c r="E30" s="149"/>
      <c r="F30" s="150"/>
      <c r="G30" s="151"/>
      <c r="H30" s="152">
        <f>SQRT(I30^2+J30^2)*1000/(1.73*H11)</f>
        <v>0.41443996073726685</v>
      </c>
      <c r="I30" s="153">
        <v>7.6E-3</v>
      </c>
      <c r="J30" s="157">
        <v>0</v>
      </c>
      <c r="K30" s="152">
        <f>SQRT(L30^2+M30^2)*1000/(1.73*K11)</f>
        <v>0.41443996073726685</v>
      </c>
      <c r="L30" s="153">
        <v>7.6E-3</v>
      </c>
      <c r="M30" s="157">
        <v>0</v>
      </c>
      <c r="N30" s="152">
        <f>SQRT(O30^2+P30^2)*1000/(1.73*N11)</f>
        <v>0.38895791691426723</v>
      </c>
      <c r="O30" s="153">
        <v>7.1999999999999998E-3</v>
      </c>
      <c r="P30" s="157">
        <v>0</v>
      </c>
      <c r="Q30" s="152">
        <f>SQRT(R30^2+S30^2)*1000/(1.73*Q11)</f>
        <v>0.41056669007617091</v>
      </c>
      <c r="R30" s="153">
        <v>7.6E-3</v>
      </c>
      <c r="S30" s="157">
        <v>0</v>
      </c>
      <c r="T30" s="152">
        <f>SQRT(U30^2+V30^2)*1000/(1.73*T11)</f>
        <v>0.39262733122477916</v>
      </c>
      <c r="U30" s="153">
        <v>7.1999999999999998E-3</v>
      </c>
      <c r="V30" s="157">
        <v>0</v>
      </c>
      <c r="W30" s="152">
        <f>SQRT(X30^2+Y30^2)*1000/(1.73*W11)</f>
        <v>0.50169047878721773</v>
      </c>
      <c r="X30" s="153">
        <v>9.1999999999999998E-3</v>
      </c>
      <c r="Y30" s="157">
        <v>0</v>
      </c>
      <c r="Z30" s="152">
        <f>SQRT(AA30^2+AB30^2)*1000/(1.73*Z11)</f>
        <v>0.61075362634965635</v>
      </c>
      <c r="AA30" s="153">
        <v>1.12E-2</v>
      </c>
      <c r="AB30" s="157">
        <v>0</v>
      </c>
      <c r="AC30" s="152">
        <f>SQRT(AD30^2+AE30^2)*1000/(1.73*AC11)</f>
        <v>0.54531573781219322</v>
      </c>
      <c r="AD30" s="153">
        <v>0.01</v>
      </c>
      <c r="AE30" s="157">
        <v>0</v>
      </c>
      <c r="AF30" s="152">
        <f>SQRT(AG30^2+AH30^2)*1000/(1.73*AF11)</f>
        <v>0.61075362634965635</v>
      </c>
      <c r="AG30" s="153">
        <v>1.12E-2</v>
      </c>
      <c r="AH30" s="157">
        <v>0</v>
      </c>
      <c r="AI30" s="152">
        <f>SQRT(AJ30^2+AK30^2)*1000/(1.73*AI11)</f>
        <v>0.61075362634965635</v>
      </c>
      <c r="AJ30" s="153">
        <v>1.12E-2</v>
      </c>
      <c r="AK30" s="157">
        <v>0</v>
      </c>
      <c r="AL30" s="152">
        <f>SQRT(AM30^2+AN30^2)*1000/(1.73*AL11)</f>
        <v>0.61075362634965635</v>
      </c>
      <c r="AM30" s="153">
        <v>1.12E-2</v>
      </c>
      <c r="AN30" s="157">
        <v>0</v>
      </c>
      <c r="AO30" s="152">
        <f>SQRT(AP30^2+AQ30^2)*1000/(1.73*AO11)</f>
        <v>0.54531573781219322</v>
      </c>
      <c r="AP30" s="153">
        <v>0.01</v>
      </c>
      <c r="AQ30" s="157">
        <v>0</v>
      </c>
    </row>
    <row r="31" spans="1:43" s="2" customFormat="1" ht="16.5" customHeight="1" x14ac:dyDescent="0.25">
      <c r="A31" s="145" t="s">
        <v>59</v>
      </c>
      <c r="B31" s="146" t="s">
        <v>117</v>
      </c>
      <c r="C31" s="147"/>
      <c r="D31" s="148"/>
      <c r="E31" s="149"/>
      <c r="F31" s="150"/>
      <c r="G31" s="151"/>
      <c r="H31" s="152">
        <f>SQRT(I31^2+J31^2)*1000/(1.73*H17)</f>
        <v>63.776398655635411</v>
      </c>
      <c r="I31" s="153">
        <v>1.1304000000000001</v>
      </c>
      <c r="J31" s="154">
        <v>0.3</v>
      </c>
      <c r="K31" s="152">
        <f>SQRT(L31^2+M31^2)*1000/(1.73*K17)</f>
        <v>63.156818000548476</v>
      </c>
      <c r="L31" s="153">
        <v>1.1195999999999999</v>
      </c>
      <c r="M31" s="154">
        <v>0.2964</v>
      </c>
      <c r="N31" s="152">
        <f>SQRT(O31^2+P31^2)*1000/(1.73*N17)</f>
        <v>62.947201289109152</v>
      </c>
      <c r="O31" s="153">
        <v>1.1172</v>
      </c>
      <c r="P31" s="154">
        <v>0.29039999999999999</v>
      </c>
      <c r="Q31" s="152">
        <f>SQRT(R31^2+S31^2)*1000/(1.73*Q17)</f>
        <v>63.550129351422576</v>
      </c>
      <c r="R31" s="153">
        <v>1.1279999999999999</v>
      </c>
      <c r="S31" s="154">
        <v>0.2928</v>
      </c>
      <c r="T31" s="152">
        <f>SQRT(U31^2+V31^2)*1000/(1.73*T17)</f>
        <v>68.51784418502281</v>
      </c>
      <c r="U31" s="153">
        <v>1.2216</v>
      </c>
      <c r="V31" s="154">
        <v>0.29399999999999998</v>
      </c>
      <c r="W31" s="152">
        <f>SQRT(X31^2+Y31^2)*1000/(1.73*W17)</f>
        <v>82.24915256918031</v>
      </c>
      <c r="X31" s="153">
        <v>1.4735999999999998</v>
      </c>
      <c r="Y31" s="154">
        <v>0.3216</v>
      </c>
      <c r="Z31" s="152">
        <f>SQRT(AA31^2+AB31^2)*1000/(1.73*Z17)</f>
        <v>100.37704981991155</v>
      </c>
      <c r="AA31" s="153">
        <v>1.7952000000000001</v>
      </c>
      <c r="AB31" s="154">
        <v>0.40679999999999994</v>
      </c>
      <c r="AC31" s="152">
        <f>SQRT(AD31^2+AE31^2)*1000/(1.73*AC17)</f>
        <v>119.32040487845784</v>
      </c>
      <c r="AD31" s="153">
        <v>2.1348000000000003</v>
      </c>
      <c r="AE31" s="154">
        <v>0.48</v>
      </c>
      <c r="AF31" s="152">
        <f>SQRT(AG31^2+AH31^2)*1000/(1.73*AF17)</f>
        <v>131.71268566342954</v>
      </c>
      <c r="AG31" s="153">
        <v>2.3580000000000001</v>
      </c>
      <c r="AH31" s="154">
        <v>0.5232</v>
      </c>
      <c r="AI31" s="152">
        <f>SQRT(AJ31^2+AK31^2)*1000/(1.73*AI17)</f>
        <v>136.63142795718707</v>
      </c>
      <c r="AJ31" s="153">
        <v>2.4455999999999998</v>
      </c>
      <c r="AK31" s="154">
        <v>0.54479999999999995</v>
      </c>
      <c r="AL31" s="152">
        <f>SQRT(AM31^2+AN31^2)*1000/(1.73*AL17)</f>
        <v>139.42928473416208</v>
      </c>
      <c r="AM31" s="153">
        <v>2.4984000000000002</v>
      </c>
      <c r="AN31" s="154">
        <v>0.54359999999999997</v>
      </c>
      <c r="AO31" s="152">
        <f>SQRT(AP31^2+AQ31^2)*1000/(1.73*AO17)</f>
        <v>139.36534356626223</v>
      </c>
      <c r="AP31" s="153">
        <v>2.4971999999999999</v>
      </c>
      <c r="AQ31" s="154">
        <v>0.54359999999999997</v>
      </c>
    </row>
    <row r="32" spans="1:43" s="2" customFormat="1" ht="16.5" customHeight="1" x14ac:dyDescent="0.25">
      <c r="A32" s="145" t="s">
        <v>69</v>
      </c>
      <c r="B32" s="146" t="s">
        <v>118</v>
      </c>
      <c r="C32" s="147"/>
      <c r="D32" s="148"/>
      <c r="E32" s="149"/>
      <c r="F32" s="150"/>
      <c r="G32" s="151"/>
      <c r="H32" s="152">
        <f>SQRT(I32^2+J32^2)*1000/(1.73*H17)</f>
        <v>21.811637015265088</v>
      </c>
      <c r="I32" s="153">
        <v>0.39</v>
      </c>
      <c r="J32" s="154">
        <v>8.8800000000000004E-2</v>
      </c>
      <c r="K32" s="152">
        <f>SQRT(L32^2+M32^2)*1000/(1.73*K17)</f>
        <v>21.32160825333948</v>
      </c>
      <c r="L32" s="153">
        <v>0.38160000000000005</v>
      </c>
      <c r="M32" s="154">
        <v>8.5199999999999998E-2</v>
      </c>
      <c r="N32" s="152">
        <f>SQRT(O32^2+P32^2)*1000/(1.73*N17)</f>
        <v>21.357427147700925</v>
      </c>
      <c r="O32" s="153">
        <v>0.38280000000000003</v>
      </c>
      <c r="P32" s="154">
        <v>8.2799999999999999E-2</v>
      </c>
      <c r="Q32" s="152">
        <f>SQRT(R32^2+S32^2)*1000/(1.73*Q17)</f>
        <v>23.460190343318068</v>
      </c>
      <c r="R32" s="153">
        <v>0.42119999999999996</v>
      </c>
      <c r="S32" s="154">
        <v>8.7600000000000011E-2</v>
      </c>
      <c r="T32" s="152">
        <f>SQRT(U32^2+V32^2)*1000/(1.73*T17)</f>
        <v>28.776678849343512</v>
      </c>
      <c r="U32" s="153">
        <v>0.51360000000000006</v>
      </c>
      <c r="V32" s="154">
        <v>0.12119999999999999</v>
      </c>
      <c r="W32" s="152">
        <f>SQRT(X32^2+Y32^2)*1000/(1.73*W17)</f>
        <v>35.863604805860838</v>
      </c>
      <c r="X32" s="153">
        <v>0.62160000000000004</v>
      </c>
      <c r="Y32" s="154">
        <v>0.21480000000000002</v>
      </c>
      <c r="Z32" s="152">
        <f>SQRT(AA32^2+AB32^2)*1000/(1.73*Z17)</f>
        <v>48.603614522311688</v>
      </c>
      <c r="AA32" s="153">
        <v>0.83399999999999996</v>
      </c>
      <c r="AB32" s="154">
        <v>0.31439999999999996</v>
      </c>
      <c r="AC32" s="152">
        <f>SQRT(AD32^2+AE32^2)*1000/(1.73*AC17)</f>
        <v>53.021410094075243</v>
      </c>
      <c r="AD32" s="153">
        <v>0.91800000000000004</v>
      </c>
      <c r="AE32" s="154">
        <v>0.32039999999999996</v>
      </c>
      <c r="AF32" s="152">
        <f>SQRT(AG32^2+AH32^2)*1000/(1.73*AF17)</f>
        <v>51.743538866847622</v>
      </c>
      <c r="AG32" s="153">
        <v>0.89400000000000002</v>
      </c>
      <c r="AH32" s="154">
        <v>0.318</v>
      </c>
      <c r="AI32" s="152">
        <f>SQRT(AJ32^2+AK32^2)*1000/(1.73*AI17)</f>
        <v>51.295040745042911</v>
      </c>
      <c r="AJ32" s="153">
        <v>0.88439999999999996</v>
      </c>
      <c r="AK32" s="154">
        <v>0.32040000000000002</v>
      </c>
      <c r="AL32" s="152">
        <f>SQRT(AM32^2+AN32^2)*1000/(1.73*AL17)</f>
        <v>50.618395754321377</v>
      </c>
      <c r="AM32" s="153">
        <v>0.86760000000000004</v>
      </c>
      <c r="AN32" s="154">
        <v>0.33</v>
      </c>
      <c r="AO32" s="152">
        <f>SQRT(AP32^2+AQ32^2)*1000/(1.73*AO17)</f>
        <v>50.121193752691518</v>
      </c>
      <c r="AP32" s="153">
        <v>0.8627999999999999</v>
      </c>
      <c r="AQ32" s="154">
        <v>0.31679999999999997</v>
      </c>
    </row>
    <row r="33" spans="1:81" s="2" customFormat="1" ht="16.5" customHeight="1" x14ac:dyDescent="0.25">
      <c r="A33" s="145" t="s">
        <v>119</v>
      </c>
      <c r="B33" s="146" t="s">
        <v>120</v>
      </c>
      <c r="C33" s="147"/>
      <c r="D33" s="148"/>
      <c r="E33" s="149"/>
      <c r="F33" s="150"/>
      <c r="G33" s="151"/>
      <c r="H33" s="152">
        <f>SQRT(I33^2+J33^2)*1000/(1.73*H17)</f>
        <v>10.535500054531573</v>
      </c>
      <c r="I33" s="153">
        <v>0.19319999999999998</v>
      </c>
      <c r="J33" s="157">
        <v>0</v>
      </c>
      <c r="K33" s="152">
        <f>SQRT(L33^2+M33^2)*1000/(1.73*K17)</f>
        <v>10.208310611844256</v>
      </c>
      <c r="L33" s="153">
        <v>0.18719999999999998</v>
      </c>
      <c r="M33" s="157">
        <v>0</v>
      </c>
      <c r="N33" s="152">
        <f>SQRT(O33^2+P33^2)*1000/(1.73*N17)</f>
        <v>10.0447158905006</v>
      </c>
      <c r="O33" s="153">
        <v>0.18419999999999997</v>
      </c>
      <c r="P33" s="157">
        <v>0</v>
      </c>
      <c r="Q33" s="152">
        <f>SQRT(R33^2+S33^2)*1000/(1.73*Q17)</f>
        <v>10.764532664412695</v>
      </c>
      <c r="R33" s="153">
        <v>0.19739999999999999</v>
      </c>
      <c r="S33" s="157">
        <v>0</v>
      </c>
      <c r="T33" s="152">
        <f>SQRT(U33^2+V33^2)*1000/(1.73*T17)</f>
        <v>12.531355654924202</v>
      </c>
      <c r="U33" s="153">
        <v>0.2298</v>
      </c>
      <c r="V33" s="157">
        <v>0</v>
      </c>
      <c r="W33" s="152">
        <f>SQRT(X33^2+Y33^2)*1000/(1.73*W17)</f>
        <v>16.097720580215945</v>
      </c>
      <c r="X33" s="153">
        <v>0.29519999999999996</v>
      </c>
      <c r="Y33" s="157">
        <v>0</v>
      </c>
      <c r="Z33" s="152">
        <f>SQRT(AA33^2+AB33^2)*1000/(1.73*Z17)</f>
        <v>17.144758017153595</v>
      </c>
      <c r="AA33" s="153">
        <v>0.31439999999999996</v>
      </c>
      <c r="AB33" s="154">
        <v>6.0000000000000006E-4</v>
      </c>
      <c r="AC33" s="152">
        <f>SQRT(AD33^2+AE33^2)*1000/(1.73*AC17)</f>
        <v>16.326753190097065</v>
      </c>
      <c r="AD33" s="153">
        <v>0.2994</v>
      </c>
      <c r="AE33" s="157">
        <v>0</v>
      </c>
      <c r="AF33" s="152">
        <f>SQRT(AG33^2+AH33^2)*1000/(1.73*AF17)</f>
        <v>16.588504744246919</v>
      </c>
      <c r="AG33" s="153">
        <v>0.30419999999999997</v>
      </c>
      <c r="AH33" s="157">
        <v>0</v>
      </c>
      <c r="AI33" s="152">
        <f>SQRT(AJ33^2+AK33^2)*1000/(1.73*AI17)</f>
        <v>16.981132075471695</v>
      </c>
      <c r="AJ33" s="153">
        <v>0.31139999999999995</v>
      </c>
      <c r="AK33" s="157">
        <v>0</v>
      </c>
      <c r="AL33" s="152">
        <f>SQRT(AM33^2+AN33^2)*1000/(1.73*AL17)</f>
        <v>17.177476901955128</v>
      </c>
      <c r="AM33" s="153">
        <v>0.315</v>
      </c>
      <c r="AN33" s="154">
        <v>6.0000000000000006E-4</v>
      </c>
      <c r="AO33" s="152">
        <f>SQRT(AP33^2+AQ33^2)*1000/(1.73*AO17)</f>
        <v>17.308321518159012</v>
      </c>
      <c r="AP33" s="153">
        <v>0.31739999999999996</v>
      </c>
      <c r="AQ33" s="157">
        <v>0</v>
      </c>
    </row>
    <row r="34" spans="1:81" s="2" customFormat="1" ht="16.5" customHeight="1" x14ac:dyDescent="0.25">
      <c r="A34" s="145" t="s">
        <v>121</v>
      </c>
      <c r="B34" s="146" t="s">
        <v>122</v>
      </c>
      <c r="C34" s="147"/>
      <c r="D34" s="148"/>
      <c r="E34" s="149"/>
      <c r="F34" s="150"/>
      <c r="G34" s="151"/>
      <c r="H34" s="152">
        <f>SQRT(I34^2+J34^2)*1000/(1.73*H17)</f>
        <v>18.634727397953316</v>
      </c>
      <c r="I34" s="153">
        <v>0.31519999999999998</v>
      </c>
      <c r="J34" s="154">
        <v>0.13200000000000001</v>
      </c>
      <c r="K34" s="152">
        <f>SQRT(L34^2+M34^2)*1000/(1.73*K17)</f>
        <v>18.424791285988768</v>
      </c>
      <c r="L34" s="153">
        <v>0.30639999999999995</v>
      </c>
      <c r="M34" s="154">
        <v>0.14239999999999997</v>
      </c>
      <c r="N34" s="152">
        <f>SQRT(O34^2+P34^2)*1000/(1.73*N17)</f>
        <v>17.136010629989528</v>
      </c>
      <c r="O34" s="153">
        <v>0.2848</v>
      </c>
      <c r="P34" s="154">
        <v>0.1328</v>
      </c>
      <c r="Q34" s="152">
        <f>SQRT(R34^2+S34^2)*1000/(1.73*Q17)</f>
        <v>18.381201465997155</v>
      </c>
      <c r="R34" s="153">
        <v>0.31280000000000002</v>
      </c>
      <c r="S34" s="154">
        <v>0.12560000000000002</v>
      </c>
      <c r="T34" s="152">
        <f>SQRT(U34^2+V34^2)*1000/(1.73*T17)</f>
        <v>20.560413797785213</v>
      </c>
      <c r="U34" s="153">
        <v>0.35039999999999999</v>
      </c>
      <c r="V34" s="154">
        <v>0.13919999999999999</v>
      </c>
      <c r="W34" s="152">
        <f>SQRT(X34^2+Y34^2)*1000/(1.73*W17)</f>
        <v>22.997132982851795</v>
      </c>
      <c r="X34" s="153">
        <v>0.4</v>
      </c>
      <c r="Y34" s="154">
        <v>0.13360000000000002</v>
      </c>
      <c r="Z34" s="152">
        <f>SQRT(AA34^2+AB34^2)*1000/(1.73*Z17)</f>
        <v>24.411831161202574</v>
      </c>
      <c r="AA34" s="153">
        <v>0.43280000000000002</v>
      </c>
      <c r="AB34" s="154">
        <v>0.1144</v>
      </c>
      <c r="AC34" s="152">
        <f>SQRT(AD34^2+AE34^2)*1000/(1.73*AC17)</f>
        <v>26.01810594544834</v>
      </c>
      <c r="AD34" s="153">
        <v>0.46239999999999998</v>
      </c>
      <c r="AE34" s="154">
        <v>0.1176</v>
      </c>
      <c r="AF34" s="152">
        <f>SQRT(AG34^2+AH34^2)*1000/(1.73*AF17)</f>
        <v>28.478340539137928</v>
      </c>
      <c r="AG34" s="153">
        <v>0.504</v>
      </c>
      <c r="AH34" s="154">
        <v>0.1368</v>
      </c>
      <c r="AI34" s="152">
        <f>SQRT(AJ34^2+AK34^2)*1000/(1.73*AI17)</f>
        <v>28.812824061094627</v>
      </c>
      <c r="AJ34" s="153">
        <v>0.51119999999999999</v>
      </c>
      <c r="AK34" s="154">
        <v>0.1336</v>
      </c>
      <c r="AL34" s="152">
        <f>SQRT(AM34^2+AN34^2)*1000/(1.73*AL17)</f>
        <v>28.790357402828398</v>
      </c>
      <c r="AM34" s="153">
        <v>0.51279999999999992</v>
      </c>
      <c r="AN34" s="154">
        <v>0.12560000000000002</v>
      </c>
      <c r="AO34" s="152">
        <f>SQRT(AP34^2+AQ34^2)*1000/(1.73*AO17)</f>
        <v>30.250208850786869</v>
      </c>
      <c r="AP34" s="153">
        <v>0.53839999999999999</v>
      </c>
      <c r="AQ34" s="154">
        <v>0.13360000000000002</v>
      </c>
    </row>
    <row r="35" spans="1:81" s="2" customFormat="1" ht="16.5" customHeight="1" x14ac:dyDescent="0.25">
      <c r="A35" s="145" t="s">
        <v>123</v>
      </c>
      <c r="B35" s="146" t="s">
        <v>124</v>
      </c>
      <c r="C35" s="147"/>
      <c r="D35" s="148"/>
      <c r="E35" s="149"/>
      <c r="F35" s="150"/>
      <c r="G35" s="151"/>
      <c r="H35" s="152">
        <f>SQRT(I35^2+J35^2)*1000/(1.73*H17)</f>
        <v>0.4362525902497546</v>
      </c>
      <c r="I35" s="153">
        <v>8.0000000000000002E-3</v>
      </c>
      <c r="J35" s="157">
        <v>0</v>
      </c>
      <c r="K35" s="152">
        <f>SQRT(L35^2+M35^2)*1000/(1.73*K17)</f>
        <v>0.41443996073726685</v>
      </c>
      <c r="L35" s="153">
        <v>7.6E-3</v>
      </c>
      <c r="M35" s="157">
        <v>0</v>
      </c>
      <c r="N35" s="152">
        <f>SQRT(O35^2+P35^2)*1000/(1.73*N17)</f>
        <v>0.45806521976224235</v>
      </c>
      <c r="O35" s="153">
        <v>8.4000000000000012E-3</v>
      </c>
      <c r="P35" s="157">
        <v>0</v>
      </c>
      <c r="Q35" s="152">
        <f>SQRT(R35^2+S35^2)*1000/(1.73*Q17)</f>
        <v>0.41443996073726685</v>
      </c>
      <c r="R35" s="153">
        <v>7.6E-3</v>
      </c>
      <c r="S35" s="157">
        <v>0</v>
      </c>
      <c r="T35" s="152">
        <f>SQRT(U35^2+V35^2)*1000/(1.73*T17)</f>
        <v>0.4362525902497546</v>
      </c>
      <c r="U35" s="153">
        <v>8.0000000000000002E-3</v>
      </c>
      <c r="V35" s="157">
        <v>0</v>
      </c>
      <c r="W35" s="152">
        <f>SQRT(X35^2+Y35^2)*1000/(1.73*W17)</f>
        <v>0.50169047878721773</v>
      </c>
      <c r="X35" s="153">
        <v>9.1999999999999998E-3</v>
      </c>
      <c r="Y35" s="157">
        <v>0</v>
      </c>
      <c r="Z35" s="152">
        <f>SQRT(AA35^2+AB35^2)*1000/(1.73*Z17)</f>
        <v>0.54531573781219322</v>
      </c>
      <c r="AA35" s="153">
        <v>0.01</v>
      </c>
      <c r="AB35" s="157">
        <v>0</v>
      </c>
      <c r="AC35" s="152">
        <f>SQRT(AD35^2+AE35^2)*1000/(1.73*AC17)</f>
        <v>0.50169047878721773</v>
      </c>
      <c r="AD35" s="153">
        <v>9.1999999999999998E-3</v>
      </c>
      <c r="AE35" s="157">
        <v>0</v>
      </c>
      <c r="AF35" s="152">
        <f>SQRT(AG35^2+AH35^2)*1000/(1.73*AF17)</f>
        <v>0.52350310829970548</v>
      </c>
      <c r="AG35" s="153">
        <v>9.5999999999999992E-3</v>
      </c>
      <c r="AH35" s="157">
        <v>0</v>
      </c>
      <c r="AI35" s="152">
        <f>SQRT(AJ35^2+AK35^2)*1000/(1.73*AI17)</f>
        <v>0.54531573781219322</v>
      </c>
      <c r="AJ35" s="153">
        <v>0.01</v>
      </c>
      <c r="AK35" s="157">
        <v>0</v>
      </c>
      <c r="AL35" s="152">
        <f>SQRT(AM35^2+AN35^2)*1000/(1.73*AL17)</f>
        <v>0.58894099683716872</v>
      </c>
      <c r="AM35" s="153">
        <v>1.0800000000000001E-2</v>
      </c>
      <c r="AN35" s="157">
        <v>0</v>
      </c>
      <c r="AO35" s="152">
        <f>SQRT(AP35^2+AQ35^2)*1000/(1.73*AO17)</f>
        <v>0.61075362634965635</v>
      </c>
      <c r="AP35" s="153">
        <v>1.12E-2</v>
      </c>
      <c r="AQ35" s="157">
        <v>0</v>
      </c>
    </row>
    <row r="36" spans="1:81" s="2" customFormat="1" ht="16.5" customHeight="1" x14ac:dyDescent="0.25">
      <c r="A36" s="161"/>
      <c r="B36" s="146" t="s">
        <v>75</v>
      </c>
      <c r="C36" s="147"/>
      <c r="D36" s="162"/>
      <c r="E36" s="163"/>
      <c r="F36" s="164"/>
      <c r="G36" s="165"/>
      <c r="H36" s="166">
        <f>SQRT(I36^2+J36^2)*1000/(1.73*0.4)</f>
        <v>2.6996447532181218</v>
      </c>
      <c r="I36" s="277">
        <v>5.0000000000000001E-4</v>
      </c>
      <c r="J36" s="278">
        <v>1.8E-3</v>
      </c>
      <c r="K36" s="166">
        <f>SQRT(L36^2+M36^2)*1000/(1.73*0.4)</f>
        <v>2.6797690354950086</v>
      </c>
      <c r="L36" s="277">
        <v>5.2000000000000006E-4</v>
      </c>
      <c r="M36" s="278">
        <v>1.7800000000000001E-3</v>
      </c>
      <c r="N36" s="166">
        <f>SQRT(O36^2+P36^2)*1000/(1.73*0.4)</f>
        <v>2.6965488293175253</v>
      </c>
      <c r="O36" s="277">
        <v>5.6000000000000006E-4</v>
      </c>
      <c r="P36" s="278">
        <v>1.7800000000000001E-3</v>
      </c>
      <c r="Q36" s="166">
        <f>SQRT(R36^2+S36^2)*1000/(1.73*0.4)</f>
        <v>2.6718086124669518</v>
      </c>
      <c r="R36" s="277">
        <v>5.0000000000000001E-4</v>
      </c>
      <c r="S36" s="278">
        <v>1.7800000000000001E-3</v>
      </c>
      <c r="T36" s="166">
        <f>SQRT(U36^2+V36^2)*1000/(1.73*0.4)</f>
        <v>2.7053628725633665</v>
      </c>
      <c r="U36" s="277">
        <v>5.8000000000000011E-4</v>
      </c>
      <c r="V36" s="278">
        <v>1.7800000000000001E-3</v>
      </c>
      <c r="W36" s="166">
        <f>SQRT(X36^2+Y36^2)*1000/(1.73*0.4)</f>
        <v>2.5526956608961315</v>
      </c>
      <c r="X36" s="277">
        <v>4.7999999999999996E-4</v>
      </c>
      <c r="Y36" s="278">
        <v>1.6999999999999999E-3</v>
      </c>
      <c r="Z36" s="166">
        <f>SQRT(AA36^2+AB36^2)*1000/(1.73*0.4)</f>
        <v>2.8058508437785545</v>
      </c>
      <c r="AA36" s="277">
        <v>8.1999999999999998E-4</v>
      </c>
      <c r="AB36" s="278">
        <v>1.7600000000000001E-3</v>
      </c>
      <c r="AC36" s="166">
        <f>SQRT(AD36^2+AE36^2)*1000/(1.73*0.4)</f>
        <v>3.2628252995136764</v>
      </c>
      <c r="AD36" s="277">
        <v>1.2800000000000001E-3</v>
      </c>
      <c r="AE36" s="278">
        <v>1.8599999999999999E-3</v>
      </c>
      <c r="AF36" s="166">
        <f>SQRT(AG36^2+AH36^2)*1000/(1.73*0.4)</f>
        <v>3.2063995949962227</v>
      </c>
      <c r="AG36" s="277">
        <v>1.24E-3</v>
      </c>
      <c r="AH36" s="278">
        <v>1.8400000000000001E-3</v>
      </c>
      <c r="AI36" s="166">
        <f>SQRT(AJ36^2+AK36^2)*1000/(1.73*0.4)</f>
        <v>3.2063995949962227</v>
      </c>
      <c r="AJ36" s="277">
        <v>1.24E-3</v>
      </c>
      <c r="AK36" s="278">
        <v>1.8400000000000001E-3</v>
      </c>
      <c r="AL36" s="166">
        <f>SQRT(AM36^2+AN36^2)*1000/(1.73*0.4)</f>
        <v>3.1502890173410405</v>
      </c>
      <c r="AM36" s="277">
        <v>1.1999999999999999E-3</v>
      </c>
      <c r="AN36" s="278">
        <v>1.82E-3</v>
      </c>
      <c r="AO36" s="166">
        <f>SQRT(AP36^2+AQ36^2)*1000/(1.73*0.4)</f>
        <v>3.1744578538140993</v>
      </c>
      <c r="AP36" s="277">
        <v>1.1999999999999999E-3</v>
      </c>
      <c r="AQ36" s="278">
        <v>1.8400000000000001E-3</v>
      </c>
    </row>
    <row r="37" spans="1:81" s="2" customFormat="1" ht="16.5" customHeight="1" thickBot="1" x14ac:dyDescent="0.3">
      <c r="A37" s="169"/>
      <c r="B37" s="170" t="s">
        <v>76</v>
      </c>
      <c r="C37" s="171"/>
      <c r="D37" s="172"/>
      <c r="E37" s="163"/>
      <c r="F37" s="173"/>
      <c r="G37" s="174"/>
      <c r="H37" s="166">
        <f>SQRT(I37^2+J37^2)*1000/(1.73*0.4)</f>
        <v>0.76956803212106062</v>
      </c>
      <c r="I37" s="279">
        <v>3.0000000000000003E-4</v>
      </c>
      <c r="J37" s="280">
        <v>4.4000000000000002E-4</v>
      </c>
      <c r="K37" s="166">
        <f>SQRT(L37^2+M37^2)*1000/(1.73*0.4)</f>
        <v>0.72944678983375499</v>
      </c>
      <c r="L37" s="279">
        <v>2.8000000000000003E-4</v>
      </c>
      <c r="M37" s="280">
        <v>4.2000000000000002E-4</v>
      </c>
      <c r="N37" s="166">
        <f>SQRT(O37^2+P37^2)*1000/(1.73*0.4)</f>
        <v>0.72944678983375499</v>
      </c>
      <c r="O37" s="279">
        <v>2.8000000000000003E-4</v>
      </c>
      <c r="P37" s="280">
        <v>4.2000000000000002E-4</v>
      </c>
      <c r="Q37" s="166">
        <f>SQRT(R37^2+S37^2)*1000/(1.73*0.4)</f>
        <v>0.71382017544673215</v>
      </c>
      <c r="R37" s="279">
        <v>2.6000000000000003E-4</v>
      </c>
      <c r="S37" s="280">
        <v>4.2000000000000002E-4</v>
      </c>
      <c r="T37" s="166">
        <f>SQRT(U37^2+V37^2)*1000/(1.73*0.4)</f>
        <v>0.72944678983375499</v>
      </c>
      <c r="U37" s="279">
        <v>2.8000000000000003E-4</v>
      </c>
      <c r="V37" s="280">
        <v>4.2000000000000002E-4</v>
      </c>
      <c r="W37" s="166">
        <f>SQRT(X37^2+Y37^2)*1000/(1.73*0.4)</f>
        <v>0.70558124946437584</v>
      </c>
      <c r="X37" s="279">
        <v>2.8000000000000003E-4</v>
      </c>
      <c r="Y37" s="280">
        <v>4.0000000000000002E-4</v>
      </c>
      <c r="Z37" s="166">
        <f>SQRT(AA37^2+AB37^2)*1000/(1.73*0.4)</f>
        <v>0.68941389837436773</v>
      </c>
      <c r="AA37" s="279">
        <v>2.6000000000000003E-4</v>
      </c>
      <c r="AB37" s="280">
        <v>4.0000000000000002E-4</v>
      </c>
      <c r="AC37" s="166">
        <f>SQRT(AD37^2+AE37^2)*1000/(1.73*0.4)</f>
        <v>0.68210541741074837</v>
      </c>
      <c r="AD37" s="279">
        <v>2.8000000000000003E-4</v>
      </c>
      <c r="AE37" s="280">
        <v>3.8000000000000002E-4</v>
      </c>
      <c r="AF37" s="166">
        <f>SQRT(AG37^2+AH37^2)*1000/(1.73*0.4)</f>
        <v>0.66536788631337218</v>
      </c>
      <c r="AG37" s="279">
        <v>2.6000000000000003E-4</v>
      </c>
      <c r="AH37" s="280">
        <v>3.8000000000000002E-4</v>
      </c>
      <c r="AI37" s="166">
        <f>SQRT(AJ37^2+AK37^2)*1000/(1.73*0.4)</f>
        <v>0.68210541741074837</v>
      </c>
      <c r="AJ37" s="279">
        <v>2.8000000000000003E-4</v>
      </c>
      <c r="AK37" s="280">
        <v>3.8000000000000002E-4</v>
      </c>
      <c r="AL37" s="166">
        <f>SQRT(AM37^2+AN37^2)*1000/(1.73*0.4)</f>
        <v>0.68941389837436773</v>
      </c>
      <c r="AM37" s="279">
        <v>2.6000000000000003E-4</v>
      </c>
      <c r="AN37" s="280">
        <v>4.0000000000000002E-4</v>
      </c>
      <c r="AO37" s="166">
        <f>SQRT(AP37^2+AQ37^2)*1000/(1.73*0.4)</f>
        <v>0.68210541741074837</v>
      </c>
      <c r="AP37" s="279">
        <v>2.8000000000000003E-4</v>
      </c>
      <c r="AQ37" s="280">
        <v>3.8000000000000002E-4</v>
      </c>
    </row>
    <row r="38" spans="1:81" s="2" customFormat="1" ht="16.5" customHeight="1" x14ac:dyDescent="0.25">
      <c r="A38" s="176" t="s">
        <v>77</v>
      </c>
      <c r="B38" s="177"/>
      <c r="C38" s="177"/>
      <c r="D38" s="177"/>
      <c r="E38" s="177"/>
      <c r="F38" s="177"/>
      <c r="G38" s="178"/>
      <c r="H38" s="142">
        <f>H26+H27+H28+H30+H29</f>
        <v>142.58917822098536</v>
      </c>
      <c r="I38" s="281">
        <f>I26+I27+I28+I30+I29</f>
        <v>2.5406</v>
      </c>
      <c r="J38" s="282">
        <f>J26+J27+J28+J30+J29</f>
        <v>0.52559999999999996</v>
      </c>
      <c r="K38" s="142">
        <f t="shared" ref="K38:AQ38" si="1">K26+K27+K28+K30+K29</f>
        <v>137.73891278094311</v>
      </c>
      <c r="L38" s="281">
        <f t="shared" si="1"/>
        <v>2.4436000000000004</v>
      </c>
      <c r="M38" s="282">
        <f t="shared" si="1"/>
        <v>0.56119999999999992</v>
      </c>
      <c r="N38" s="142">
        <f t="shared" si="1"/>
        <v>135.6557009762158</v>
      </c>
      <c r="O38" s="281">
        <f t="shared" si="1"/>
        <v>2.4218000000000002</v>
      </c>
      <c r="P38" s="282">
        <f t="shared" si="1"/>
        <v>0.59120000000000006</v>
      </c>
      <c r="Q38" s="142">
        <f t="shared" si="1"/>
        <v>140.70273865691178</v>
      </c>
      <c r="R38" s="281">
        <f t="shared" si="1"/>
        <v>2.5087999999999999</v>
      </c>
      <c r="S38" s="282">
        <f t="shared" si="1"/>
        <v>0.62040000000000006</v>
      </c>
      <c r="T38" s="142">
        <f t="shared" si="1"/>
        <v>160.36082899585261</v>
      </c>
      <c r="U38" s="281">
        <f t="shared" si="1"/>
        <v>2.8448000000000002</v>
      </c>
      <c r="V38" s="282">
        <f t="shared" si="1"/>
        <v>0.65639999999999998</v>
      </c>
      <c r="W38" s="142">
        <f t="shared" si="1"/>
        <v>194.6465671571371</v>
      </c>
      <c r="X38" s="281">
        <f t="shared" si="1"/>
        <v>3.4683999999999999</v>
      </c>
      <c r="Y38" s="282">
        <f t="shared" si="1"/>
        <v>0.73039999999999994</v>
      </c>
      <c r="Z38" s="142">
        <f t="shared" si="1"/>
        <v>233.47859272741516</v>
      </c>
      <c r="AA38" s="281">
        <f t="shared" si="1"/>
        <v>4.1593999999999998</v>
      </c>
      <c r="AB38" s="282">
        <f t="shared" si="1"/>
        <v>0.93559999999999999</v>
      </c>
      <c r="AC38" s="142">
        <f t="shared" si="1"/>
        <v>269.63494227861662</v>
      </c>
      <c r="AD38" s="281">
        <f t="shared" si="1"/>
        <v>4.806</v>
      </c>
      <c r="AE38" s="282">
        <f t="shared" si="1"/>
        <v>1.0999999999999999</v>
      </c>
      <c r="AF38" s="142">
        <f t="shared" si="1"/>
        <v>282.97346889795858</v>
      </c>
      <c r="AG38" s="281">
        <f t="shared" si="1"/>
        <v>5.0516000000000005</v>
      </c>
      <c r="AH38" s="282">
        <f t="shared" si="1"/>
        <v>1.1243999999999998</v>
      </c>
      <c r="AI38" s="142">
        <f t="shared" si="1"/>
        <v>288.75271209749667</v>
      </c>
      <c r="AJ38" s="281">
        <f t="shared" si="1"/>
        <v>5.1647999999999996</v>
      </c>
      <c r="AK38" s="282">
        <f t="shared" si="1"/>
        <v>1.1088</v>
      </c>
      <c r="AL38" s="142">
        <f t="shared" si="1"/>
        <v>280.27892292887242</v>
      </c>
      <c r="AM38" s="281">
        <f t="shared" si="1"/>
        <v>5.0210000000000008</v>
      </c>
      <c r="AN38" s="282">
        <f t="shared" si="1"/>
        <v>1.0209999999999999</v>
      </c>
      <c r="AO38" s="142">
        <f t="shared" si="1"/>
        <v>284.3637815409582</v>
      </c>
      <c r="AP38" s="281">
        <f t="shared" si="1"/>
        <v>5.0913999999999993</v>
      </c>
      <c r="AQ38" s="282">
        <f t="shared" si="1"/>
        <v>1.0674000000000001</v>
      </c>
    </row>
    <row r="39" spans="1:81" s="2" customFormat="1" ht="16.5" customHeight="1" thickBot="1" x14ac:dyDescent="0.3">
      <c r="A39" s="179" t="s">
        <v>78</v>
      </c>
      <c r="B39" s="180"/>
      <c r="C39" s="180"/>
      <c r="D39" s="180"/>
      <c r="E39" s="180"/>
      <c r="F39" s="180"/>
      <c r="G39" s="181"/>
      <c r="H39" s="182">
        <f>H35+H34+H33+H32+H31</f>
        <v>115.19451571363516</v>
      </c>
      <c r="I39" s="283">
        <f>I35+I34+I33+I32+I31</f>
        <v>2.0367999999999999</v>
      </c>
      <c r="J39" s="284">
        <f>J35+J34+J33+J32+J31</f>
        <v>0.52079999999999993</v>
      </c>
      <c r="K39" s="182">
        <f t="shared" ref="K39:AQ39" si="2">K35+K34+K33+K32+K31</f>
        <v>113.52596811245826</v>
      </c>
      <c r="L39" s="283">
        <f t="shared" si="2"/>
        <v>2.0023999999999997</v>
      </c>
      <c r="M39" s="284">
        <f t="shared" si="2"/>
        <v>0.52400000000000002</v>
      </c>
      <c r="N39" s="182">
        <f t="shared" si="2"/>
        <v>111.94342017706245</v>
      </c>
      <c r="O39" s="283">
        <f t="shared" si="2"/>
        <v>1.9774</v>
      </c>
      <c r="P39" s="284">
        <f t="shared" si="2"/>
        <v>0.50600000000000001</v>
      </c>
      <c r="Q39" s="182">
        <f t="shared" si="2"/>
        <v>116.57049378588775</v>
      </c>
      <c r="R39" s="283">
        <f t="shared" si="2"/>
        <v>2.0670000000000002</v>
      </c>
      <c r="S39" s="284">
        <f t="shared" si="2"/>
        <v>0.50600000000000001</v>
      </c>
      <c r="T39" s="182">
        <f t="shared" si="2"/>
        <v>130.82254507732549</v>
      </c>
      <c r="U39" s="283">
        <f t="shared" si="2"/>
        <v>2.3234000000000004</v>
      </c>
      <c r="V39" s="284">
        <f t="shared" si="2"/>
        <v>0.5544</v>
      </c>
      <c r="W39" s="182">
        <f t="shared" si="2"/>
        <v>157.7093014168961</v>
      </c>
      <c r="X39" s="283">
        <f t="shared" si="2"/>
        <v>2.7995999999999999</v>
      </c>
      <c r="Y39" s="284">
        <f t="shared" si="2"/>
        <v>0.67</v>
      </c>
      <c r="Z39" s="182">
        <f t="shared" si="2"/>
        <v>191.0825692583916</v>
      </c>
      <c r="AA39" s="283">
        <f t="shared" si="2"/>
        <v>3.3864000000000001</v>
      </c>
      <c r="AB39" s="284">
        <f t="shared" si="2"/>
        <v>0.83619999999999983</v>
      </c>
      <c r="AC39" s="182">
        <f t="shared" si="2"/>
        <v>215.1883645868657</v>
      </c>
      <c r="AD39" s="283">
        <f t="shared" si="2"/>
        <v>3.8238000000000003</v>
      </c>
      <c r="AE39" s="284">
        <f t="shared" si="2"/>
        <v>0.91799999999999993</v>
      </c>
      <c r="AF39" s="182">
        <f t="shared" si="2"/>
        <v>229.04657292196171</v>
      </c>
      <c r="AG39" s="283">
        <f t="shared" si="2"/>
        <v>4.0698000000000008</v>
      </c>
      <c r="AH39" s="284">
        <f t="shared" si="2"/>
        <v>0.97799999999999998</v>
      </c>
      <c r="AI39" s="182">
        <f t="shared" si="2"/>
        <v>234.26574057660849</v>
      </c>
      <c r="AJ39" s="283">
        <f t="shared" si="2"/>
        <v>4.1625999999999994</v>
      </c>
      <c r="AK39" s="284">
        <f t="shared" si="2"/>
        <v>0.99879999999999991</v>
      </c>
      <c r="AL39" s="182">
        <f t="shared" si="2"/>
        <v>236.60445579010417</v>
      </c>
      <c r="AM39" s="283">
        <f t="shared" si="2"/>
        <v>4.2046000000000001</v>
      </c>
      <c r="AN39" s="284">
        <f t="shared" si="2"/>
        <v>0.99980000000000002</v>
      </c>
      <c r="AO39" s="182">
        <f t="shared" si="2"/>
        <v>237.65582131424929</v>
      </c>
      <c r="AP39" s="283">
        <f t="shared" si="2"/>
        <v>4.2270000000000003</v>
      </c>
      <c r="AQ39" s="284">
        <f t="shared" si="2"/>
        <v>0.99399999999999999</v>
      </c>
    </row>
    <row r="40" spans="1:81" s="2" customFormat="1" ht="16.5" customHeight="1" thickBot="1" x14ac:dyDescent="0.3">
      <c r="A40" s="185" t="s">
        <v>79</v>
      </c>
      <c r="B40" s="186"/>
      <c r="C40" s="186"/>
      <c r="D40" s="186"/>
      <c r="E40" s="186"/>
      <c r="F40" s="186"/>
      <c r="G40" s="186"/>
      <c r="H40" s="187">
        <f>H38+H39</f>
        <v>257.78369393462049</v>
      </c>
      <c r="I40" s="285">
        <f>I38+I39</f>
        <v>4.5773999999999999</v>
      </c>
      <c r="J40" s="286">
        <f>J38+J39</f>
        <v>1.0463999999999998</v>
      </c>
      <c r="K40" s="187">
        <f t="shared" ref="K40:AQ40" si="3">K38+K39</f>
        <v>251.26488089340137</v>
      </c>
      <c r="L40" s="285">
        <f t="shared" si="3"/>
        <v>4.4459999999999997</v>
      </c>
      <c r="M40" s="286">
        <f t="shared" si="3"/>
        <v>1.0851999999999999</v>
      </c>
      <c r="N40" s="187">
        <f t="shared" si="3"/>
        <v>247.59912115327825</v>
      </c>
      <c r="O40" s="285">
        <f t="shared" si="3"/>
        <v>4.3992000000000004</v>
      </c>
      <c r="P40" s="286">
        <f t="shared" si="3"/>
        <v>1.0972</v>
      </c>
      <c r="Q40" s="187">
        <f t="shared" si="3"/>
        <v>257.27323244279955</v>
      </c>
      <c r="R40" s="285">
        <f t="shared" si="3"/>
        <v>4.5758000000000001</v>
      </c>
      <c r="S40" s="286">
        <f t="shared" si="3"/>
        <v>1.1264000000000001</v>
      </c>
      <c r="T40" s="187">
        <f t="shared" si="3"/>
        <v>291.18337407317813</v>
      </c>
      <c r="U40" s="285">
        <f t="shared" si="3"/>
        <v>5.1682000000000006</v>
      </c>
      <c r="V40" s="286">
        <f t="shared" si="3"/>
        <v>1.2107999999999999</v>
      </c>
      <c r="W40" s="187">
        <f t="shared" si="3"/>
        <v>352.3558685740332</v>
      </c>
      <c r="X40" s="285">
        <f t="shared" si="3"/>
        <v>6.2679999999999998</v>
      </c>
      <c r="Y40" s="286">
        <f t="shared" si="3"/>
        <v>1.4003999999999999</v>
      </c>
      <c r="Z40" s="187">
        <f t="shared" si="3"/>
        <v>424.56116198580673</v>
      </c>
      <c r="AA40" s="285">
        <f t="shared" si="3"/>
        <v>7.5457999999999998</v>
      </c>
      <c r="AB40" s="286">
        <f t="shared" si="3"/>
        <v>1.7717999999999998</v>
      </c>
      <c r="AC40" s="187">
        <f t="shared" si="3"/>
        <v>484.82330686548232</v>
      </c>
      <c r="AD40" s="285">
        <f t="shared" si="3"/>
        <v>8.6297999999999995</v>
      </c>
      <c r="AE40" s="286">
        <f t="shared" si="3"/>
        <v>2.0179999999999998</v>
      </c>
      <c r="AF40" s="187">
        <f t="shared" si="3"/>
        <v>512.02004181992027</v>
      </c>
      <c r="AG40" s="285">
        <f t="shared" si="3"/>
        <v>9.1214000000000013</v>
      </c>
      <c r="AH40" s="286">
        <f t="shared" si="3"/>
        <v>2.1023999999999998</v>
      </c>
      <c r="AI40" s="187">
        <f t="shared" si="3"/>
        <v>523.01845267410522</v>
      </c>
      <c r="AJ40" s="285">
        <f t="shared" si="3"/>
        <v>9.327399999999999</v>
      </c>
      <c r="AK40" s="286">
        <f t="shared" si="3"/>
        <v>2.1075999999999997</v>
      </c>
      <c r="AL40" s="187">
        <f t="shared" si="3"/>
        <v>516.88337871897659</v>
      </c>
      <c r="AM40" s="285">
        <f t="shared" si="3"/>
        <v>9.2256</v>
      </c>
      <c r="AN40" s="286">
        <f t="shared" si="3"/>
        <v>2.0207999999999999</v>
      </c>
      <c r="AO40" s="187">
        <f t="shared" si="3"/>
        <v>522.01960285520749</v>
      </c>
      <c r="AP40" s="285">
        <f t="shared" si="3"/>
        <v>9.3184000000000005</v>
      </c>
      <c r="AQ40" s="286">
        <f t="shared" si="3"/>
        <v>2.0613999999999999</v>
      </c>
      <c r="CB40" s="53"/>
      <c r="CC40" s="53"/>
    </row>
    <row r="41" spans="1:81" s="2" customFormat="1" ht="16.5" customHeight="1" x14ac:dyDescent="0.25">
      <c r="A41" s="190"/>
      <c r="B41" s="3"/>
      <c r="C41" s="113"/>
      <c r="D41" s="115"/>
      <c r="E41" s="116"/>
      <c r="F41" s="115"/>
      <c r="G41" s="116"/>
      <c r="H41" s="117"/>
      <c r="I41" s="115"/>
      <c r="K41" s="117"/>
      <c r="L41" s="115"/>
      <c r="M41" s="115"/>
      <c r="N41" s="117"/>
      <c r="O41" s="115"/>
      <c r="P41" s="115"/>
      <c r="Q41" s="117"/>
      <c r="R41" s="115"/>
      <c r="S41" s="115"/>
      <c r="T41" s="117"/>
      <c r="U41" s="115"/>
      <c r="V41" s="115"/>
      <c r="W41" s="117"/>
      <c r="X41" s="115"/>
      <c r="Y41" s="115"/>
      <c r="Z41" s="117"/>
      <c r="AA41" s="115"/>
      <c r="AB41" s="115"/>
      <c r="AC41" s="117"/>
      <c r="AD41" s="115"/>
      <c r="AE41" s="115"/>
      <c r="AF41" s="117"/>
      <c r="AG41" s="115"/>
      <c r="AH41" s="115"/>
      <c r="AI41" s="117"/>
      <c r="AJ41" s="115"/>
      <c r="AK41" s="115"/>
      <c r="AL41" s="117"/>
      <c r="AM41" s="115"/>
      <c r="AN41" s="115"/>
      <c r="AO41" s="117"/>
      <c r="AP41" s="115"/>
      <c r="AQ41" s="115"/>
    </row>
    <row r="42" spans="1:81" s="2" customFormat="1" ht="16.5" customHeight="1" thickBot="1" x14ac:dyDescent="0.3">
      <c r="A42" s="191" t="s">
        <v>80</v>
      </c>
      <c r="B42" s="3"/>
      <c r="C42" s="3"/>
      <c r="D42" s="3"/>
      <c r="E42" s="3"/>
      <c r="F42" s="3"/>
      <c r="G42" s="3"/>
      <c r="H42" s="192"/>
      <c r="I42" s="193"/>
      <c r="J42" s="115"/>
      <c r="K42" s="194"/>
      <c r="L42" s="194"/>
      <c r="M42" s="194"/>
      <c r="N42" s="194"/>
      <c r="O42" s="194"/>
      <c r="P42" s="194"/>
      <c r="Q42" s="194"/>
      <c r="R42" s="194"/>
      <c r="S42" s="194"/>
      <c r="T42" s="194"/>
      <c r="U42" s="194"/>
      <c r="V42" s="194"/>
      <c r="W42" s="194"/>
      <c r="X42" s="194"/>
      <c r="Y42" s="194"/>
      <c r="Z42" s="194"/>
      <c r="AA42" s="194"/>
      <c r="AB42" s="194"/>
      <c r="AC42" s="194"/>
      <c r="AD42" s="194"/>
      <c r="AE42" s="194"/>
      <c r="AF42" s="194"/>
      <c r="AG42" s="194"/>
      <c r="AH42" s="194"/>
      <c r="AI42" s="194"/>
      <c r="AJ42" s="194"/>
      <c r="AK42" s="194"/>
      <c r="AL42" s="194"/>
      <c r="AM42" s="194"/>
      <c r="AN42" s="194"/>
      <c r="AO42" s="194"/>
      <c r="AP42" s="194"/>
      <c r="AQ42" s="194"/>
    </row>
    <row r="43" spans="1:81" s="2" customFormat="1" ht="16.5" customHeight="1" x14ac:dyDescent="0.25">
      <c r="A43" s="45" t="s">
        <v>23</v>
      </c>
      <c r="B43" s="195" t="s">
        <v>81</v>
      </c>
      <c r="C43" s="196"/>
      <c r="D43" s="196" t="s">
        <v>82</v>
      </c>
      <c r="E43" s="196"/>
      <c r="F43" s="196"/>
      <c r="G43" s="197"/>
      <c r="H43" s="198">
        <f>$C$45/1000</f>
        <v>1.34E-2</v>
      </c>
      <c r="I43" s="199" t="s">
        <v>83</v>
      </c>
      <c r="J43" s="200">
        <f>$G$45/1000</f>
        <v>6.2399999999999997E-2</v>
      </c>
      <c r="K43" s="198">
        <f>$C$45/1000</f>
        <v>1.34E-2</v>
      </c>
      <c r="L43" s="199" t="s">
        <v>83</v>
      </c>
      <c r="M43" s="200">
        <f>$G$45/1000</f>
        <v>6.2399999999999997E-2</v>
      </c>
      <c r="N43" s="198">
        <f>$C$45/1000</f>
        <v>1.34E-2</v>
      </c>
      <c r="O43" s="199" t="s">
        <v>83</v>
      </c>
      <c r="P43" s="200">
        <f>$G$45/1000</f>
        <v>6.2399999999999997E-2</v>
      </c>
      <c r="Q43" s="198">
        <f>$C$45/1000</f>
        <v>1.34E-2</v>
      </c>
      <c r="R43" s="199" t="s">
        <v>83</v>
      </c>
      <c r="S43" s="200">
        <f>$G$45/1000</f>
        <v>6.2399999999999997E-2</v>
      </c>
      <c r="T43" s="198">
        <f>$C$45/1000</f>
        <v>1.34E-2</v>
      </c>
      <c r="U43" s="199" t="s">
        <v>83</v>
      </c>
      <c r="V43" s="200">
        <f>$G$45/1000</f>
        <v>6.2399999999999997E-2</v>
      </c>
      <c r="W43" s="198">
        <f>$C$45/1000</f>
        <v>1.34E-2</v>
      </c>
      <c r="X43" s="199" t="s">
        <v>83</v>
      </c>
      <c r="Y43" s="200">
        <f>$G$45/1000</f>
        <v>6.2399999999999997E-2</v>
      </c>
      <c r="Z43" s="198">
        <f>$C$45/1000</f>
        <v>1.34E-2</v>
      </c>
      <c r="AA43" s="199" t="s">
        <v>83</v>
      </c>
      <c r="AB43" s="200">
        <f>$G$45/1000</f>
        <v>6.2399999999999997E-2</v>
      </c>
      <c r="AC43" s="198">
        <f>$C$45/1000</f>
        <v>1.34E-2</v>
      </c>
      <c r="AD43" s="199" t="s">
        <v>83</v>
      </c>
      <c r="AE43" s="200">
        <f>$G$45/1000</f>
        <v>6.2399999999999997E-2</v>
      </c>
      <c r="AF43" s="198">
        <f>$C$45/1000</f>
        <v>1.34E-2</v>
      </c>
      <c r="AG43" s="199" t="s">
        <v>83</v>
      </c>
      <c r="AH43" s="200">
        <f>$G$45/1000</f>
        <v>6.2399999999999997E-2</v>
      </c>
      <c r="AI43" s="198">
        <f>$C$45/1000</f>
        <v>1.34E-2</v>
      </c>
      <c r="AJ43" s="199" t="s">
        <v>83</v>
      </c>
      <c r="AK43" s="200">
        <f>$G$45/1000</f>
        <v>6.2399999999999997E-2</v>
      </c>
      <c r="AL43" s="198">
        <f>$C$45/1000</f>
        <v>1.34E-2</v>
      </c>
      <c r="AM43" s="199" t="s">
        <v>83</v>
      </c>
      <c r="AN43" s="200">
        <f>$G$45/1000</f>
        <v>6.2399999999999997E-2</v>
      </c>
      <c r="AO43" s="198">
        <f>$C$45/1000</f>
        <v>1.34E-2</v>
      </c>
      <c r="AP43" s="199" t="s">
        <v>83</v>
      </c>
      <c r="AQ43" s="200">
        <f>$G$45/1000</f>
        <v>6.2399999999999997E-2</v>
      </c>
    </row>
    <row r="44" spans="1:81" s="2" customFormat="1" ht="16.5" customHeight="1" thickBot="1" x14ac:dyDescent="0.3">
      <c r="A44" s="56"/>
      <c r="B44" s="201" t="s">
        <v>84</v>
      </c>
      <c r="C44" s="202"/>
      <c r="D44" s="202" t="s">
        <v>85</v>
      </c>
      <c r="E44" s="202"/>
      <c r="F44" s="202"/>
      <c r="G44" s="203"/>
      <c r="H44" s="204">
        <f>((I8^2+J8^2)*$G$46/1000)/$C$7*$C$7</f>
        <v>0.51660057569900009</v>
      </c>
      <c r="I44" s="205" t="s">
        <v>83</v>
      </c>
      <c r="J44" s="206">
        <f>((I8^2+J8^2)*$J$46)/(100*$C$7)</f>
        <v>4.5884503545625011E-2</v>
      </c>
      <c r="K44" s="204">
        <f>((L8^2+M8^2)*$G$46/1000)/$C$7*$C$7</f>
        <v>0.4824943165031601</v>
      </c>
      <c r="L44" s="205" t="s">
        <v>83</v>
      </c>
      <c r="M44" s="206">
        <f>((L8^2+M8^2)*$J$46)/(100*$C$7)</f>
        <v>4.2855182935825013E-2</v>
      </c>
      <c r="N44" s="204">
        <f>((O8^2+P8^2)*$G$46/1000)/$C$7*$C$7</f>
        <v>0.47703206427500017</v>
      </c>
      <c r="O44" s="205" t="s">
        <v>83</v>
      </c>
      <c r="P44" s="206">
        <f>((O8^2+P8^2)*$J$46)/(100*$C$7)</f>
        <v>4.2370025265625014E-2</v>
      </c>
      <c r="Q44" s="204">
        <f>((R8^2+S8^2)*$G$46/1000)/$C$7*$C$7</f>
        <v>0.51263936373208008</v>
      </c>
      <c r="R44" s="205" t="s">
        <v>83</v>
      </c>
      <c r="S44" s="206">
        <f>((R8^2+S8^2)*$J$46)/(100*$C$7)</f>
        <v>4.5532668388850006E-2</v>
      </c>
      <c r="T44" s="204">
        <f>((U8^2+V8^2)*$G$46/1000)/$C$7*$C$7</f>
        <v>0.6542040792965601</v>
      </c>
      <c r="U44" s="205" t="s">
        <v>83</v>
      </c>
      <c r="V44" s="206">
        <f>((U8^2+V8^2)*$J$46)/(100*$C$7)</f>
        <v>5.8106457499450002E-2</v>
      </c>
      <c r="W44" s="204">
        <f>((X8^2+Y8^2)*$G$46/1000)/$C$7*$C$7</f>
        <v>0.96404988289948002</v>
      </c>
      <c r="X44" s="205" t="s">
        <v>83</v>
      </c>
      <c r="Y44" s="206">
        <f>((X8^2+Y8^2)*$J$46)/(100*$C$7)</f>
        <v>8.5626986013725009E-2</v>
      </c>
      <c r="Z44" s="204">
        <f>((AA8^2+AB8^2)*$G$46/1000)/$C$7*$C$7</f>
        <v>1.3948718925205998</v>
      </c>
      <c r="AA44" s="205" t="s">
        <v>83</v>
      </c>
      <c r="AB44" s="206">
        <f>((AA8^2+AB8^2)*$J$46)/(100*$C$7)</f>
        <v>0.123892630610125</v>
      </c>
      <c r="AC44" s="204">
        <f>((AD8^2+AE8^2)*$G$46/1000)/$C$7*$C$7</f>
        <v>1.8656535963286003</v>
      </c>
      <c r="AD44" s="205" t="s">
        <v>83</v>
      </c>
      <c r="AE44" s="206">
        <f>((AD8^2+AE8^2)*$J$46)/(100*$C$7)</f>
        <v>0.16570749837012502</v>
      </c>
      <c r="AF44" s="204">
        <f>((AG8^2+AH8^2)*$G$46/1000)/$C$7*$C$7</f>
        <v>2.0555299798654407</v>
      </c>
      <c r="AG44" s="205" t="s">
        <v>83</v>
      </c>
      <c r="AH44" s="206">
        <f>((AG8^2+AH8^2)*$J$46)/(100*$C$7)</f>
        <v>0.18257233360930006</v>
      </c>
      <c r="AI44" s="204">
        <f>((AJ8^2+AK8^2)*$G$46/1000)/$C$7*$C$7</f>
        <v>2.1415783206750398</v>
      </c>
      <c r="AJ44" s="205" t="s">
        <v>83</v>
      </c>
      <c r="AK44" s="206">
        <f>((AJ8^2+AK8^2)*$J$46)/(100*$C$7)</f>
        <v>0.19021515397129998</v>
      </c>
      <c r="AL44" s="204">
        <f>((AM8^2+AN8^2)*$G$46/1000)/$C$7*$C$7</f>
        <v>2.0148057305370806</v>
      </c>
      <c r="AM44" s="205" t="s">
        <v>83</v>
      </c>
      <c r="AN44" s="206">
        <f>((AM8^2+AN8^2)*$J$46)/(100*$C$7)</f>
        <v>0.17895520259822503</v>
      </c>
      <c r="AO44" s="204">
        <f>((AP8^2+AQ8^2)*$G$46/1000)/$C$7*$C$7</f>
        <v>2.076871013513919</v>
      </c>
      <c r="AP44" s="205" t="s">
        <v>83</v>
      </c>
      <c r="AQ44" s="206">
        <f>((AP8^2+AQ8^2)*$J$46)/(100*$C$7)</f>
        <v>0.18446784588739992</v>
      </c>
    </row>
    <row r="45" spans="1:81" s="2" customFormat="1" ht="16.5" customHeight="1" x14ac:dyDescent="0.25">
      <c r="A45" s="56"/>
      <c r="B45" s="207" t="s">
        <v>86</v>
      </c>
      <c r="C45" s="208">
        <v>13.4</v>
      </c>
      <c r="D45" s="209"/>
      <c r="E45" s="210" t="s">
        <v>87</v>
      </c>
      <c r="F45" s="210"/>
      <c r="G45" s="211">
        <v>62.4</v>
      </c>
      <c r="H45" s="212"/>
      <c r="I45" s="213"/>
      <c r="J45" s="214"/>
      <c r="K45" s="92"/>
      <c r="L45" s="215"/>
      <c r="M45" s="93"/>
      <c r="N45" s="92"/>
      <c r="O45" s="215"/>
      <c r="P45" s="93"/>
      <c r="Q45" s="92"/>
      <c r="R45" s="215"/>
      <c r="S45" s="93"/>
      <c r="T45" s="92"/>
      <c r="U45" s="215"/>
      <c r="V45" s="93"/>
      <c r="W45" s="92"/>
      <c r="X45" s="215"/>
      <c r="Y45" s="93"/>
      <c r="Z45" s="92"/>
      <c r="AA45" s="215"/>
      <c r="AB45" s="93"/>
      <c r="AC45" s="92"/>
      <c r="AD45" s="215"/>
      <c r="AE45" s="93"/>
      <c r="AF45" s="92"/>
      <c r="AG45" s="215"/>
      <c r="AH45" s="93"/>
      <c r="AI45" s="92"/>
      <c r="AJ45" s="215"/>
      <c r="AK45" s="93"/>
      <c r="AL45" s="92"/>
      <c r="AM45" s="215"/>
      <c r="AN45" s="93"/>
      <c r="AO45" s="92"/>
      <c r="AP45" s="215"/>
      <c r="AQ45" s="93"/>
    </row>
    <row r="46" spans="1:81" s="2" customFormat="1" ht="16.5" customHeight="1" thickBot="1" x14ac:dyDescent="0.3">
      <c r="A46" s="56"/>
      <c r="B46" s="106"/>
      <c r="C46" s="109"/>
      <c r="D46" s="112"/>
      <c r="E46" s="216"/>
      <c r="F46" s="216" t="s">
        <v>88</v>
      </c>
      <c r="G46" s="107">
        <v>76.7</v>
      </c>
      <c r="H46" s="217" t="s">
        <v>89</v>
      </c>
      <c r="I46" s="218"/>
      <c r="J46" s="219">
        <v>10.9</v>
      </c>
      <c r="K46" s="97"/>
      <c r="L46" s="220"/>
      <c r="M46" s="98"/>
      <c r="N46" s="97"/>
      <c r="O46" s="220"/>
      <c r="P46" s="98"/>
      <c r="Q46" s="97"/>
      <c r="R46" s="220"/>
      <c r="S46" s="98"/>
      <c r="T46" s="97"/>
      <c r="U46" s="220"/>
      <c r="V46" s="98"/>
      <c r="W46" s="97"/>
      <c r="X46" s="220"/>
      <c r="Y46" s="98"/>
      <c r="Z46" s="97"/>
      <c r="AA46" s="220"/>
      <c r="AB46" s="98"/>
      <c r="AC46" s="97"/>
      <c r="AD46" s="220"/>
      <c r="AE46" s="98"/>
      <c r="AF46" s="97"/>
      <c r="AG46" s="220"/>
      <c r="AH46" s="98"/>
      <c r="AI46" s="97"/>
      <c r="AJ46" s="220"/>
      <c r="AK46" s="98"/>
      <c r="AL46" s="97"/>
      <c r="AM46" s="220"/>
      <c r="AN46" s="98"/>
      <c r="AO46" s="97"/>
      <c r="AP46" s="220"/>
      <c r="AQ46" s="98"/>
    </row>
    <row r="47" spans="1:81" s="2" customFormat="1" ht="16.5" customHeight="1" thickBot="1" x14ac:dyDescent="0.3">
      <c r="A47" s="85"/>
      <c r="B47" s="221" t="s">
        <v>90</v>
      </c>
      <c r="C47" s="222"/>
      <c r="D47" s="222"/>
      <c r="E47" s="222"/>
      <c r="F47" s="222"/>
      <c r="G47" s="223"/>
      <c r="H47" s="224">
        <f>H43+H44+I8</f>
        <v>3.071100575699</v>
      </c>
      <c r="I47" s="225" t="s">
        <v>83</v>
      </c>
      <c r="J47" s="226">
        <f>J43+J44+J8</f>
        <v>0.635684503545625</v>
      </c>
      <c r="K47" s="224">
        <f>K43+K44+L8</f>
        <v>2.9400143165031603</v>
      </c>
      <c r="L47" s="225" t="s">
        <v>83</v>
      </c>
      <c r="M47" s="226">
        <f>M43+M44+M8</f>
        <v>0.66823518293582496</v>
      </c>
      <c r="N47" s="224">
        <f>N43+N44+O8</f>
        <v>2.9127920642750005</v>
      </c>
      <c r="O47" s="225" t="s">
        <v>83</v>
      </c>
      <c r="P47" s="226">
        <f>P43+P44+P8</f>
        <v>0.69775002526562502</v>
      </c>
      <c r="Q47" s="224">
        <f>Q43+Q44+R8</f>
        <v>3.03533936373208</v>
      </c>
      <c r="R47" s="225" t="s">
        <v>83</v>
      </c>
      <c r="S47" s="226">
        <f>S43+S44+S8</f>
        <v>0.73011266838885003</v>
      </c>
      <c r="T47" s="224">
        <f>T43+T44+U8</f>
        <v>3.5129840792965599</v>
      </c>
      <c r="U47" s="225" t="s">
        <v>83</v>
      </c>
      <c r="V47" s="226">
        <f>V43+V44+V8</f>
        <v>0.77868645749944998</v>
      </c>
      <c r="W47" s="224">
        <f>W43+W44+X8</f>
        <v>4.4463298828994802</v>
      </c>
      <c r="X47" s="225" t="s">
        <v>83</v>
      </c>
      <c r="Y47" s="226">
        <f>Y43+Y44+Y8</f>
        <v>0.88012698601372497</v>
      </c>
      <c r="Z47" s="224">
        <f>Z43+Z44+AA8</f>
        <v>5.5684918925205995</v>
      </c>
      <c r="AA47" s="225" t="s">
        <v>83</v>
      </c>
      <c r="AB47" s="226">
        <f>AB43+AB44+AB8</f>
        <v>1.1236526306101249</v>
      </c>
      <c r="AC47" s="224">
        <f>AC43+AC44+AD8</f>
        <v>6.686333596328601</v>
      </c>
      <c r="AD47" s="225" t="s">
        <v>83</v>
      </c>
      <c r="AE47" s="226">
        <f>AE43+AE44+AE8</f>
        <v>1.3299674983701248</v>
      </c>
      <c r="AF47" s="224">
        <f>AF43+AF44+AG8</f>
        <v>7.1217699798654408</v>
      </c>
      <c r="AG47" s="225" t="s">
        <v>83</v>
      </c>
      <c r="AH47" s="226">
        <f>AH43+AH44+AH8</f>
        <v>1.3712123336093001</v>
      </c>
      <c r="AI47" s="224">
        <f>AI43+AI44+AJ8</f>
        <v>7.321018320675039</v>
      </c>
      <c r="AJ47" s="225" t="s">
        <v>83</v>
      </c>
      <c r="AK47" s="226">
        <f>AK43+AK44+AK8</f>
        <v>1.3632551539713</v>
      </c>
      <c r="AL47" s="224">
        <f>AL43+AL44+AM8</f>
        <v>7.0504057305370811</v>
      </c>
      <c r="AM47" s="225" t="s">
        <v>83</v>
      </c>
      <c r="AN47" s="226">
        <f>AN43+AN44+AN8</f>
        <v>1.2641752025982249</v>
      </c>
      <c r="AO47" s="224">
        <f>AO43+AO44+AP8</f>
        <v>7.1828710135139175</v>
      </c>
      <c r="AP47" s="225" t="s">
        <v>83</v>
      </c>
      <c r="AQ47" s="226">
        <f>AQ43+AQ44+AQ8</f>
        <v>1.3161078458874</v>
      </c>
    </row>
    <row r="48" spans="1:81" s="2" customFormat="1" ht="16.5" customHeight="1" x14ac:dyDescent="0.25">
      <c r="A48" s="45" t="s">
        <v>91</v>
      </c>
      <c r="B48" s="195" t="s">
        <v>81</v>
      </c>
      <c r="C48" s="196"/>
      <c r="D48" s="196" t="s">
        <v>82</v>
      </c>
      <c r="E48" s="196"/>
      <c r="F48" s="196"/>
      <c r="G48" s="196"/>
      <c r="H48" s="198">
        <f>$C$50/1000</f>
        <v>1.9E-2</v>
      </c>
      <c r="I48" s="199" t="s">
        <v>83</v>
      </c>
      <c r="J48" s="200">
        <f>$G$50/1000</f>
        <v>8.3839999999999998E-2</v>
      </c>
      <c r="K48" s="198">
        <f>$C$50/1000</f>
        <v>1.9E-2</v>
      </c>
      <c r="L48" s="199" t="s">
        <v>83</v>
      </c>
      <c r="M48" s="200">
        <f>$G$50/1000</f>
        <v>8.3839999999999998E-2</v>
      </c>
      <c r="N48" s="198">
        <f>$C$50/1000</f>
        <v>1.9E-2</v>
      </c>
      <c r="O48" s="199" t="s">
        <v>83</v>
      </c>
      <c r="P48" s="200">
        <f>$G$50/1000</f>
        <v>8.3839999999999998E-2</v>
      </c>
      <c r="Q48" s="198">
        <f>$C$50/1000</f>
        <v>1.9E-2</v>
      </c>
      <c r="R48" s="199" t="s">
        <v>83</v>
      </c>
      <c r="S48" s="200">
        <f>$G$50/1000</f>
        <v>8.3839999999999998E-2</v>
      </c>
      <c r="T48" s="198">
        <f>$C$50/1000</f>
        <v>1.9E-2</v>
      </c>
      <c r="U48" s="199" t="s">
        <v>83</v>
      </c>
      <c r="V48" s="200">
        <f>$G$50/1000</f>
        <v>8.3839999999999998E-2</v>
      </c>
      <c r="W48" s="198">
        <f>$C$50/1000</f>
        <v>1.9E-2</v>
      </c>
      <c r="X48" s="199" t="s">
        <v>83</v>
      </c>
      <c r="Y48" s="200">
        <f>$G$50/1000</f>
        <v>8.3839999999999998E-2</v>
      </c>
      <c r="Z48" s="198">
        <f>$C$50/1000</f>
        <v>1.9E-2</v>
      </c>
      <c r="AA48" s="199" t="s">
        <v>83</v>
      </c>
      <c r="AB48" s="200">
        <f>$G$50/1000</f>
        <v>8.3839999999999998E-2</v>
      </c>
      <c r="AC48" s="198">
        <f>$C$50/1000</f>
        <v>1.9E-2</v>
      </c>
      <c r="AD48" s="199" t="s">
        <v>83</v>
      </c>
      <c r="AE48" s="200">
        <f>$G$50/1000</f>
        <v>8.3839999999999998E-2</v>
      </c>
      <c r="AF48" s="198">
        <f>$C$50/1000</f>
        <v>1.9E-2</v>
      </c>
      <c r="AG48" s="199" t="s">
        <v>83</v>
      </c>
      <c r="AH48" s="200">
        <f>$G$50/1000</f>
        <v>8.3839999999999998E-2</v>
      </c>
      <c r="AI48" s="198">
        <f>$C$50/1000</f>
        <v>1.9E-2</v>
      </c>
      <c r="AJ48" s="199" t="s">
        <v>83</v>
      </c>
      <c r="AK48" s="200">
        <f>$G$50/1000</f>
        <v>8.3839999999999998E-2</v>
      </c>
      <c r="AL48" s="198">
        <f>$C$50/1000</f>
        <v>1.9E-2</v>
      </c>
      <c r="AM48" s="199" t="s">
        <v>83</v>
      </c>
      <c r="AN48" s="200">
        <f>$G$50/1000</f>
        <v>8.3839999999999998E-2</v>
      </c>
      <c r="AO48" s="198">
        <f>$C$50/1000</f>
        <v>1.9E-2</v>
      </c>
      <c r="AP48" s="199" t="s">
        <v>83</v>
      </c>
      <c r="AQ48" s="200">
        <f>$G$50/1000</f>
        <v>8.3839999999999998E-2</v>
      </c>
    </row>
    <row r="49" spans="1:81" s="2" customFormat="1" ht="16.5" customHeight="1" thickBot="1" x14ac:dyDescent="0.3">
      <c r="A49" s="56"/>
      <c r="B49" s="201" t="s">
        <v>84</v>
      </c>
      <c r="C49" s="202"/>
      <c r="D49" s="202" t="s">
        <v>85</v>
      </c>
      <c r="E49" s="202"/>
      <c r="F49" s="202"/>
      <c r="G49" s="227"/>
      <c r="H49" s="204">
        <f>((I14^2+J14^2)*$G$51/1000)/$C$13*$C$7</f>
        <v>0.40633286762443999</v>
      </c>
      <c r="I49" s="205" t="s">
        <v>83</v>
      </c>
      <c r="J49" s="206">
        <f>((I14^2+J14^2)*$J$51)/(100*$C$13)</f>
        <v>2.87395390594E-2</v>
      </c>
      <c r="K49" s="204">
        <f>((L14^2+M14^2)*$G$51/1000)/$C$13*$C$7</f>
        <v>0.39385982937771996</v>
      </c>
      <c r="L49" s="205" t="s">
        <v>83</v>
      </c>
      <c r="M49" s="206">
        <f>((L14^2+M14^2)*$J$51)/(100*$C$13)</f>
        <v>2.7857332872199998E-2</v>
      </c>
      <c r="N49" s="204">
        <f>((O14^2+P14^2)*$G$51/1000)/$C$13*$C$7</f>
        <v>0.38300973674972011</v>
      </c>
      <c r="O49" s="205" t="s">
        <v>83</v>
      </c>
      <c r="P49" s="206">
        <f>((O14^2+P14^2)*$J$51)/(100*$C$13)</f>
        <v>2.7089916092200003E-2</v>
      </c>
      <c r="Q49" s="204">
        <f>((R14^2+S14^2)*$G$51/1000)/$C$13*$C$7</f>
        <v>0.41630930889560014</v>
      </c>
      <c r="R49" s="205" t="s">
        <v>83</v>
      </c>
      <c r="S49" s="206">
        <f>((R14^2+S14^2)*$J$51)/(100*$C$13)</f>
        <v>2.9445163306000003E-2</v>
      </c>
      <c r="T49" s="204">
        <f>((U14^2+V14^2)*$G$51/1000)/$C$13*$C$7</f>
        <v>0.52450215428412017</v>
      </c>
      <c r="U49" s="205" t="s">
        <v>83</v>
      </c>
      <c r="V49" s="206">
        <f>((U14^2+V14^2)*$J$51)/(100*$C$13)</f>
        <v>3.709754083620001E-2</v>
      </c>
      <c r="W49" s="204">
        <f>((X14^2+Y14^2)*$G$51/1000)/$C$13*$C$7</f>
        <v>0.76173742762735996</v>
      </c>
      <c r="X49" s="205" t="s">
        <v>83</v>
      </c>
      <c r="Y49" s="206">
        <f>((X14^2+Y14^2)*$J$51)/(100*$C$13)</f>
        <v>5.3876967133599997E-2</v>
      </c>
      <c r="Z49" s="204">
        <f>((AA14^2+AB14^2)*$G$51/1000)/$C$13*$C$7</f>
        <v>1.1183646908836402</v>
      </c>
      <c r="AA49" s="205" t="s">
        <v>83</v>
      </c>
      <c r="AB49" s="206">
        <f>((AA14^2+AB14^2)*$J$51)/(100*$C$13)</f>
        <v>7.9100875851400007E-2</v>
      </c>
      <c r="AC49" s="204">
        <f>((AD14^2+AE14^2)*$G$51/1000)/$C$13*$C$7</f>
        <v>1.4214181887465205</v>
      </c>
      <c r="AD49" s="205" t="s">
        <v>83</v>
      </c>
      <c r="AE49" s="206">
        <f>((AD14^2+AE14^2)*$J$51)/(100*$C$13)</f>
        <v>0.10053556286020003</v>
      </c>
      <c r="AF49" s="204">
        <f>((AG14^2+AH14^2)*$G$51/1000)/$C$13*$C$7</f>
        <v>1.6103283945932008</v>
      </c>
      <c r="AG49" s="205" t="s">
        <v>83</v>
      </c>
      <c r="AH49" s="206">
        <f>((AG14^2+AH14^2)*$J$51)/(100*$C$13)</f>
        <v>0.11389700288200004</v>
      </c>
      <c r="AI49" s="204">
        <f>((AJ14^2+AK14^2)*$G$51/1000)/$C$13*$C$7</f>
        <v>1.6843368190889199</v>
      </c>
      <c r="AJ49" s="205" t="s">
        <v>83</v>
      </c>
      <c r="AK49" s="206">
        <f>((AJ14^2+AK14^2)*$J$51)/(100*$C$13)</f>
        <v>0.11913154868419998</v>
      </c>
      <c r="AL49" s="204">
        <f>((AM14^2+AN14^2)*$G$51/1000)/$C$13*$C$7</f>
        <v>1.71680665991724</v>
      </c>
      <c r="AM49" s="205" t="s">
        <v>83</v>
      </c>
      <c r="AN49" s="206">
        <f>((AM14^2+AN14^2)*$J$51)/(100*$C$13)</f>
        <v>0.1214281097874</v>
      </c>
      <c r="AO49" s="204">
        <f>((AP14^2+AQ14^2)*$G$51/1000)/$C$13*$C$7</f>
        <v>1.7331134072393204</v>
      </c>
      <c r="AP49" s="205" t="s">
        <v>83</v>
      </c>
      <c r="AQ49" s="206">
        <f>((AP14^2+AQ14^2)*$J$51)/(100*$C$13)</f>
        <v>0.12258147058820003</v>
      </c>
    </row>
    <row r="50" spans="1:81" s="2" customFormat="1" ht="16.5" customHeight="1" x14ac:dyDescent="0.25">
      <c r="A50" s="56"/>
      <c r="B50" s="207" t="s">
        <v>86</v>
      </c>
      <c r="C50" s="228">
        <v>19</v>
      </c>
      <c r="D50" s="209"/>
      <c r="E50" s="210" t="s">
        <v>87</v>
      </c>
      <c r="F50" s="210"/>
      <c r="G50" s="229">
        <v>83.84</v>
      </c>
      <c r="H50" s="212"/>
      <c r="I50" s="213"/>
      <c r="J50" s="230"/>
      <c r="K50" s="231"/>
      <c r="L50" s="232"/>
      <c r="M50" s="233"/>
      <c r="N50" s="231"/>
      <c r="O50" s="232"/>
      <c r="P50" s="233"/>
      <c r="Q50" s="231"/>
      <c r="R50" s="232"/>
      <c r="S50" s="233"/>
      <c r="T50" s="231"/>
      <c r="U50" s="232"/>
      <c r="V50" s="233"/>
      <c r="W50" s="231"/>
      <c r="X50" s="232"/>
      <c r="Y50" s="233"/>
      <c r="Z50" s="231"/>
      <c r="AA50" s="232"/>
      <c r="AB50" s="233"/>
      <c r="AC50" s="231"/>
      <c r="AD50" s="232"/>
      <c r="AE50" s="233"/>
      <c r="AF50" s="231"/>
      <c r="AG50" s="232"/>
      <c r="AH50" s="233"/>
      <c r="AI50" s="231"/>
      <c r="AJ50" s="232"/>
      <c r="AK50" s="233"/>
      <c r="AL50" s="231"/>
      <c r="AM50" s="232"/>
      <c r="AN50" s="233"/>
      <c r="AO50" s="231"/>
      <c r="AP50" s="232"/>
      <c r="AQ50" s="233"/>
    </row>
    <row r="51" spans="1:81" s="2" customFormat="1" ht="16.5" customHeight="1" thickBot="1" x14ac:dyDescent="0.3">
      <c r="A51" s="56"/>
      <c r="B51" s="234"/>
      <c r="C51" s="194"/>
      <c r="D51" s="3"/>
      <c r="E51" s="216"/>
      <c r="F51" s="216" t="s">
        <v>88</v>
      </c>
      <c r="G51" s="235">
        <v>91.9</v>
      </c>
      <c r="H51" s="217" t="s">
        <v>89</v>
      </c>
      <c r="I51" s="218"/>
      <c r="J51" s="219">
        <v>10.4</v>
      </c>
      <c r="K51" s="236"/>
      <c r="L51" s="237"/>
      <c r="M51" s="238"/>
      <c r="N51" s="236"/>
      <c r="O51" s="237"/>
      <c r="P51" s="238"/>
      <c r="Q51" s="236"/>
      <c r="R51" s="237"/>
      <c r="S51" s="238"/>
      <c r="T51" s="236"/>
      <c r="U51" s="237"/>
      <c r="V51" s="238"/>
      <c r="W51" s="236"/>
      <c r="X51" s="237"/>
      <c r="Y51" s="238"/>
      <c r="Z51" s="236"/>
      <c r="AA51" s="237"/>
      <c r="AB51" s="238"/>
      <c r="AC51" s="236"/>
      <c r="AD51" s="237"/>
      <c r="AE51" s="238"/>
      <c r="AF51" s="236"/>
      <c r="AG51" s="237"/>
      <c r="AH51" s="238"/>
      <c r="AI51" s="236"/>
      <c r="AJ51" s="237"/>
      <c r="AK51" s="238"/>
      <c r="AL51" s="236"/>
      <c r="AM51" s="237"/>
      <c r="AN51" s="238"/>
      <c r="AO51" s="236"/>
      <c r="AP51" s="237"/>
      <c r="AQ51" s="238"/>
    </row>
    <row r="52" spans="1:81" s="242" customFormat="1" ht="16.5" customHeight="1" thickBot="1" x14ac:dyDescent="0.3">
      <c r="A52" s="85"/>
      <c r="B52" s="221" t="s">
        <v>90</v>
      </c>
      <c r="C52" s="222"/>
      <c r="D52" s="222"/>
      <c r="E52" s="222"/>
      <c r="F52" s="222"/>
      <c r="G52" s="223"/>
      <c r="H52" s="239">
        <f>H49+H48+I14</f>
        <v>2.46243286762444</v>
      </c>
      <c r="I52" s="240" t="s">
        <v>83</v>
      </c>
      <c r="J52" s="241">
        <f>J48+J49+J14</f>
        <v>0.63381953905939992</v>
      </c>
      <c r="K52" s="239">
        <f>K49+K48+L14</f>
        <v>2.4155398293777197</v>
      </c>
      <c r="L52" s="240" t="s">
        <v>83</v>
      </c>
      <c r="M52" s="241">
        <f>M48+M49+M14</f>
        <v>0.63611733287219996</v>
      </c>
      <c r="N52" s="239">
        <f>N49+N48+O14</f>
        <v>2.3796897367497203</v>
      </c>
      <c r="O52" s="240" t="s">
        <v>83</v>
      </c>
      <c r="P52" s="241">
        <f>P48+P49+P14</f>
        <v>0.61734991609220002</v>
      </c>
      <c r="Q52" s="239">
        <f>Q49+Q48+R14</f>
        <v>2.5025693088956</v>
      </c>
      <c r="R52" s="240" t="s">
        <v>83</v>
      </c>
      <c r="S52" s="241">
        <f>S48+S49+S14</f>
        <v>0.61970516330600001</v>
      </c>
      <c r="T52" s="239">
        <f>T49+T48+U14</f>
        <v>2.8671821542841207</v>
      </c>
      <c r="U52" s="240" t="s">
        <v>83</v>
      </c>
      <c r="V52" s="241">
        <f>V48+V49+V14</f>
        <v>0.67575754083619999</v>
      </c>
      <c r="W52" s="239">
        <f>W49+W48+X14</f>
        <v>3.5806174276273599</v>
      </c>
      <c r="X52" s="240" t="s">
        <v>83</v>
      </c>
      <c r="Y52" s="241">
        <f>Y48+Y49+Y14</f>
        <v>0.80811696713359993</v>
      </c>
      <c r="Z52" s="239">
        <f>Z49+Z48+AA14</f>
        <v>4.5240246908836399</v>
      </c>
      <c r="AA52" s="240" t="s">
        <v>83</v>
      </c>
      <c r="AB52" s="241">
        <f>AB48+AB49+AB14</f>
        <v>0.99954087585139972</v>
      </c>
      <c r="AC52" s="239">
        <f>AC49+AC48+AD14</f>
        <v>5.2644981887465203</v>
      </c>
      <c r="AD52" s="240" t="s">
        <v>83</v>
      </c>
      <c r="AE52" s="241">
        <f>AE48+AE49+AE14</f>
        <v>1.1027555628601999</v>
      </c>
      <c r="AF52" s="239">
        <f>AF49+AF48+AG14</f>
        <v>5.6993883945932016</v>
      </c>
      <c r="AG52" s="240" t="s">
        <v>83</v>
      </c>
      <c r="AH52" s="241">
        <f>AH48+AH49+AH14</f>
        <v>1.1761170028820001</v>
      </c>
      <c r="AI52" s="239">
        <f>AI49+AI48+AJ14</f>
        <v>5.866216819088919</v>
      </c>
      <c r="AJ52" s="240" t="s">
        <v>83</v>
      </c>
      <c r="AK52" s="241">
        <f>AK48+AK49+AK14</f>
        <v>1.2021515486842</v>
      </c>
      <c r="AL52" s="239">
        <f>AL49+AL48+AM14</f>
        <v>5.9406666599172402</v>
      </c>
      <c r="AM52" s="240" t="s">
        <v>83</v>
      </c>
      <c r="AN52" s="241">
        <f>AN48+AN49+AN14</f>
        <v>1.2054681097874</v>
      </c>
      <c r="AO52" s="239">
        <f>AO49+AO48+AP14</f>
        <v>5.9793934072393204</v>
      </c>
      <c r="AP52" s="240" t="s">
        <v>83</v>
      </c>
      <c r="AQ52" s="241">
        <f>AQ48+AQ49+AQ14</f>
        <v>1.2008014705882002</v>
      </c>
      <c r="CC52" s="243"/>
    </row>
    <row r="53" spans="1:81" s="2" customFormat="1" ht="16.5" customHeight="1" x14ac:dyDescent="0.25">
      <c r="A53" s="118" t="s">
        <v>92</v>
      </c>
      <c r="B53" s="119"/>
      <c r="C53" s="119"/>
      <c r="D53" s="119"/>
      <c r="E53" s="119"/>
      <c r="F53" s="119"/>
      <c r="G53" s="244"/>
      <c r="H53" s="245"/>
      <c r="I53" s="246"/>
      <c r="J53" s="214"/>
      <c r="K53" s="245"/>
      <c r="L53" s="246"/>
      <c r="M53" s="214"/>
      <c r="N53" s="245"/>
      <c r="O53" s="246"/>
      <c r="P53" s="214"/>
      <c r="Q53" s="245"/>
      <c r="R53" s="246"/>
      <c r="S53" s="214"/>
      <c r="T53" s="245"/>
      <c r="U53" s="246"/>
      <c r="V53" s="214"/>
      <c r="W53" s="245"/>
      <c r="X53" s="246"/>
      <c r="Y53" s="214"/>
      <c r="Z53" s="245"/>
      <c r="AA53" s="246"/>
      <c r="AB53" s="214"/>
      <c r="AC53" s="245"/>
      <c r="AD53" s="246"/>
      <c r="AE53" s="214"/>
      <c r="AF53" s="245"/>
      <c r="AG53" s="246"/>
      <c r="AH53" s="214"/>
      <c r="AI53" s="245"/>
      <c r="AJ53" s="246"/>
      <c r="AK53" s="214"/>
      <c r="AL53" s="245"/>
      <c r="AM53" s="246"/>
      <c r="AN53" s="214"/>
      <c r="AO53" s="245"/>
      <c r="AP53" s="246"/>
      <c r="AQ53" s="214"/>
    </row>
    <row r="54" spans="1:81" s="2" customFormat="1" ht="16.5" customHeight="1" thickBot="1" x14ac:dyDescent="0.3">
      <c r="A54" s="247" t="s">
        <v>93</v>
      </c>
      <c r="B54" s="248"/>
      <c r="C54" s="249"/>
      <c r="D54" s="248"/>
      <c r="E54" s="112"/>
      <c r="F54" s="248" t="s">
        <v>94</v>
      </c>
      <c r="G54" s="111"/>
      <c r="H54" s="250">
        <f>SUM(H47,H52)</f>
        <v>5.5335334433234404</v>
      </c>
      <c r="I54" s="251" t="s">
        <v>83</v>
      </c>
      <c r="J54" s="252">
        <f>SUM(J47,J52)</f>
        <v>1.2695040426050248</v>
      </c>
      <c r="K54" s="250">
        <f>SUM(K47,K52)</f>
        <v>5.3555541458808804</v>
      </c>
      <c r="L54" s="251" t="s">
        <v>83</v>
      </c>
      <c r="M54" s="252">
        <f>SUM(M47,M52)</f>
        <v>1.3043525158080249</v>
      </c>
      <c r="N54" s="250">
        <f>SUM(N47,N52)</f>
        <v>5.2924818010247208</v>
      </c>
      <c r="O54" s="251" t="s">
        <v>83</v>
      </c>
      <c r="P54" s="252">
        <f>SUM(P47,P52)</f>
        <v>1.315099941357825</v>
      </c>
      <c r="Q54" s="250">
        <f>SUM(Q47,Q52)</f>
        <v>5.5379086726276796</v>
      </c>
      <c r="R54" s="251" t="s">
        <v>83</v>
      </c>
      <c r="S54" s="252">
        <f>SUM(S47,S52)</f>
        <v>1.3498178316948501</v>
      </c>
      <c r="T54" s="250">
        <f>SUM(T47,T52)</f>
        <v>6.380166233580681</v>
      </c>
      <c r="U54" s="251" t="s">
        <v>83</v>
      </c>
      <c r="V54" s="252">
        <f>SUM(V47,V52)</f>
        <v>1.4544439983356501</v>
      </c>
      <c r="W54" s="250">
        <f>SUM(W47,W52)</f>
        <v>8.0269473105268396</v>
      </c>
      <c r="X54" s="251" t="s">
        <v>83</v>
      </c>
      <c r="Y54" s="252">
        <f>SUM(Y47,Y52)</f>
        <v>1.688243953147325</v>
      </c>
      <c r="Z54" s="250">
        <f>SUM(Z47,Z52)</f>
        <v>10.09251658340424</v>
      </c>
      <c r="AA54" s="251" t="s">
        <v>83</v>
      </c>
      <c r="AB54" s="252">
        <f>SUM(AB47,AB52)</f>
        <v>2.1231935064615248</v>
      </c>
      <c r="AC54" s="250">
        <f>SUM(AC47,AC52)</f>
        <v>11.95083178507512</v>
      </c>
      <c r="AD54" s="251" t="s">
        <v>83</v>
      </c>
      <c r="AE54" s="252">
        <f>SUM(AE47,AE52)</f>
        <v>2.432723061230325</v>
      </c>
      <c r="AF54" s="250">
        <f>SUM(AF47,AF52)</f>
        <v>12.821158374458642</v>
      </c>
      <c r="AG54" s="251" t="s">
        <v>83</v>
      </c>
      <c r="AH54" s="252">
        <f>SUM(AH47,AH52)</f>
        <v>2.5473293364913001</v>
      </c>
      <c r="AI54" s="250">
        <f>SUM(AI47,AI52)</f>
        <v>13.187235139763958</v>
      </c>
      <c r="AJ54" s="251" t="s">
        <v>83</v>
      </c>
      <c r="AK54" s="252">
        <f>SUM(AK47,AK52)</f>
        <v>2.5654067026555003</v>
      </c>
      <c r="AL54" s="250">
        <f>SUM(AL47,AL52)</f>
        <v>12.99107239045432</v>
      </c>
      <c r="AM54" s="251" t="s">
        <v>83</v>
      </c>
      <c r="AN54" s="252">
        <f>SUM(AN47,AN52)</f>
        <v>2.469643312385625</v>
      </c>
      <c r="AO54" s="250">
        <f>SUM(AO47,AO52)</f>
        <v>13.162264420753239</v>
      </c>
      <c r="AP54" s="251" t="s">
        <v>83</v>
      </c>
      <c r="AQ54" s="252">
        <f>SUM(AQ47,AQ52)</f>
        <v>2.5169093164756005</v>
      </c>
    </row>
    <row r="55" spans="1:81" s="2" customFormat="1" ht="16.5" hidden="1" customHeight="1" x14ac:dyDescent="0.25">
      <c r="A55" s="253" t="s">
        <v>95</v>
      </c>
      <c r="B55" s="242"/>
      <c r="C55" s="242"/>
      <c r="D55" s="242"/>
      <c r="E55" s="242"/>
      <c r="F55" s="242"/>
      <c r="G55" s="242"/>
      <c r="H55" s="242"/>
      <c r="I55" s="254">
        <f>J54/H54</f>
        <v>0.22942014457990889</v>
      </c>
      <c r="J55" s="242"/>
      <c r="K55" s="242"/>
      <c r="L55" s="254">
        <f>M54/K54</f>
        <v>0.2435513637391272</v>
      </c>
      <c r="M55" s="242"/>
      <c r="N55" s="242"/>
      <c r="O55" s="254">
        <f>P54/N54</f>
        <v>0.24848454672119946</v>
      </c>
      <c r="P55" s="242"/>
      <c r="Q55" s="242"/>
      <c r="R55" s="254">
        <f>S54/Q54</f>
        <v>0.24374143950163335</v>
      </c>
      <c r="S55" s="242"/>
      <c r="T55" s="242"/>
      <c r="U55" s="254">
        <f>V54/T54</f>
        <v>0.22796333905541299</v>
      </c>
      <c r="V55" s="242"/>
      <c r="W55" s="242"/>
      <c r="X55" s="254">
        <f>Y54/W54</f>
        <v>0.21032204246978159</v>
      </c>
      <c r="Y55" s="242"/>
      <c r="Z55" s="242"/>
      <c r="AA55" s="254">
        <f>AB54/Z54</f>
        <v>0.21037305105377041</v>
      </c>
      <c r="AB55" s="242"/>
      <c r="AC55" s="242"/>
      <c r="AD55" s="254">
        <f>AE54/AC54</f>
        <v>0.20356098261448613</v>
      </c>
      <c r="AE55" s="242"/>
      <c r="AF55" s="242"/>
      <c r="AG55" s="254">
        <f>AH54/AF54</f>
        <v>0.19868168398620675</v>
      </c>
      <c r="AH55" s="242"/>
      <c r="AI55" s="242"/>
      <c r="AJ55" s="254">
        <f>AK54/AI54</f>
        <v>0.19453711680016492</v>
      </c>
      <c r="AK55" s="242"/>
      <c r="AL55" s="242"/>
      <c r="AM55" s="254">
        <f>AN54/AL54</f>
        <v>0.19010311375066222</v>
      </c>
      <c r="AN55" s="242"/>
      <c r="AO55" s="242"/>
      <c r="AP55" s="254">
        <f>AQ54/AO54</f>
        <v>0.19122160412665262</v>
      </c>
      <c r="AQ55" s="242"/>
    </row>
    <row r="56" spans="1:81" s="255" customFormat="1" ht="16.5" hidden="1" customHeight="1" x14ac:dyDescent="0.25">
      <c r="A56" s="253" t="s">
        <v>96</v>
      </c>
      <c r="B56" s="253"/>
      <c r="C56" s="253"/>
      <c r="D56" s="253"/>
      <c r="E56" s="253"/>
      <c r="F56" s="253"/>
      <c r="T56" s="256"/>
      <c r="U56" s="257"/>
    </row>
    <row r="57" spans="1:81" s="258" customFormat="1" ht="30.75" customHeight="1" thickBot="1" x14ac:dyDescent="0.25">
      <c r="I57" s="259"/>
      <c r="L57" s="259"/>
      <c r="O57" s="259"/>
      <c r="R57" s="259"/>
      <c r="U57" s="259"/>
      <c r="X57" s="259"/>
      <c r="AA57" s="259"/>
      <c r="AD57" s="259"/>
      <c r="AG57" s="259"/>
      <c r="AJ57" s="259"/>
      <c r="AM57" s="259"/>
      <c r="AP57" s="259"/>
      <c r="AS57" s="259"/>
      <c r="AV57" s="259"/>
      <c r="AY57" s="259"/>
      <c r="BB57" s="259"/>
      <c r="BE57" s="259"/>
      <c r="BH57" s="259"/>
      <c r="BK57" s="259"/>
      <c r="BN57" s="259"/>
      <c r="BQ57" s="259"/>
      <c r="BT57" s="259"/>
      <c r="BW57" s="259"/>
      <c r="BZ57" s="259"/>
    </row>
    <row r="58" spans="1:81" s="258" customFormat="1" ht="17.25" thickBot="1" x14ac:dyDescent="0.3">
      <c r="A58" s="16" t="s">
        <v>2</v>
      </c>
      <c r="B58" s="17"/>
      <c r="C58" s="17"/>
      <c r="D58" s="17"/>
      <c r="E58" s="17"/>
      <c r="F58" s="17"/>
      <c r="G58" s="18"/>
      <c r="H58" s="19" t="s">
        <v>97</v>
      </c>
      <c r="I58" s="20"/>
      <c r="J58" s="21"/>
      <c r="K58" s="19" t="s">
        <v>98</v>
      </c>
      <c r="L58" s="20"/>
      <c r="M58" s="21"/>
      <c r="N58" s="19" t="s">
        <v>99</v>
      </c>
      <c r="O58" s="20"/>
      <c r="P58" s="21"/>
      <c r="Q58" s="19" t="s">
        <v>100</v>
      </c>
      <c r="R58" s="20"/>
      <c r="S58" s="21"/>
      <c r="T58" s="19" t="s">
        <v>101</v>
      </c>
      <c r="U58" s="20"/>
      <c r="V58" s="21"/>
      <c r="W58" s="19" t="s">
        <v>102</v>
      </c>
      <c r="X58" s="20"/>
      <c r="Y58" s="21"/>
      <c r="Z58" s="19" t="s">
        <v>103</v>
      </c>
      <c r="AA58" s="20"/>
      <c r="AB58" s="21"/>
      <c r="AC58" s="19" t="s">
        <v>104</v>
      </c>
      <c r="AD58" s="20"/>
      <c r="AE58" s="21"/>
      <c r="AF58" s="19" t="s">
        <v>105</v>
      </c>
      <c r="AG58" s="20"/>
      <c r="AH58" s="21"/>
      <c r="AI58" s="19" t="s">
        <v>106</v>
      </c>
      <c r="AJ58" s="20"/>
      <c r="AK58" s="21"/>
      <c r="AL58" s="19" t="s">
        <v>107</v>
      </c>
      <c r="AM58" s="20"/>
      <c r="AN58" s="21"/>
      <c r="AO58" s="19" t="s">
        <v>108</v>
      </c>
      <c r="AP58" s="20"/>
      <c r="AQ58" s="21"/>
    </row>
    <row r="59" spans="1:81" s="258" customFormat="1" ht="16.5" x14ac:dyDescent="0.25">
      <c r="A59" s="22" t="s">
        <v>15</v>
      </c>
      <c r="B59" s="23"/>
      <c r="C59" s="24" t="s">
        <v>16</v>
      </c>
      <c r="D59" s="25"/>
      <c r="E59" s="26"/>
      <c r="F59" s="26"/>
      <c r="G59" s="27"/>
      <c r="H59" s="28" t="s">
        <v>17</v>
      </c>
      <c r="I59" s="29" t="s">
        <v>18</v>
      </c>
      <c r="J59" s="30" t="s">
        <v>19</v>
      </c>
      <c r="K59" s="28" t="s">
        <v>17</v>
      </c>
      <c r="L59" s="29" t="s">
        <v>18</v>
      </c>
      <c r="M59" s="30" t="s">
        <v>19</v>
      </c>
      <c r="N59" s="28" t="s">
        <v>17</v>
      </c>
      <c r="O59" s="29" t="s">
        <v>18</v>
      </c>
      <c r="P59" s="30" t="s">
        <v>19</v>
      </c>
      <c r="Q59" s="28" t="s">
        <v>17</v>
      </c>
      <c r="R59" s="29" t="s">
        <v>18</v>
      </c>
      <c r="S59" s="30" t="s">
        <v>19</v>
      </c>
      <c r="T59" s="28" t="s">
        <v>17</v>
      </c>
      <c r="U59" s="29" t="s">
        <v>18</v>
      </c>
      <c r="V59" s="30" t="s">
        <v>19</v>
      </c>
      <c r="W59" s="28" t="s">
        <v>17</v>
      </c>
      <c r="X59" s="29" t="s">
        <v>18</v>
      </c>
      <c r="Y59" s="30" t="s">
        <v>19</v>
      </c>
      <c r="Z59" s="28" t="s">
        <v>17</v>
      </c>
      <c r="AA59" s="29" t="s">
        <v>18</v>
      </c>
      <c r="AB59" s="30" t="s">
        <v>19</v>
      </c>
      <c r="AC59" s="28" t="s">
        <v>17</v>
      </c>
      <c r="AD59" s="29" t="s">
        <v>18</v>
      </c>
      <c r="AE59" s="30" t="s">
        <v>19</v>
      </c>
      <c r="AF59" s="28" t="s">
        <v>17</v>
      </c>
      <c r="AG59" s="29" t="s">
        <v>18</v>
      </c>
      <c r="AH59" s="30" t="s">
        <v>19</v>
      </c>
      <c r="AI59" s="28" t="s">
        <v>17</v>
      </c>
      <c r="AJ59" s="29" t="s">
        <v>18</v>
      </c>
      <c r="AK59" s="30" t="s">
        <v>19</v>
      </c>
      <c r="AL59" s="28" t="s">
        <v>17</v>
      </c>
      <c r="AM59" s="29" t="s">
        <v>18</v>
      </c>
      <c r="AN59" s="30" t="s">
        <v>19</v>
      </c>
      <c r="AO59" s="28" t="s">
        <v>17</v>
      </c>
      <c r="AP59" s="29" t="s">
        <v>18</v>
      </c>
      <c r="AQ59" s="30" t="s">
        <v>19</v>
      </c>
      <c r="BN59" s="287"/>
      <c r="BO59" s="287"/>
      <c r="BP59" s="261">
        <v>0</v>
      </c>
      <c r="BQ59" s="261"/>
      <c r="BR59" s="261"/>
      <c r="BS59" s="261"/>
      <c r="BT59" s="261"/>
      <c r="BU59" s="261"/>
      <c r="BV59" s="261"/>
      <c r="BW59" s="261"/>
      <c r="BX59" s="261"/>
      <c r="BY59" s="261"/>
      <c r="BZ59" s="261"/>
    </row>
    <row r="60" spans="1:81" ht="17.25" thickBot="1" x14ac:dyDescent="0.3">
      <c r="A60" s="31"/>
      <c r="B60" s="32"/>
      <c r="C60" s="33"/>
      <c r="D60" s="34"/>
      <c r="E60" s="35"/>
      <c r="F60" s="35"/>
      <c r="G60" s="36"/>
      <c r="H60" s="40" t="s">
        <v>20</v>
      </c>
      <c r="I60" s="41" t="s">
        <v>21</v>
      </c>
      <c r="J60" s="42" t="s">
        <v>22</v>
      </c>
      <c r="K60" s="40" t="s">
        <v>20</v>
      </c>
      <c r="L60" s="41" t="s">
        <v>21</v>
      </c>
      <c r="M60" s="42" t="s">
        <v>22</v>
      </c>
      <c r="N60" s="40" t="s">
        <v>20</v>
      </c>
      <c r="O60" s="41" t="s">
        <v>21</v>
      </c>
      <c r="P60" s="42" t="s">
        <v>22</v>
      </c>
      <c r="Q60" s="40" t="s">
        <v>20</v>
      </c>
      <c r="R60" s="41" t="s">
        <v>21</v>
      </c>
      <c r="S60" s="42" t="s">
        <v>22</v>
      </c>
      <c r="T60" s="40" t="s">
        <v>20</v>
      </c>
      <c r="U60" s="41" t="s">
        <v>21</v>
      </c>
      <c r="V60" s="42" t="s">
        <v>22</v>
      </c>
      <c r="W60" s="40" t="s">
        <v>20</v>
      </c>
      <c r="X60" s="41" t="s">
        <v>21</v>
      </c>
      <c r="Y60" s="42" t="s">
        <v>22</v>
      </c>
      <c r="Z60" s="40" t="s">
        <v>20</v>
      </c>
      <c r="AA60" s="41" t="s">
        <v>21</v>
      </c>
      <c r="AB60" s="42" t="s">
        <v>22</v>
      </c>
      <c r="AC60" s="40" t="s">
        <v>20</v>
      </c>
      <c r="AD60" s="41" t="s">
        <v>21</v>
      </c>
      <c r="AE60" s="42" t="s">
        <v>22</v>
      </c>
      <c r="AF60" s="40" t="s">
        <v>20</v>
      </c>
      <c r="AG60" s="41" t="s">
        <v>21</v>
      </c>
      <c r="AH60" s="42" t="s">
        <v>22</v>
      </c>
      <c r="AI60" s="40" t="s">
        <v>20</v>
      </c>
      <c r="AJ60" s="41" t="s">
        <v>21</v>
      </c>
      <c r="AK60" s="42" t="s">
        <v>22</v>
      </c>
      <c r="AL60" s="40" t="s">
        <v>20</v>
      </c>
      <c r="AM60" s="41" t="s">
        <v>21</v>
      </c>
      <c r="AN60" s="42" t="s">
        <v>22</v>
      </c>
      <c r="AO60" s="40" t="s">
        <v>20</v>
      </c>
      <c r="AP60" s="41" t="s">
        <v>21</v>
      </c>
      <c r="AQ60" s="42" t="s">
        <v>22</v>
      </c>
      <c r="BN60" s="287"/>
      <c r="BO60" s="287"/>
      <c r="BP60" s="261">
        <v>0</v>
      </c>
    </row>
    <row r="61" spans="1:81" ht="16.5" x14ac:dyDescent="0.25">
      <c r="A61" s="43" t="s">
        <v>23</v>
      </c>
      <c r="B61" s="44"/>
      <c r="C61" s="45">
        <v>16</v>
      </c>
      <c r="D61" s="46" t="s">
        <v>24</v>
      </c>
      <c r="E61" s="47"/>
      <c r="F61" s="48" t="s">
        <v>25</v>
      </c>
      <c r="G61" s="75"/>
      <c r="H61" s="50">
        <f>SQRT(I61^2+J61^2)*1000/(1.73*H64)</f>
        <v>24.187403301610772</v>
      </c>
      <c r="I61" s="270">
        <v>4.9401000000000002</v>
      </c>
      <c r="J61" s="271">
        <v>1.2869999999999999</v>
      </c>
      <c r="K61" s="50">
        <f>SQRT(L61^2+M61^2)*1000/(1.73*K64)</f>
        <v>24.221500853130646</v>
      </c>
      <c r="L61" s="270">
        <v>4.9335000000000004</v>
      </c>
      <c r="M61" s="271">
        <v>1.3397999999999999</v>
      </c>
      <c r="N61" s="50">
        <f>SQRT(O61^2+P61^2)*1000/(1.73*N64)</f>
        <v>23.590821982877088</v>
      </c>
      <c r="O61" s="270">
        <v>4.8081000000000005</v>
      </c>
      <c r="P61" s="271">
        <v>1.2935999999999999</v>
      </c>
      <c r="Q61" s="50">
        <f>SQRT(R61^2+S61^2)*1000/(1.73*Q64)</f>
        <v>22.24235407645434</v>
      </c>
      <c r="R61" s="270">
        <v>4.5407999999999999</v>
      </c>
      <c r="S61" s="271">
        <v>1.1913000000000002</v>
      </c>
      <c r="T61" s="50">
        <f>SQRT(U61^2+V61^2)*1000/(1.73*T64)</f>
        <v>21.471539840319515</v>
      </c>
      <c r="U61" s="270">
        <v>4.3890000000000002</v>
      </c>
      <c r="V61" s="271">
        <v>1.1285999999999998</v>
      </c>
      <c r="W61" s="50">
        <f>SQRT(X61^2+Y61^2)*1000/(1.73*W64)</f>
        <v>20.747845712577785</v>
      </c>
      <c r="X61" s="270">
        <v>4.2371999999999996</v>
      </c>
      <c r="Y61" s="271">
        <v>1.1054999999999999</v>
      </c>
      <c r="Z61" s="50">
        <f>SQRT(AA61^2+AB61^2)*1000/(1.73*Z64)</f>
        <v>19.48019575823858</v>
      </c>
      <c r="AA61" s="270">
        <v>3.9897</v>
      </c>
      <c r="AB61" s="271">
        <v>0.99329999999999996</v>
      </c>
      <c r="AC61" s="50">
        <f>SQRT(AD61^2+AE61^2)*1000/(1.73*AC64)</f>
        <v>19.010629241219874</v>
      </c>
      <c r="AD61" s="270">
        <v>3.9006000000000003</v>
      </c>
      <c r="AE61" s="271">
        <v>0.9405</v>
      </c>
      <c r="AF61" s="50">
        <f>SQRT(AG61^2+AH61^2)*1000/(1.73*AF64)</f>
        <v>18.004208611789853</v>
      </c>
      <c r="AG61" s="270">
        <v>3.7026000000000003</v>
      </c>
      <c r="AH61" s="271">
        <v>0.85470000000000002</v>
      </c>
      <c r="AI61" s="50">
        <f>SQRT(AJ61^2+AK61^2)*1000/(1.73*AI64)</f>
        <v>17.140467399585578</v>
      </c>
      <c r="AJ61" s="270">
        <v>3.5111999999999997</v>
      </c>
      <c r="AK61" s="271">
        <v>0.87120000000000009</v>
      </c>
      <c r="AL61" s="50">
        <f>SQRT(AM61^2+AN61^2)*1000/(1.73*AL64)</f>
        <v>15.552692695151013</v>
      </c>
      <c r="AM61" s="270">
        <v>3.1745999999999999</v>
      </c>
      <c r="AN61" s="271">
        <v>0.83489999999999998</v>
      </c>
      <c r="AO61" s="50">
        <f>SQRT(AP61^2+AQ61^2)*1000/(1.73*AO64)</f>
        <v>13.869634586853055</v>
      </c>
      <c r="AP61" s="270">
        <v>2.8281000000000001</v>
      </c>
      <c r="AQ61" s="271">
        <v>0.75570000000000004</v>
      </c>
      <c r="BN61" s="287"/>
      <c r="BO61" s="287"/>
      <c r="BP61" s="261">
        <v>0</v>
      </c>
    </row>
    <row r="62" spans="1:81" ht="17.25" thickBot="1" x14ac:dyDescent="0.3">
      <c r="A62" s="54"/>
      <c r="B62" s="55"/>
      <c r="C62" s="56"/>
      <c r="D62" s="57"/>
      <c r="E62" s="58"/>
      <c r="F62" s="59" t="s">
        <v>26</v>
      </c>
      <c r="G62" s="81"/>
      <c r="H62" s="61">
        <f>SQRT(I62^2+J62^2)*1000/(1.73*H65)</f>
        <v>277.51120907268063</v>
      </c>
      <c r="I62" s="62">
        <f>I92+I90</f>
        <v>4.9672200000000002</v>
      </c>
      <c r="J62" s="63">
        <f>J92+J90</f>
        <v>1.1066400000000001</v>
      </c>
      <c r="K62" s="61">
        <f>SQRT(L62^2+M62^2)*1000/(1.73*K65)</f>
        <v>277.63289740927286</v>
      </c>
      <c r="L62" s="62">
        <f>L92+L90</f>
        <v>4.9586199999999998</v>
      </c>
      <c r="M62" s="63">
        <f>M92+M90</f>
        <v>1.1544400000000001</v>
      </c>
      <c r="N62" s="61">
        <f>SQRT(O62^2+P62^2)*1000/(1.73*N65)</f>
        <v>270.67007878038163</v>
      </c>
      <c r="O62" s="62">
        <f>O92+O90</f>
        <v>4.8336199999999998</v>
      </c>
      <c r="P62" s="63">
        <f>P92+P90</f>
        <v>1.1282400000000001</v>
      </c>
      <c r="Q62" s="61">
        <f>SQRT(R62^2+S62^2)*1000/(1.73*Q65)</f>
        <v>255.1835159876338</v>
      </c>
      <c r="R62" s="62">
        <f>R92+R90</f>
        <v>4.5632399999999995</v>
      </c>
      <c r="S62" s="63">
        <f>S92+S90</f>
        <v>1.0368600000000001</v>
      </c>
      <c r="T62" s="61">
        <f>SQRT(U62^2+V62^2)*1000/(1.73*T65)</f>
        <v>246.2092407536777</v>
      </c>
      <c r="U62" s="62">
        <f>U92+U90</f>
        <v>4.4092000000000002</v>
      </c>
      <c r="V62" s="63">
        <f>V92+V90</f>
        <v>0.97162000000000004</v>
      </c>
      <c r="W62" s="61">
        <f>SQRT(X62^2+Y62^2)*1000/(1.73*W65)</f>
        <v>238.36715995021555</v>
      </c>
      <c r="X62" s="62">
        <f>X92+X90</f>
        <v>4.2613400000000006</v>
      </c>
      <c r="Y62" s="63">
        <f>Y92+Y90</f>
        <v>0.97373999999999994</v>
      </c>
      <c r="Z62" s="61">
        <f>SQRT(AA62^2+AB62^2)*1000/(1.73*Z65)</f>
        <v>223.45453560229336</v>
      </c>
      <c r="AA62" s="62">
        <f>AA92+AA90</f>
        <v>4.00434</v>
      </c>
      <c r="AB62" s="63">
        <f>AB92+AB90</f>
        <v>0.86976000000000009</v>
      </c>
      <c r="AC62" s="61">
        <f>SQRT(AD62^2+AE62^2)*1000/(1.73*AC65)</f>
        <v>218.41724987279946</v>
      </c>
      <c r="AD62" s="62">
        <f>AD92+AD90</f>
        <v>3.9203399999999999</v>
      </c>
      <c r="AE62" s="63">
        <f>AE92+AE90</f>
        <v>0.82075999999999993</v>
      </c>
      <c r="AF62" s="61">
        <f>SQRT(AG62^2+AH62^2)*1000/(1.73*AF65)</f>
        <v>206.5215721557048</v>
      </c>
      <c r="AG62" s="62">
        <f>AG92+AG90</f>
        <v>3.7143600000000001</v>
      </c>
      <c r="AH62" s="63">
        <f>AH92+AH90</f>
        <v>0.73916000000000004</v>
      </c>
      <c r="AI62" s="61">
        <f>SQRT(AJ62^2+AK62^2)*1000/(1.73*AI65)</f>
        <v>196.92678849089754</v>
      </c>
      <c r="AJ62" s="62">
        <f>AJ92+AJ90</f>
        <v>3.5279399999999996</v>
      </c>
      <c r="AK62" s="63">
        <f>AK92+AK90</f>
        <v>0.77118000000000009</v>
      </c>
      <c r="AL62" s="61">
        <f>SQRT(AM62^2+AN62^2)*1000/(1.73*AL65)</f>
        <v>178.46016122771567</v>
      </c>
      <c r="AM62" s="62">
        <f>AM92+AM90</f>
        <v>3.1865400000000004</v>
      </c>
      <c r="AN62" s="63">
        <f>AN92+AN90</f>
        <v>0.74558000000000002</v>
      </c>
      <c r="AO62" s="61">
        <f>SQRT(AP62^2+AQ62^2)*1000/(1.73*AO65)</f>
        <v>158.97894434868985</v>
      </c>
      <c r="AP62" s="62">
        <f>AP92+AP90</f>
        <v>2.8336999999999999</v>
      </c>
      <c r="AQ62" s="63">
        <f>AQ92+AQ90</f>
        <v>0.68515999999999999</v>
      </c>
      <c r="BN62" s="287"/>
      <c r="BO62" s="287"/>
      <c r="BP62" s="261">
        <v>0</v>
      </c>
    </row>
    <row r="63" spans="1:81" ht="17.25" thickBot="1" x14ac:dyDescent="0.3">
      <c r="A63" s="54"/>
      <c r="B63" s="55"/>
      <c r="C63" s="56"/>
      <c r="D63" s="64" t="s">
        <v>27</v>
      </c>
      <c r="E63" s="65"/>
      <c r="F63" s="65"/>
      <c r="G63" s="66"/>
      <c r="H63" s="70">
        <v>3</v>
      </c>
      <c r="I63" s="71"/>
      <c r="J63" s="72"/>
      <c r="K63" s="70">
        <v>3</v>
      </c>
      <c r="L63" s="71"/>
      <c r="M63" s="72"/>
      <c r="N63" s="70">
        <v>3</v>
      </c>
      <c r="O63" s="71"/>
      <c r="P63" s="72"/>
      <c r="Q63" s="70">
        <v>3</v>
      </c>
      <c r="R63" s="71"/>
      <c r="S63" s="72"/>
      <c r="T63" s="70">
        <v>3</v>
      </c>
      <c r="U63" s="71"/>
      <c r="V63" s="72"/>
      <c r="W63" s="70">
        <v>3</v>
      </c>
      <c r="X63" s="71"/>
      <c r="Y63" s="72"/>
      <c r="Z63" s="70">
        <v>3</v>
      </c>
      <c r="AA63" s="71"/>
      <c r="AB63" s="72"/>
      <c r="AC63" s="70">
        <v>3</v>
      </c>
      <c r="AD63" s="71"/>
      <c r="AE63" s="72"/>
      <c r="AF63" s="70">
        <v>3</v>
      </c>
      <c r="AG63" s="71"/>
      <c r="AH63" s="72"/>
      <c r="AI63" s="70">
        <v>3</v>
      </c>
      <c r="AJ63" s="71"/>
      <c r="AK63" s="72"/>
      <c r="AL63" s="70">
        <v>3</v>
      </c>
      <c r="AM63" s="71"/>
      <c r="AN63" s="72"/>
      <c r="AO63" s="70">
        <v>3</v>
      </c>
      <c r="AP63" s="71"/>
      <c r="AQ63" s="72"/>
      <c r="BN63" s="287"/>
      <c r="BO63" s="287"/>
      <c r="BP63" s="261">
        <v>0</v>
      </c>
    </row>
    <row r="64" spans="1:81" ht="16.5" x14ac:dyDescent="0.25">
      <c r="A64" s="54"/>
      <c r="B64" s="55"/>
      <c r="C64" s="56"/>
      <c r="D64" s="74" t="s">
        <v>28</v>
      </c>
      <c r="E64" s="44"/>
      <c r="F64" s="48" t="s">
        <v>25</v>
      </c>
      <c r="G64" s="75"/>
      <c r="H64" s="76">
        <v>122</v>
      </c>
      <c r="I64" s="77"/>
      <c r="J64" s="78"/>
      <c r="K64" s="76">
        <v>122</v>
      </c>
      <c r="L64" s="77"/>
      <c r="M64" s="78"/>
      <c r="N64" s="76">
        <v>122</v>
      </c>
      <c r="O64" s="77"/>
      <c r="P64" s="78"/>
      <c r="Q64" s="76">
        <v>122</v>
      </c>
      <c r="R64" s="77"/>
      <c r="S64" s="78"/>
      <c r="T64" s="76">
        <v>122</v>
      </c>
      <c r="U64" s="77"/>
      <c r="V64" s="78"/>
      <c r="W64" s="76">
        <v>122</v>
      </c>
      <c r="X64" s="77"/>
      <c r="Y64" s="78"/>
      <c r="Z64" s="76">
        <v>122</v>
      </c>
      <c r="AA64" s="77"/>
      <c r="AB64" s="78"/>
      <c r="AC64" s="76">
        <v>122</v>
      </c>
      <c r="AD64" s="77"/>
      <c r="AE64" s="78"/>
      <c r="AF64" s="76">
        <v>122</v>
      </c>
      <c r="AG64" s="77"/>
      <c r="AH64" s="78"/>
      <c r="AI64" s="76">
        <v>122</v>
      </c>
      <c r="AJ64" s="77"/>
      <c r="AK64" s="78"/>
      <c r="AL64" s="76">
        <v>122</v>
      </c>
      <c r="AM64" s="77"/>
      <c r="AN64" s="78"/>
      <c r="AO64" s="76">
        <v>122</v>
      </c>
      <c r="AP64" s="77"/>
      <c r="AQ64" s="78"/>
      <c r="BN64" s="287"/>
      <c r="BO64" s="287"/>
      <c r="BP64" s="261">
        <v>0</v>
      </c>
    </row>
    <row r="65" spans="1:68" ht="17.25" thickBot="1" x14ac:dyDescent="0.3">
      <c r="A65" s="54"/>
      <c r="B65" s="55"/>
      <c r="C65" s="56"/>
      <c r="D65" s="79"/>
      <c r="E65" s="80"/>
      <c r="F65" s="59" t="s">
        <v>26</v>
      </c>
      <c r="G65" s="81"/>
      <c r="H65" s="82">
        <v>10.6</v>
      </c>
      <c r="I65" s="83"/>
      <c r="J65" s="84"/>
      <c r="K65" s="82">
        <v>10.6</v>
      </c>
      <c r="L65" s="83"/>
      <c r="M65" s="84"/>
      <c r="N65" s="82">
        <v>10.6</v>
      </c>
      <c r="O65" s="83"/>
      <c r="P65" s="84"/>
      <c r="Q65" s="82">
        <v>10.6</v>
      </c>
      <c r="R65" s="83"/>
      <c r="S65" s="84"/>
      <c r="T65" s="82">
        <v>10.6</v>
      </c>
      <c r="U65" s="83"/>
      <c r="V65" s="84"/>
      <c r="W65" s="82">
        <v>10.6</v>
      </c>
      <c r="X65" s="83"/>
      <c r="Y65" s="84"/>
      <c r="Z65" s="82">
        <v>10.6</v>
      </c>
      <c r="AA65" s="83"/>
      <c r="AB65" s="84"/>
      <c r="AC65" s="82">
        <v>10.6</v>
      </c>
      <c r="AD65" s="83"/>
      <c r="AE65" s="84"/>
      <c r="AF65" s="82">
        <v>10.6</v>
      </c>
      <c r="AG65" s="83"/>
      <c r="AH65" s="84"/>
      <c r="AI65" s="82">
        <v>10.6</v>
      </c>
      <c r="AJ65" s="83"/>
      <c r="AK65" s="84"/>
      <c r="AL65" s="82">
        <v>10.6</v>
      </c>
      <c r="AM65" s="83"/>
      <c r="AN65" s="84"/>
      <c r="AO65" s="82">
        <v>10.6</v>
      </c>
      <c r="AP65" s="83"/>
      <c r="AQ65" s="84"/>
      <c r="AX65" s="287"/>
      <c r="AY65" s="287"/>
      <c r="AZ65" s="261">
        <v>0</v>
      </c>
      <c r="BB65" s="287"/>
      <c r="BC65" s="287"/>
      <c r="BN65" s="287"/>
      <c r="BO65" s="287"/>
      <c r="BP65" s="261">
        <v>0</v>
      </c>
    </row>
    <row r="66" spans="1:68" ht="17.25" thickBot="1" x14ac:dyDescent="0.3">
      <c r="A66" s="79"/>
      <c r="B66" s="80"/>
      <c r="C66" s="85"/>
      <c r="D66" s="64" t="s">
        <v>29</v>
      </c>
      <c r="E66" s="65"/>
      <c r="F66" s="65"/>
      <c r="G66" s="66"/>
      <c r="H66" s="67" t="s">
        <v>30</v>
      </c>
      <c r="I66" s="68"/>
      <c r="J66" s="69"/>
      <c r="K66" s="67" t="s">
        <v>30</v>
      </c>
      <c r="L66" s="68"/>
      <c r="M66" s="69"/>
      <c r="N66" s="67" t="s">
        <v>30</v>
      </c>
      <c r="O66" s="68"/>
      <c r="P66" s="69"/>
      <c r="Q66" s="67" t="s">
        <v>30</v>
      </c>
      <c r="R66" s="68"/>
      <c r="S66" s="69"/>
      <c r="T66" s="67" t="s">
        <v>30</v>
      </c>
      <c r="U66" s="68"/>
      <c r="V66" s="69"/>
      <c r="W66" s="67" t="s">
        <v>30</v>
      </c>
      <c r="X66" s="68"/>
      <c r="Y66" s="69"/>
      <c r="Z66" s="67" t="s">
        <v>30</v>
      </c>
      <c r="AA66" s="68"/>
      <c r="AB66" s="69"/>
      <c r="AC66" s="67" t="s">
        <v>30</v>
      </c>
      <c r="AD66" s="68"/>
      <c r="AE66" s="69"/>
      <c r="AF66" s="67" t="s">
        <v>30</v>
      </c>
      <c r="AG66" s="68"/>
      <c r="AH66" s="69"/>
      <c r="AI66" s="67" t="s">
        <v>30</v>
      </c>
      <c r="AJ66" s="68"/>
      <c r="AK66" s="69"/>
      <c r="AL66" s="67" t="s">
        <v>30</v>
      </c>
      <c r="AM66" s="68"/>
      <c r="AN66" s="69"/>
      <c r="AO66" s="67" t="s">
        <v>30</v>
      </c>
      <c r="AP66" s="68"/>
      <c r="AQ66" s="69"/>
      <c r="AX66" s="287"/>
      <c r="AY66" s="287"/>
      <c r="AZ66" s="261">
        <v>0</v>
      </c>
      <c r="BB66" s="287"/>
      <c r="BC66" s="287"/>
      <c r="BN66" s="287"/>
      <c r="BO66" s="288"/>
      <c r="BP66" s="261">
        <v>0</v>
      </c>
    </row>
    <row r="67" spans="1:68" ht="16.5" x14ac:dyDescent="0.25">
      <c r="A67" s="43" t="s">
        <v>31</v>
      </c>
      <c r="B67" s="44"/>
      <c r="C67" s="45">
        <v>16</v>
      </c>
      <c r="D67" s="46" t="s">
        <v>24</v>
      </c>
      <c r="E67" s="47"/>
      <c r="F67" s="48" t="s">
        <v>25</v>
      </c>
      <c r="G67" s="49"/>
      <c r="H67" s="50">
        <f>SQRT(I67^2+J67^2)*1000/(1.73*H70)</f>
        <v>20.356690957750935</v>
      </c>
      <c r="I67" s="270">
        <v>4.1118000000000006</v>
      </c>
      <c r="J67" s="271">
        <v>1.1186999999999998</v>
      </c>
      <c r="K67" s="50">
        <f>SQRT(L67^2+M67^2)*1000/(1.73*K70)</f>
        <v>19.944688800126109</v>
      </c>
      <c r="L67" s="270">
        <v>4.0259999999999998</v>
      </c>
      <c r="M67" s="271">
        <v>1.1054999999999999</v>
      </c>
      <c r="N67" s="50">
        <f>SQRT(O67^2+P67^2)*1000/(1.73*N70)</f>
        <v>19.408198419073095</v>
      </c>
      <c r="O67" s="270">
        <v>3.9203999999999999</v>
      </c>
      <c r="P67" s="271">
        <v>1.0659000000000001</v>
      </c>
      <c r="Q67" s="50">
        <f>SQRT(R67^2+S67^2)*1000/(1.73*Q70)</f>
        <v>18.361434681683718</v>
      </c>
      <c r="R67" s="270">
        <v>3.7389000000000001</v>
      </c>
      <c r="S67" s="271">
        <v>0.89100000000000001</v>
      </c>
      <c r="T67" s="50">
        <f>SQRT(U67^2+V67^2)*1000/(1.73*T70)</f>
        <v>17.877098816295721</v>
      </c>
      <c r="U67" s="270">
        <v>3.6531000000000002</v>
      </c>
      <c r="V67" s="271">
        <v>0.81179999999999997</v>
      </c>
      <c r="W67" s="50">
        <f>SQRT(X67^2+Y67^2)*1000/(1.73*W70)</f>
        <v>16.847744084839345</v>
      </c>
      <c r="X67" s="270">
        <v>3.4419</v>
      </c>
      <c r="Y67" s="271">
        <v>0.76890000000000014</v>
      </c>
      <c r="Z67" s="50">
        <f>SQRT(AA67^2+AB67^2)*1000/(1.73*Z70)</f>
        <v>16.075800850414062</v>
      </c>
      <c r="AA67" s="270">
        <v>3.2768999999999999</v>
      </c>
      <c r="AB67" s="271">
        <v>0.76559999999999995</v>
      </c>
      <c r="AC67" s="50">
        <f>SQRT(AD67^2+AE67^2)*1000/(1.73*AC70)</f>
        <v>15.163635262272406</v>
      </c>
      <c r="AD67" s="270">
        <v>3.0954000000000002</v>
      </c>
      <c r="AE67" s="271">
        <v>0.70289999999999997</v>
      </c>
      <c r="AF67" s="50">
        <f>SQRT(AG67^2+AH67^2)*1000/(1.73*AF70)</f>
        <v>14.216200980763912</v>
      </c>
      <c r="AG67" s="270">
        <v>2.9039999999999999</v>
      </c>
      <c r="AH67" s="271">
        <v>0.65010000000000001</v>
      </c>
      <c r="AI67" s="50">
        <f>SQRT(AJ67^2+AK67^2)*1000/(1.73*AI70)</f>
        <v>13.676844951875214</v>
      </c>
      <c r="AJ67" s="270">
        <v>2.7819000000000003</v>
      </c>
      <c r="AK67" s="271">
        <v>0.67649999999999999</v>
      </c>
      <c r="AL67" s="50">
        <f>SQRT(AM67^2+AN67^2)*1000/(1.73*AL70)</f>
        <v>12.57997858446198</v>
      </c>
      <c r="AM67" s="270">
        <v>2.5476000000000001</v>
      </c>
      <c r="AN67" s="271">
        <v>0.66659999999999986</v>
      </c>
      <c r="AO67" s="50">
        <f>SQRT(AP67^2+AQ67^2)*1000/(1.73*AO70)</f>
        <v>11.021111784128838</v>
      </c>
      <c r="AP67" s="270">
        <v>2.2275</v>
      </c>
      <c r="AQ67" s="271">
        <v>0.60059999999999991</v>
      </c>
      <c r="AX67" s="287"/>
      <c r="AY67" s="287"/>
      <c r="AZ67" s="261">
        <v>0</v>
      </c>
      <c r="BB67" s="287"/>
      <c r="BC67" s="287"/>
    </row>
    <row r="68" spans="1:68" ht="17.25" thickBot="1" x14ac:dyDescent="0.3">
      <c r="A68" s="54"/>
      <c r="B68" s="55"/>
      <c r="C68" s="56"/>
      <c r="D68" s="57"/>
      <c r="E68" s="58"/>
      <c r="F68" s="59" t="s">
        <v>26</v>
      </c>
      <c r="G68" s="60"/>
      <c r="H68" s="61">
        <f>SQRT(I68^2+J68^2)*1000/(1.73*H71)</f>
        <v>229.91905974353318</v>
      </c>
      <c r="I68" s="62">
        <f>I93+I91</f>
        <v>4.1040599999999996</v>
      </c>
      <c r="J68" s="63">
        <f>J93+J91</f>
        <v>0.96618000000000004</v>
      </c>
      <c r="K68" s="61">
        <f>SQRT(L68^2+M68^2)*1000/(1.73*K71)</f>
        <v>225.27470223625895</v>
      </c>
      <c r="L68" s="62">
        <f>L93+L91</f>
        <v>4.0160799999999997</v>
      </c>
      <c r="M68" s="63">
        <f>M93+M91</f>
        <v>0.96798000000000006</v>
      </c>
      <c r="N68" s="61">
        <f>SQRT(O68^2+P68^2)*1000/(1.73*N71)</f>
        <v>219.45342311463136</v>
      </c>
      <c r="O68" s="62">
        <f>O93+O91</f>
        <v>3.9132600000000002</v>
      </c>
      <c r="P68" s="63">
        <f>P93+P91</f>
        <v>0.93897999999999993</v>
      </c>
      <c r="Q68" s="61">
        <f>SQRT(R68^2+S68^2)*1000/(1.73*Q71)</f>
        <v>208.36171233052906</v>
      </c>
      <c r="R68" s="62">
        <f>R93+R91</f>
        <v>3.7290799999999997</v>
      </c>
      <c r="S68" s="63">
        <f>S93+S91</f>
        <v>0.83278000000000008</v>
      </c>
      <c r="T68" s="61">
        <f>SQRT(U68^2+V68^2)*1000/(1.73*T71)</f>
        <v>203.17260934148376</v>
      </c>
      <c r="U68" s="62">
        <f>U93+U91</f>
        <v>3.6432600000000002</v>
      </c>
      <c r="V68" s="63">
        <f>V93+V91</f>
        <v>0.77979999999999994</v>
      </c>
      <c r="W68" s="61">
        <f>SQRT(X68^2+Y68^2)*1000/(1.73*W71)</f>
        <v>191.78041124223114</v>
      </c>
      <c r="X68" s="62">
        <f>X93+X91</f>
        <v>3.4344800000000002</v>
      </c>
      <c r="Y68" s="63">
        <f>Y93+Y91</f>
        <v>0.75678000000000001</v>
      </c>
      <c r="Z68" s="61">
        <f>SQRT(AA68^2+AB68^2)*1000/(1.73*Z71)</f>
        <v>182.28090220795593</v>
      </c>
      <c r="AA68" s="62">
        <f>AA93+AA91</f>
        <v>3.2672600000000003</v>
      </c>
      <c r="AB68" s="63">
        <f>AB93+AB91</f>
        <v>0.70599999999999996</v>
      </c>
      <c r="AC68" s="61">
        <f>SQRT(AD68^2+AE68^2)*1000/(1.73*AC71)</f>
        <v>171.76549923581115</v>
      </c>
      <c r="AD68" s="62">
        <f>AD93+AD91</f>
        <v>3.0828800000000003</v>
      </c>
      <c r="AE68" s="63">
        <f>AE93+AE91</f>
        <v>0.64599999999999991</v>
      </c>
      <c r="AF68" s="61">
        <f>SQRT(AG68^2+AH68^2)*1000/(1.73*AF71)</f>
        <v>161.26196651903126</v>
      </c>
      <c r="AG68" s="62">
        <f>AG93+AG91</f>
        <v>2.89588</v>
      </c>
      <c r="AH68" s="63">
        <f>AH93+AH91</f>
        <v>0.59919999999999995</v>
      </c>
      <c r="AI68" s="61">
        <f>SQRT(AJ68^2+AK68^2)*1000/(1.73*AI71)</f>
        <v>154.56715462926505</v>
      </c>
      <c r="AJ68" s="62">
        <f>AJ93+AJ91</f>
        <v>2.7704800000000001</v>
      </c>
      <c r="AK68" s="63">
        <f>AK93+AK91</f>
        <v>0.5988</v>
      </c>
      <c r="AL68" s="61">
        <f>SQRT(AM68^2+AN68^2)*1000/(1.73*AL71)</f>
        <v>142.10843850534641</v>
      </c>
      <c r="AM68" s="62">
        <f>AM93+AM91</f>
        <v>2.5397000000000003</v>
      </c>
      <c r="AN68" s="63">
        <f>AN93+AN91</f>
        <v>0.58401999999999998</v>
      </c>
      <c r="AO68" s="61">
        <f>SQRT(AP68^2+AQ68^2)*1000/(1.73*AO71)</f>
        <v>124.22525121844308</v>
      </c>
      <c r="AP68" s="62">
        <f>AP93+AP91</f>
        <v>2.2135000000000002</v>
      </c>
      <c r="AQ68" s="63">
        <f>AQ93+AQ91</f>
        <v>0.53842000000000001</v>
      </c>
      <c r="AX68" s="287"/>
      <c r="AY68" s="287"/>
      <c r="AZ68" s="261">
        <v>0</v>
      </c>
      <c r="BB68" s="287"/>
      <c r="BC68" s="287"/>
    </row>
    <row r="69" spans="1:68" ht="17.25" thickBot="1" x14ac:dyDescent="0.3">
      <c r="A69" s="54"/>
      <c r="B69" s="55"/>
      <c r="C69" s="56"/>
      <c r="D69" s="64" t="s">
        <v>27</v>
      </c>
      <c r="E69" s="65"/>
      <c r="F69" s="65"/>
      <c r="G69" s="66"/>
      <c r="H69" s="70">
        <v>3</v>
      </c>
      <c r="I69" s="71"/>
      <c r="J69" s="72"/>
      <c r="K69" s="70">
        <v>3</v>
      </c>
      <c r="L69" s="71"/>
      <c r="M69" s="72"/>
      <c r="N69" s="70">
        <v>3</v>
      </c>
      <c r="O69" s="71"/>
      <c r="P69" s="72"/>
      <c r="Q69" s="70">
        <v>3</v>
      </c>
      <c r="R69" s="71"/>
      <c r="S69" s="72"/>
      <c r="T69" s="70">
        <v>3</v>
      </c>
      <c r="U69" s="71"/>
      <c r="V69" s="72"/>
      <c r="W69" s="70">
        <v>3</v>
      </c>
      <c r="X69" s="71"/>
      <c r="Y69" s="72"/>
      <c r="Z69" s="70">
        <v>3</v>
      </c>
      <c r="AA69" s="71"/>
      <c r="AB69" s="72"/>
      <c r="AC69" s="70">
        <v>3</v>
      </c>
      <c r="AD69" s="71"/>
      <c r="AE69" s="72"/>
      <c r="AF69" s="70">
        <v>3</v>
      </c>
      <c r="AG69" s="71"/>
      <c r="AH69" s="72"/>
      <c r="AI69" s="70">
        <v>3</v>
      </c>
      <c r="AJ69" s="71"/>
      <c r="AK69" s="72"/>
      <c r="AL69" s="70">
        <v>3</v>
      </c>
      <c r="AM69" s="71"/>
      <c r="AN69" s="72"/>
      <c r="AO69" s="70">
        <v>3</v>
      </c>
      <c r="AP69" s="71"/>
      <c r="AQ69" s="72"/>
      <c r="AX69" s="287"/>
      <c r="AY69" s="287"/>
      <c r="AZ69" s="261">
        <v>0</v>
      </c>
      <c r="BB69" s="287"/>
      <c r="BC69" s="287"/>
    </row>
    <row r="70" spans="1:68" ht="16.5" x14ac:dyDescent="0.25">
      <c r="A70" s="54"/>
      <c r="B70" s="55"/>
      <c r="C70" s="56"/>
      <c r="D70" s="74" t="s">
        <v>28</v>
      </c>
      <c r="E70" s="44"/>
      <c r="F70" s="48" t="s">
        <v>25</v>
      </c>
      <c r="G70" s="75"/>
      <c r="H70" s="76">
        <v>121</v>
      </c>
      <c r="I70" s="77"/>
      <c r="J70" s="78"/>
      <c r="K70" s="76">
        <v>121</v>
      </c>
      <c r="L70" s="77"/>
      <c r="M70" s="78"/>
      <c r="N70" s="76">
        <v>121</v>
      </c>
      <c r="O70" s="77"/>
      <c r="P70" s="78"/>
      <c r="Q70" s="76">
        <v>121</v>
      </c>
      <c r="R70" s="77"/>
      <c r="S70" s="78"/>
      <c r="T70" s="76">
        <v>121</v>
      </c>
      <c r="U70" s="77"/>
      <c r="V70" s="78"/>
      <c r="W70" s="76">
        <v>121</v>
      </c>
      <c r="X70" s="77"/>
      <c r="Y70" s="78"/>
      <c r="Z70" s="76">
        <v>121</v>
      </c>
      <c r="AA70" s="77"/>
      <c r="AB70" s="78"/>
      <c r="AC70" s="76">
        <v>121</v>
      </c>
      <c r="AD70" s="77"/>
      <c r="AE70" s="78"/>
      <c r="AF70" s="76">
        <v>121</v>
      </c>
      <c r="AG70" s="77"/>
      <c r="AH70" s="78"/>
      <c r="AI70" s="76">
        <v>121</v>
      </c>
      <c r="AJ70" s="77"/>
      <c r="AK70" s="78"/>
      <c r="AL70" s="76">
        <v>121</v>
      </c>
      <c r="AM70" s="77"/>
      <c r="AN70" s="78"/>
      <c r="AO70" s="76">
        <v>121</v>
      </c>
      <c r="AP70" s="77"/>
      <c r="AQ70" s="78"/>
      <c r="AX70" s="287"/>
      <c r="AY70" s="287"/>
      <c r="AZ70" s="261">
        <v>0</v>
      </c>
      <c r="BB70" s="287"/>
      <c r="BC70" s="287"/>
    </row>
    <row r="71" spans="1:68" ht="17.25" thickBot="1" x14ac:dyDescent="0.3">
      <c r="A71" s="54"/>
      <c r="B71" s="55"/>
      <c r="C71" s="56"/>
      <c r="D71" s="79"/>
      <c r="E71" s="80"/>
      <c r="F71" s="59" t="s">
        <v>26</v>
      </c>
      <c r="G71" s="81"/>
      <c r="H71" s="82">
        <v>10.6</v>
      </c>
      <c r="I71" s="83"/>
      <c r="J71" s="84"/>
      <c r="K71" s="82">
        <v>10.6</v>
      </c>
      <c r="L71" s="83"/>
      <c r="M71" s="84"/>
      <c r="N71" s="82">
        <v>10.6</v>
      </c>
      <c r="O71" s="83"/>
      <c r="P71" s="84"/>
      <c r="Q71" s="82">
        <v>10.6</v>
      </c>
      <c r="R71" s="83"/>
      <c r="S71" s="84"/>
      <c r="T71" s="82">
        <v>10.6</v>
      </c>
      <c r="U71" s="83"/>
      <c r="V71" s="84"/>
      <c r="W71" s="82">
        <v>10.6</v>
      </c>
      <c r="X71" s="83"/>
      <c r="Y71" s="84"/>
      <c r="Z71" s="82">
        <v>10.6</v>
      </c>
      <c r="AA71" s="83"/>
      <c r="AB71" s="84"/>
      <c r="AC71" s="82">
        <v>10.6</v>
      </c>
      <c r="AD71" s="83"/>
      <c r="AE71" s="84"/>
      <c r="AF71" s="82">
        <v>10.6</v>
      </c>
      <c r="AG71" s="83"/>
      <c r="AH71" s="84"/>
      <c r="AI71" s="82">
        <v>10.6</v>
      </c>
      <c r="AJ71" s="83"/>
      <c r="AK71" s="84"/>
      <c r="AL71" s="82">
        <v>10.6</v>
      </c>
      <c r="AM71" s="83"/>
      <c r="AN71" s="84"/>
      <c r="AO71" s="82">
        <v>10.6</v>
      </c>
      <c r="AP71" s="83"/>
      <c r="AQ71" s="84"/>
      <c r="AX71" s="287"/>
      <c r="AY71" s="287"/>
      <c r="AZ71" s="261">
        <v>0</v>
      </c>
      <c r="BB71" s="287"/>
      <c r="BC71" s="287"/>
    </row>
    <row r="72" spans="1:68" ht="17.25" thickBot="1" x14ac:dyDescent="0.3">
      <c r="A72" s="54"/>
      <c r="B72" s="55"/>
      <c r="C72" s="56"/>
      <c r="D72" s="64" t="s">
        <v>29</v>
      </c>
      <c r="E72" s="65"/>
      <c r="F72" s="65"/>
      <c r="G72" s="66"/>
      <c r="H72" s="67" t="s">
        <v>30</v>
      </c>
      <c r="I72" s="68"/>
      <c r="J72" s="69"/>
      <c r="K72" s="67" t="s">
        <v>30</v>
      </c>
      <c r="L72" s="68"/>
      <c r="M72" s="69"/>
      <c r="N72" s="67" t="s">
        <v>30</v>
      </c>
      <c r="O72" s="68"/>
      <c r="P72" s="69"/>
      <c r="Q72" s="67" t="s">
        <v>30</v>
      </c>
      <c r="R72" s="68"/>
      <c r="S72" s="69"/>
      <c r="T72" s="67" t="s">
        <v>30</v>
      </c>
      <c r="U72" s="68"/>
      <c r="V72" s="69"/>
      <c r="W72" s="67" t="s">
        <v>30</v>
      </c>
      <c r="X72" s="68"/>
      <c r="Y72" s="69"/>
      <c r="Z72" s="67" t="s">
        <v>30</v>
      </c>
      <c r="AA72" s="68"/>
      <c r="AB72" s="69"/>
      <c r="AC72" s="67" t="s">
        <v>30</v>
      </c>
      <c r="AD72" s="68"/>
      <c r="AE72" s="69"/>
      <c r="AF72" s="67" t="s">
        <v>30</v>
      </c>
      <c r="AG72" s="68"/>
      <c r="AH72" s="69"/>
      <c r="AI72" s="67" t="s">
        <v>30</v>
      </c>
      <c r="AJ72" s="68"/>
      <c r="AK72" s="69"/>
      <c r="AL72" s="67" t="s">
        <v>30</v>
      </c>
      <c r="AM72" s="68"/>
      <c r="AN72" s="69"/>
      <c r="AO72" s="67" t="s">
        <v>30</v>
      </c>
      <c r="AP72" s="68"/>
      <c r="AQ72" s="69"/>
      <c r="AX72" s="287"/>
      <c r="AY72" s="287"/>
      <c r="AZ72" s="261">
        <v>0</v>
      </c>
      <c r="BB72" s="287"/>
      <c r="BC72" s="287"/>
    </row>
    <row r="73" spans="1:68" ht="16.5" x14ac:dyDescent="0.25">
      <c r="A73" s="74" t="s">
        <v>32</v>
      </c>
      <c r="B73" s="91"/>
      <c r="C73" s="44"/>
      <c r="D73" s="92"/>
      <c r="E73" s="93"/>
      <c r="F73" s="48" t="s">
        <v>25</v>
      </c>
      <c r="G73" s="75"/>
      <c r="H73" s="272">
        <f t="shared" ref="H73:AQ74" si="4">H61+H67</f>
        <v>44.544094259361707</v>
      </c>
      <c r="I73" s="273">
        <f t="shared" si="4"/>
        <v>9.0518999999999998</v>
      </c>
      <c r="J73" s="274">
        <f t="shared" si="4"/>
        <v>2.4056999999999995</v>
      </c>
      <c r="K73" s="272">
        <f t="shared" si="4"/>
        <v>44.166189653256751</v>
      </c>
      <c r="L73" s="273">
        <f t="shared" si="4"/>
        <v>8.9595000000000002</v>
      </c>
      <c r="M73" s="274">
        <f t="shared" si="4"/>
        <v>2.4452999999999996</v>
      </c>
      <c r="N73" s="272">
        <f t="shared" si="4"/>
        <v>42.999020401950183</v>
      </c>
      <c r="O73" s="273">
        <f t="shared" si="4"/>
        <v>8.7285000000000004</v>
      </c>
      <c r="P73" s="274">
        <f t="shared" si="4"/>
        <v>2.3594999999999997</v>
      </c>
      <c r="Q73" s="272">
        <f t="shared" si="4"/>
        <v>40.603788758138059</v>
      </c>
      <c r="R73" s="273">
        <f t="shared" si="4"/>
        <v>8.2797000000000001</v>
      </c>
      <c r="S73" s="274">
        <f t="shared" si="4"/>
        <v>2.0823</v>
      </c>
      <c r="T73" s="272">
        <f t="shared" si="4"/>
        <v>39.348638656615236</v>
      </c>
      <c r="U73" s="273">
        <f t="shared" si="4"/>
        <v>8.0421000000000014</v>
      </c>
      <c r="V73" s="274">
        <f t="shared" si="4"/>
        <v>1.9403999999999999</v>
      </c>
      <c r="W73" s="272">
        <f t="shared" si="4"/>
        <v>37.595589797417134</v>
      </c>
      <c r="X73" s="273">
        <f t="shared" si="4"/>
        <v>7.6791</v>
      </c>
      <c r="Y73" s="274">
        <f t="shared" si="4"/>
        <v>1.8744000000000001</v>
      </c>
      <c r="Z73" s="272">
        <f t="shared" si="4"/>
        <v>35.555996608652642</v>
      </c>
      <c r="AA73" s="273">
        <f t="shared" si="4"/>
        <v>7.2666000000000004</v>
      </c>
      <c r="AB73" s="274">
        <f t="shared" si="4"/>
        <v>1.7588999999999999</v>
      </c>
      <c r="AC73" s="272">
        <f t="shared" si="4"/>
        <v>34.174264503492282</v>
      </c>
      <c r="AD73" s="273">
        <f t="shared" si="4"/>
        <v>6.9960000000000004</v>
      </c>
      <c r="AE73" s="274">
        <f t="shared" si="4"/>
        <v>1.6434</v>
      </c>
      <c r="AF73" s="272">
        <f t="shared" si="4"/>
        <v>32.220409592553764</v>
      </c>
      <c r="AG73" s="273">
        <f t="shared" si="4"/>
        <v>6.6066000000000003</v>
      </c>
      <c r="AH73" s="274">
        <f t="shared" si="4"/>
        <v>1.5047999999999999</v>
      </c>
      <c r="AI73" s="272">
        <f t="shared" si="4"/>
        <v>30.817312351460792</v>
      </c>
      <c r="AJ73" s="273">
        <f t="shared" si="4"/>
        <v>6.2930999999999999</v>
      </c>
      <c r="AK73" s="274">
        <f t="shared" si="4"/>
        <v>1.5477000000000001</v>
      </c>
      <c r="AL73" s="272">
        <f t="shared" si="4"/>
        <v>28.132671279612993</v>
      </c>
      <c r="AM73" s="273">
        <f t="shared" si="4"/>
        <v>5.7222</v>
      </c>
      <c r="AN73" s="274">
        <f t="shared" si="4"/>
        <v>1.5014999999999998</v>
      </c>
      <c r="AO73" s="272">
        <f t="shared" si="4"/>
        <v>24.890746370981894</v>
      </c>
      <c r="AP73" s="273">
        <f t="shared" si="4"/>
        <v>5.0556000000000001</v>
      </c>
      <c r="AQ73" s="274">
        <f t="shared" si="4"/>
        <v>1.3563000000000001</v>
      </c>
    </row>
    <row r="74" spans="1:68" ht="17.25" thickBot="1" x14ac:dyDescent="0.3">
      <c r="A74" s="79"/>
      <c r="B74" s="96"/>
      <c r="C74" s="80"/>
      <c r="D74" s="97"/>
      <c r="E74" s="98"/>
      <c r="F74" s="59" t="s">
        <v>26</v>
      </c>
      <c r="G74" s="81"/>
      <c r="H74" s="61">
        <f t="shared" si="4"/>
        <v>507.43026881621381</v>
      </c>
      <c r="I74" s="275">
        <f t="shared" si="4"/>
        <v>9.0712799999999998</v>
      </c>
      <c r="J74" s="276">
        <f t="shared" si="4"/>
        <v>2.0728200000000001</v>
      </c>
      <c r="K74" s="61">
        <f t="shared" si="4"/>
        <v>502.90759964553183</v>
      </c>
      <c r="L74" s="275">
        <f t="shared" si="4"/>
        <v>8.9746999999999986</v>
      </c>
      <c r="M74" s="276">
        <f t="shared" si="4"/>
        <v>2.12242</v>
      </c>
      <c r="N74" s="61">
        <f t="shared" si="4"/>
        <v>490.12350189501296</v>
      </c>
      <c r="O74" s="275">
        <f t="shared" si="4"/>
        <v>8.7468800000000009</v>
      </c>
      <c r="P74" s="276">
        <f t="shared" si="4"/>
        <v>2.0672199999999998</v>
      </c>
      <c r="Q74" s="61">
        <f t="shared" si="4"/>
        <v>463.54522831816286</v>
      </c>
      <c r="R74" s="275">
        <f t="shared" si="4"/>
        <v>8.2923200000000001</v>
      </c>
      <c r="S74" s="276">
        <f t="shared" si="4"/>
        <v>1.8696400000000002</v>
      </c>
      <c r="T74" s="61">
        <f t="shared" si="4"/>
        <v>449.38185009516144</v>
      </c>
      <c r="U74" s="275">
        <f t="shared" si="4"/>
        <v>8.05246</v>
      </c>
      <c r="V74" s="276">
        <f t="shared" si="4"/>
        <v>1.75142</v>
      </c>
      <c r="W74" s="61">
        <f t="shared" si="4"/>
        <v>430.14757119244666</v>
      </c>
      <c r="X74" s="275">
        <f t="shared" si="4"/>
        <v>7.6958200000000012</v>
      </c>
      <c r="Y74" s="276">
        <f t="shared" si="4"/>
        <v>1.7305199999999998</v>
      </c>
      <c r="Z74" s="61">
        <f t="shared" si="4"/>
        <v>405.73543781024932</v>
      </c>
      <c r="AA74" s="275">
        <f t="shared" si="4"/>
        <v>7.2716000000000003</v>
      </c>
      <c r="AB74" s="276">
        <f t="shared" si="4"/>
        <v>1.57576</v>
      </c>
      <c r="AC74" s="61">
        <f t="shared" si="4"/>
        <v>390.18274910861061</v>
      </c>
      <c r="AD74" s="275">
        <f t="shared" si="4"/>
        <v>7.0032200000000007</v>
      </c>
      <c r="AE74" s="276">
        <f t="shared" si="4"/>
        <v>1.4667599999999998</v>
      </c>
      <c r="AF74" s="61">
        <f t="shared" si="4"/>
        <v>367.78353867473606</v>
      </c>
      <c r="AG74" s="275">
        <f t="shared" si="4"/>
        <v>6.6102400000000001</v>
      </c>
      <c r="AH74" s="276">
        <f t="shared" si="4"/>
        <v>1.33836</v>
      </c>
      <c r="AI74" s="61">
        <f t="shared" si="4"/>
        <v>351.49394312016261</v>
      </c>
      <c r="AJ74" s="275">
        <f t="shared" si="4"/>
        <v>6.2984200000000001</v>
      </c>
      <c r="AK74" s="276">
        <f t="shared" si="4"/>
        <v>1.36998</v>
      </c>
      <c r="AL74" s="61">
        <f t="shared" si="4"/>
        <v>320.56859973306211</v>
      </c>
      <c r="AM74" s="275">
        <f t="shared" si="4"/>
        <v>5.7262400000000007</v>
      </c>
      <c r="AN74" s="276">
        <f t="shared" si="4"/>
        <v>1.3296000000000001</v>
      </c>
      <c r="AO74" s="61">
        <f t="shared" si="4"/>
        <v>283.20419556713296</v>
      </c>
      <c r="AP74" s="275">
        <f t="shared" si="4"/>
        <v>5.0472000000000001</v>
      </c>
      <c r="AQ74" s="276">
        <f t="shared" si="4"/>
        <v>1.2235800000000001</v>
      </c>
    </row>
    <row r="75" spans="1:68" ht="16.5" x14ac:dyDescent="0.25">
      <c r="A75" s="101"/>
      <c r="B75" s="102"/>
      <c r="C75" s="103"/>
      <c r="D75" s="7"/>
      <c r="E75" s="104"/>
      <c r="F75" s="104"/>
      <c r="G75" s="105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105"/>
    </row>
    <row r="76" spans="1:68" ht="17.25" thickBot="1" x14ac:dyDescent="0.3">
      <c r="A76" s="106"/>
      <c r="B76" s="107"/>
      <c r="C76" s="108"/>
      <c r="D76" s="109"/>
      <c r="E76" s="110"/>
      <c r="F76" s="110"/>
      <c r="G76" s="111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1"/>
    </row>
    <row r="77" spans="1:68" ht="17.25" thickBot="1" x14ac:dyDescent="0.3">
      <c r="A77" s="113"/>
      <c r="B77" s="114"/>
      <c r="C77" s="114"/>
      <c r="D77" s="115"/>
      <c r="E77" s="116"/>
      <c r="F77" s="115"/>
      <c r="G77" s="116"/>
      <c r="H77" s="117"/>
      <c r="I77" s="115"/>
      <c r="J77" s="115"/>
      <c r="K77" s="117"/>
      <c r="L77" s="115"/>
      <c r="M77" s="115"/>
      <c r="N77" s="117"/>
      <c r="O77" s="115"/>
      <c r="P77" s="115"/>
      <c r="Q77" s="117"/>
      <c r="R77" s="115"/>
      <c r="S77" s="115"/>
      <c r="T77" s="117"/>
      <c r="U77" s="115"/>
      <c r="V77" s="115"/>
      <c r="W77" s="117"/>
      <c r="X77" s="115"/>
      <c r="Y77" s="115"/>
      <c r="Z77" s="117"/>
      <c r="AA77" s="115"/>
      <c r="AB77" s="115"/>
      <c r="AC77" s="117"/>
      <c r="AD77" s="115"/>
      <c r="AE77" s="115"/>
      <c r="AF77" s="117"/>
      <c r="AG77" s="115"/>
      <c r="AH77" s="115"/>
      <c r="AI77" s="117"/>
      <c r="AJ77" s="115"/>
      <c r="AK77" s="115"/>
      <c r="AL77" s="117"/>
      <c r="AM77" s="115"/>
      <c r="AN77" s="115"/>
      <c r="AO77" s="117"/>
      <c r="AP77" s="115"/>
      <c r="AQ77" s="115"/>
    </row>
    <row r="78" spans="1:68" ht="16.5" x14ac:dyDescent="0.25">
      <c r="A78" s="118" t="s">
        <v>37</v>
      </c>
      <c r="B78" s="119"/>
      <c r="C78" s="119"/>
      <c r="D78" s="76" t="s">
        <v>38</v>
      </c>
      <c r="E78" s="77"/>
      <c r="F78" s="77" t="s">
        <v>39</v>
      </c>
      <c r="G78" s="78"/>
      <c r="H78" s="120" t="s">
        <v>97</v>
      </c>
      <c r="I78" s="121"/>
      <c r="J78" s="122"/>
      <c r="K78" s="120" t="s">
        <v>98</v>
      </c>
      <c r="L78" s="121"/>
      <c r="M78" s="122"/>
      <c r="N78" s="120" t="s">
        <v>99</v>
      </c>
      <c r="O78" s="121"/>
      <c r="P78" s="122"/>
      <c r="Q78" s="120" t="s">
        <v>100</v>
      </c>
      <c r="R78" s="121"/>
      <c r="S78" s="122"/>
      <c r="T78" s="120" t="s">
        <v>101</v>
      </c>
      <c r="U78" s="121"/>
      <c r="V78" s="122"/>
      <c r="W78" s="120" t="s">
        <v>102</v>
      </c>
      <c r="X78" s="121"/>
      <c r="Y78" s="122"/>
      <c r="Z78" s="120" t="s">
        <v>103</v>
      </c>
      <c r="AA78" s="121"/>
      <c r="AB78" s="122"/>
      <c r="AC78" s="120" t="s">
        <v>104</v>
      </c>
      <c r="AD78" s="121"/>
      <c r="AE78" s="122"/>
      <c r="AF78" s="120" t="s">
        <v>105</v>
      </c>
      <c r="AG78" s="121"/>
      <c r="AH78" s="122"/>
      <c r="AI78" s="120" t="s">
        <v>106</v>
      </c>
      <c r="AJ78" s="121"/>
      <c r="AK78" s="122"/>
      <c r="AL78" s="120" t="s">
        <v>107</v>
      </c>
      <c r="AM78" s="121"/>
      <c r="AN78" s="122"/>
      <c r="AO78" s="120" t="s">
        <v>108</v>
      </c>
      <c r="AP78" s="121"/>
      <c r="AQ78" s="122"/>
    </row>
    <row r="79" spans="1:68" ht="17.25" thickBot="1" x14ac:dyDescent="0.3">
      <c r="A79" s="123" t="s">
        <v>40</v>
      </c>
      <c r="B79" s="124"/>
      <c r="C79" s="124"/>
      <c r="D79" s="125" t="s">
        <v>41</v>
      </c>
      <c r="E79" s="126" t="s">
        <v>42</v>
      </c>
      <c r="F79" s="127" t="s">
        <v>41</v>
      </c>
      <c r="G79" s="128" t="s">
        <v>42</v>
      </c>
      <c r="H79" s="132"/>
      <c r="I79" s="133"/>
      <c r="J79" s="134"/>
      <c r="K79" s="132"/>
      <c r="L79" s="133"/>
      <c r="M79" s="134"/>
      <c r="N79" s="132"/>
      <c r="O79" s="133"/>
      <c r="P79" s="134"/>
      <c r="Q79" s="132"/>
      <c r="R79" s="133"/>
      <c r="S79" s="134"/>
      <c r="T79" s="132"/>
      <c r="U79" s="133"/>
      <c r="V79" s="134"/>
      <c r="W79" s="132"/>
      <c r="X79" s="133"/>
      <c r="Y79" s="134"/>
      <c r="Z79" s="132"/>
      <c r="AA79" s="133"/>
      <c r="AB79" s="134"/>
      <c r="AC79" s="132"/>
      <c r="AD79" s="133"/>
      <c r="AE79" s="134"/>
      <c r="AF79" s="132"/>
      <c r="AG79" s="133"/>
      <c r="AH79" s="134"/>
      <c r="AI79" s="132"/>
      <c r="AJ79" s="133"/>
      <c r="AK79" s="134"/>
      <c r="AL79" s="132"/>
      <c r="AM79" s="133"/>
      <c r="AN79" s="134"/>
      <c r="AO79" s="132"/>
      <c r="AP79" s="133"/>
      <c r="AQ79" s="134"/>
    </row>
    <row r="80" spans="1:68" ht="16.5" x14ac:dyDescent="0.25">
      <c r="A80" s="135" t="s">
        <v>43</v>
      </c>
      <c r="B80" s="136" t="s">
        <v>110</v>
      </c>
      <c r="C80" s="137"/>
      <c r="D80" s="138"/>
      <c r="E80" s="139"/>
      <c r="F80" s="140"/>
      <c r="G80" s="141"/>
      <c r="H80" s="142">
        <f>SQRT(I80^2+J80^2)*1000/(1.73*H65)</f>
        <v>48.925533500987299</v>
      </c>
      <c r="I80" s="143">
        <v>0.84120000000000006</v>
      </c>
      <c r="J80" s="144">
        <v>0.312</v>
      </c>
      <c r="K80" s="142">
        <f>SQRT(L80^2+M80^2)*1000/(1.73*K65)</f>
        <v>47.202676421510631</v>
      </c>
      <c r="L80" s="143">
        <v>0.80879999999999996</v>
      </c>
      <c r="M80" s="144">
        <v>0.30839999999999995</v>
      </c>
      <c r="N80" s="142">
        <f>SQRT(O80^2+P80^2)*1000/(1.73*N65)</f>
        <v>44.36597151635732</v>
      </c>
      <c r="O80" s="143">
        <v>0.7572000000000001</v>
      </c>
      <c r="P80" s="144">
        <v>0.29760000000000003</v>
      </c>
      <c r="Q80" s="142">
        <f>SQRT(R80^2+S80^2)*1000/(1.73*Q65)</f>
        <v>39.096715207578029</v>
      </c>
      <c r="R80" s="143">
        <v>0.66120000000000001</v>
      </c>
      <c r="S80" s="144">
        <v>0.2772</v>
      </c>
      <c r="T80" s="142">
        <f>SQRT(U80^2+V80^2)*1000/(1.73*T65)</f>
        <v>36.836416740435666</v>
      </c>
      <c r="U80" s="143">
        <v>0.61920000000000008</v>
      </c>
      <c r="V80" s="144">
        <v>0.27</v>
      </c>
      <c r="W80" s="142">
        <f>SQRT(X80^2+Y80^2)*1000/(1.73*W65)</f>
        <v>36.160872997649989</v>
      </c>
      <c r="X80" s="143">
        <v>0.60239999999999994</v>
      </c>
      <c r="Y80" s="144">
        <v>0.2772</v>
      </c>
      <c r="Z80" s="142">
        <f>SQRT(AA80^2+AB80^2)*1000/(1.73*Z65)</f>
        <v>34.836073694072198</v>
      </c>
      <c r="AA80" s="143">
        <v>0.57840000000000003</v>
      </c>
      <c r="AB80" s="144">
        <v>0.27120000000000005</v>
      </c>
      <c r="AC80" s="142">
        <f>SQRT(AD80^2+AE80^2)*1000/(1.73*AC65)</f>
        <v>33.812143908034365</v>
      </c>
      <c r="AD80" s="143">
        <v>0.56159999999999999</v>
      </c>
      <c r="AE80" s="144">
        <v>0.26280000000000003</v>
      </c>
      <c r="AF80" s="142">
        <f>SQRT(AG80^2+AH80^2)*1000/(1.73*AF65)</f>
        <v>33.003149994085248</v>
      </c>
      <c r="AG80" s="143">
        <v>0.55079999999999996</v>
      </c>
      <c r="AH80" s="144">
        <v>0.25080000000000002</v>
      </c>
      <c r="AI80" s="142">
        <f>SQRT(AJ80^2+AK80^2)*1000/(1.73*AI65)</f>
        <v>32.061226541739813</v>
      </c>
      <c r="AJ80" s="143">
        <v>0.53400000000000003</v>
      </c>
      <c r="AK80" s="144">
        <v>0.246</v>
      </c>
      <c r="AL80" s="142">
        <f>SQRT(AM80^2+AN80^2)*1000/(1.73*AL65)</f>
        <v>31.823677094337199</v>
      </c>
      <c r="AM80" s="143">
        <v>0.5292</v>
      </c>
      <c r="AN80" s="144">
        <v>0.246</v>
      </c>
      <c r="AO80" s="142">
        <f>SQRT(AP80^2+AQ80^2)*1000/(1.73*AO65)</f>
        <v>30.864007492088668</v>
      </c>
      <c r="AP80" s="143">
        <v>0.51479999999999992</v>
      </c>
      <c r="AQ80" s="144">
        <v>0.23519999999999999</v>
      </c>
    </row>
    <row r="81" spans="1:43" ht="16.5" x14ac:dyDescent="0.25">
      <c r="A81" s="145" t="s">
        <v>111</v>
      </c>
      <c r="B81" s="146" t="s">
        <v>112</v>
      </c>
      <c r="C81" s="147"/>
      <c r="D81" s="148"/>
      <c r="E81" s="149"/>
      <c r="F81" s="150"/>
      <c r="G81" s="151"/>
      <c r="H81" s="152">
        <f>SQRT(I81^2+J81^2)*1000/(1.73*H65)</f>
        <v>43.046902429942946</v>
      </c>
      <c r="I81" s="153">
        <v>0.77600000000000002</v>
      </c>
      <c r="J81" s="154">
        <v>0.14480000000000001</v>
      </c>
      <c r="K81" s="152">
        <f>SQRT(L81^2+M81^2)*1000/(1.73*K65)</f>
        <v>40.921539400158004</v>
      </c>
      <c r="L81" s="153">
        <v>0.73599999999999999</v>
      </c>
      <c r="M81" s="154">
        <v>0.1464</v>
      </c>
      <c r="N81" s="152">
        <f>SQRT(O81^2+P81^2)*1000/(1.73*N65)</f>
        <v>40.006098935278068</v>
      </c>
      <c r="O81" s="153">
        <v>0.71920000000000006</v>
      </c>
      <c r="P81" s="154">
        <v>0.14480000000000001</v>
      </c>
      <c r="Q81" s="152">
        <f>SQRT(R81^2+S81^2)*1000/(1.73*Q65)</f>
        <v>39.793434704005698</v>
      </c>
      <c r="R81" s="153">
        <v>0.71439999999999992</v>
      </c>
      <c r="S81" s="154">
        <v>0.14880000000000002</v>
      </c>
      <c r="T81" s="152">
        <f>SQRT(U81^2+V81^2)*1000/(1.73*T65)</f>
        <v>41.409540757192403</v>
      </c>
      <c r="U81" s="153">
        <v>0.74399999999999999</v>
      </c>
      <c r="V81" s="154">
        <v>0.152</v>
      </c>
      <c r="W81" s="152">
        <f>SQRT(X81^2+Y81^2)*1000/(1.73*W65)</f>
        <v>43.847639119100684</v>
      </c>
      <c r="X81" s="153">
        <v>0.78879999999999995</v>
      </c>
      <c r="Y81" s="154">
        <v>0.156</v>
      </c>
      <c r="Z81" s="152">
        <f>SQRT(AA81^2+AB81^2)*1000/(1.73*Z65)</f>
        <v>41.74463173270005</v>
      </c>
      <c r="AA81" s="153">
        <v>0.752</v>
      </c>
      <c r="AB81" s="154">
        <v>0.14319999999999999</v>
      </c>
      <c r="AC81" s="152">
        <f>SQRT(AD81^2+AE81^2)*1000/(1.73*AC65)</f>
        <v>43.265899111929826</v>
      </c>
      <c r="AD81" s="153">
        <v>0.77839999999999998</v>
      </c>
      <c r="AE81" s="154">
        <v>0.15359999999999999</v>
      </c>
      <c r="AF81" s="152">
        <f>SQRT(AG81^2+AH81^2)*1000/(1.73*AF65)</f>
        <v>41.777626295046282</v>
      </c>
      <c r="AG81" s="153">
        <v>0.752</v>
      </c>
      <c r="AH81" s="154">
        <v>0.1464</v>
      </c>
      <c r="AI81" s="152">
        <f>SQRT(AJ81^2+AK81^2)*1000/(1.73*AI65)</f>
        <v>41.674271716646217</v>
      </c>
      <c r="AJ81" s="153">
        <v>0.74479999999999991</v>
      </c>
      <c r="AK81" s="154">
        <v>0.17120000000000002</v>
      </c>
      <c r="AL81" s="152">
        <f>SQRT(AM81^2+AN81^2)*1000/(1.73*AL65)</f>
        <v>36.790580507601732</v>
      </c>
      <c r="AM81" s="153">
        <v>0.65600000000000003</v>
      </c>
      <c r="AN81" s="154">
        <v>0.15759999999999999</v>
      </c>
      <c r="AO81" s="152">
        <f>SQRT(AP81^2+AQ81^2)*1000/(1.73*AO65)</f>
        <v>29.467239799555667</v>
      </c>
      <c r="AP81" s="153">
        <v>0.52400000000000002</v>
      </c>
      <c r="AQ81" s="154">
        <v>0.13200000000000001</v>
      </c>
    </row>
    <row r="82" spans="1:43" ht="16.5" x14ac:dyDescent="0.25">
      <c r="A82" s="145" t="s">
        <v>47</v>
      </c>
      <c r="B82" s="146" t="s">
        <v>113</v>
      </c>
      <c r="C82" s="147"/>
      <c r="D82" s="148"/>
      <c r="E82" s="149"/>
      <c r="F82" s="150"/>
      <c r="G82" s="151"/>
      <c r="H82" s="152">
        <f>SQRT(I82^2+J82^2)*1000/(1.73*H65)</f>
        <v>29.761292711629039</v>
      </c>
      <c r="I82" s="153">
        <v>0.52439999999999998</v>
      </c>
      <c r="J82" s="154">
        <v>0.1512</v>
      </c>
      <c r="K82" s="152">
        <f>SQRT(L82^2+M82^2)*1000/(1.73*K65)</f>
        <v>33.047397092047575</v>
      </c>
      <c r="L82" s="153">
        <v>0.57420000000000004</v>
      </c>
      <c r="M82" s="154">
        <v>0.1938</v>
      </c>
      <c r="N82" s="152">
        <f>SQRT(O82^2+P82^2)*1000/(1.73*N65)</f>
        <v>33.432613670044198</v>
      </c>
      <c r="O82" s="153">
        <v>0.58679999999999999</v>
      </c>
      <c r="P82" s="154">
        <v>0.17760000000000004</v>
      </c>
      <c r="Q82" s="152">
        <f>SQRT(R82^2+S82^2)*1000/(1.73*Q65)</f>
        <v>29.399113926211204</v>
      </c>
      <c r="R82" s="153">
        <v>0.52679999999999993</v>
      </c>
      <c r="S82" s="154">
        <v>0.11460000000000001</v>
      </c>
      <c r="T82" s="152">
        <f>SQRT(U82^2+V82^2)*1000/(1.73*T65)</f>
        <v>28.073121119076355</v>
      </c>
      <c r="U82" s="153">
        <v>0.50819999999999999</v>
      </c>
      <c r="V82" s="154">
        <v>8.2199999999999995E-2</v>
      </c>
      <c r="W82" s="152">
        <f>SQRT(X82^2+Y82^2)*1000/(1.73*W65)</f>
        <v>30.512393515251517</v>
      </c>
      <c r="X82" s="153">
        <v>0.54779999999999995</v>
      </c>
      <c r="Y82" s="154">
        <v>0.114</v>
      </c>
      <c r="Z82" s="152">
        <f>SQRT(AA82^2+AB82^2)*1000/(1.73*Z65)</f>
        <v>29.144554569684388</v>
      </c>
      <c r="AA82" s="153">
        <v>0.52800000000000002</v>
      </c>
      <c r="AB82" s="154">
        <v>8.2799999999999999E-2</v>
      </c>
      <c r="AC82" s="152">
        <f>SQRT(AD82^2+AE82^2)*1000/(1.73*AC65)</f>
        <v>30.075971870785349</v>
      </c>
      <c r="AD82" s="153">
        <v>0.54720000000000002</v>
      </c>
      <c r="AE82" s="154">
        <v>6.9000000000000006E-2</v>
      </c>
      <c r="AF82" s="152">
        <f>SQRT(AG82^2+AH82^2)*1000/(1.73*AF65)</f>
        <v>26.546922273773362</v>
      </c>
      <c r="AG82" s="153">
        <v>0.48599999999999999</v>
      </c>
      <c r="AH82" s="154">
        <v>2.8200000000000003E-2</v>
      </c>
      <c r="AI82" s="152">
        <f>SQRT(AJ82^2+AK82^2)*1000/(1.73*AI65)</f>
        <v>26.212857295286877</v>
      </c>
      <c r="AJ82" s="153">
        <v>0.4788</v>
      </c>
      <c r="AK82" s="154">
        <v>4.2599999999999992E-2</v>
      </c>
      <c r="AL82" s="152">
        <f>SQRT(AM82^2+AN82^2)*1000/(1.73*AL65)</f>
        <v>23.805050100358901</v>
      </c>
      <c r="AM82" s="153">
        <v>0.435</v>
      </c>
      <c r="AN82" s="154">
        <v>3.6600000000000001E-2</v>
      </c>
      <c r="AO82" s="152">
        <f>SQRT(AP82^2+AQ82^2)*1000/(1.73*AO65)</f>
        <v>19.39968535687791</v>
      </c>
      <c r="AP82" s="153">
        <v>0.35520000000000002</v>
      </c>
      <c r="AQ82" s="154">
        <v>1.9800000000000002E-2</v>
      </c>
    </row>
    <row r="83" spans="1:43" ht="16.5" x14ac:dyDescent="0.25">
      <c r="A83" s="145" t="s">
        <v>114</v>
      </c>
      <c r="B83" s="146" t="s">
        <v>115</v>
      </c>
      <c r="C83" s="147"/>
      <c r="D83" s="148"/>
      <c r="E83" s="149"/>
      <c r="F83" s="150"/>
      <c r="G83" s="151"/>
      <c r="H83" s="152">
        <f>SQRT(I83^2+J83^2)*1000/(1.73*H65)</f>
        <v>155.8249261647633</v>
      </c>
      <c r="I83" s="153">
        <v>2.8140000000000001</v>
      </c>
      <c r="J83" s="154">
        <v>0.49679999999999996</v>
      </c>
      <c r="K83" s="152">
        <f>SQRT(L83^2+M83^2)*1000/(1.73*K65)</f>
        <v>156.66668284313147</v>
      </c>
      <c r="L83" s="153">
        <v>2.8284000000000002</v>
      </c>
      <c r="M83" s="154">
        <v>0.504</v>
      </c>
      <c r="N83" s="152">
        <f>SQRT(O83^2+P83^2)*1000/(1.73*N65)</f>
        <v>153.08389489581771</v>
      </c>
      <c r="O83" s="153">
        <v>2.7611999999999997</v>
      </c>
      <c r="P83" s="154">
        <v>0.50639999999999996</v>
      </c>
      <c r="Q83" s="152">
        <f>SQRT(R83^2+S83^2)*1000/(1.73*Q65)</f>
        <v>147.23798303347729</v>
      </c>
      <c r="R83" s="153">
        <v>2.6543999999999999</v>
      </c>
      <c r="S83" s="154">
        <v>0.49439999999999995</v>
      </c>
      <c r="T83" s="152">
        <f>SQRT(U83^2+V83^2)*1000/(1.73*T65)</f>
        <v>140.38896429825317</v>
      </c>
      <c r="U83" s="153">
        <v>2.532</v>
      </c>
      <c r="V83" s="154">
        <v>0.46559999999999996</v>
      </c>
      <c r="W83" s="152">
        <f>SQRT(X83^2+Y83^2)*1000/(1.73*W65)</f>
        <v>128.40201078587887</v>
      </c>
      <c r="X83" s="153">
        <v>2.3159999999999998</v>
      </c>
      <c r="Y83" s="154">
        <v>0.42480000000000001</v>
      </c>
      <c r="Z83" s="152">
        <f>SQRT(AA83^2+AB83^2)*1000/(1.73*Z65)</f>
        <v>118.4149175727897</v>
      </c>
      <c r="AA83" s="153">
        <v>2.1395999999999997</v>
      </c>
      <c r="AB83" s="154">
        <v>0.37080000000000002</v>
      </c>
      <c r="AC83" s="152">
        <f>SQRT(AD83^2+AE83^2)*1000/(1.73*AC65)</f>
        <v>111.9471494116729</v>
      </c>
      <c r="AD83" s="153">
        <v>2.0255999999999998</v>
      </c>
      <c r="AE83" s="154">
        <v>0.33359999999999995</v>
      </c>
      <c r="AF83" s="152">
        <f>SQRT(AG83^2+AH83^2)*1000/(1.73*AF65)</f>
        <v>105.94481054081474</v>
      </c>
      <c r="AG83" s="153">
        <v>1.9176</v>
      </c>
      <c r="AH83" s="154">
        <v>0.312</v>
      </c>
      <c r="AI83" s="152">
        <f>SQRT(AJ83^2+AK83^2)*1000/(1.73*AI65)</f>
        <v>97.599574227762517</v>
      </c>
      <c r="AJ83" s="153">
        <v>1.7627999999999999</v>
      </c>
      <c r="AK83" s="154">
        <v>0.30960000000000004</v>
      </c>
      <c r="AL83" s="152">
        <f>SQRT(AM83^2+AN83^2)*1000/(1.73*AL65)</f>
        <v>86.66528835988963</v>
      </c>
      <c r="AM83" s="153">
        <v>1.56</v>
      </c>
      <c r="AN83" s="154">
        <v>0.30360000000000004</v>
      </c>
      <c r="AO83" s="152">
        <f>SQRT(AP83^2+AQ83^2)*1000/(1.73*AO65)</f>
        <v>79.851225328921799</v>
      </c>
      <c r="AP83" s="153">
        <v>1.4339999999999999</v>
      </c>
      <c r="AQ83" s="154">
        <v>0.2964</v>
      </c>
    </row>
    <row r="84" spans="1:43" ht="16.5" x14ac:dyDescent="0.25">
      <c r="A84" s="145" t="s">
        <v>49</v>
      </c>
      <c r="B84" s="146" t="s">
        <v>116</v>
      </c>
      <c r="C84" s="147"/>
      <c r="D84" s="148"/>
      <c r="E84" s="149"/>
      <c r="F84" s="150"/>
      <c r="G84" s="151"/>
      <c r="H84" s="152">
        <f>SQRT(I84^2+J84^2)*1000/(1.73*H65)</f>
        <v>0.56712836732468097</v>
      </c>
      <c r="I84" s="153">
        <v>1.04E-2</v>
      </c>
      <c r="J84" s="157">
        <v>0</v>
      </c>
      <c r="K84" s="152">
        <f>SQRT(L84^2+M84^2)*1000/(1.73*K65)</f>
        <v>0.54531573781219322</v>
      </c>
      <c r="L84" s="153">
        <v>0.01</v>
      </c>
      <c r="M84" s="157">
        <v>0</v>
      </c>
      <c r="N84" s="152">
        <f>SQRT(O84^2+P84^2)*1000/(1.73*N65)</f>
        <v>0.4362525902497546</v>
      </c>
      <c r="O84" s="153">
        <v>8.0000000000000002E-3</v>
      </c>
      <c r="P84" s="157">
        <v>0</v>
      </c>
      <c r="Q84" s="152">
        <f>SQRT(R84^2+S84^2)*1000/(1.73*Q65)</f>
        <v>0.28356418366234049</v>
      </c>
      <c r="R84" s="153">
        <v>5.1999999999999998E-3</v>
      </c>
      <c r="S84" s="157">
        <v>0</v>
      </c>
      <c r="T84" s="152">
        <f>SQRT(U84^2+V84^2)*1000/(1.73*T65)</f>
        <v>0.26175155414985274</v>
      </c>
      <c r="U84" s="153">
        <v>4.7999999999999996E-3</v>
      </c>
      <c r="V84" s="157">
        <v>0</v>
      </c>
      <c r="W84" s="152">
        <f>SQRT(X84^2+Y84^2)*1000/(1.73*W65)</f>
        <v>0.30537681317482818</v>
      </c>
      <c r="X84" s="153">
        <v>5.5999999999999999E-3</v>
      </c>
      <c r="Y84" s="157">
        <v>0</v>
      </c>
      <c r="Z84" s="152">
        <f>SQRT(AA84^2+AB84^2)*1000/(1.73*Z65)</f>
        <v>0.30537681317482818</v>
      </c>
      <c r="AA84" s="153">
        <v>5.5999999999999999E-3</v>
      </c>
      <c r="AB84" s="157">
        <v>0</v>
      </c>
      <c r="AC84" s="152">
        <f>SQRT(AD84^2+AE84^2)*1000/(1.73*AC65)</f>
        <v>0.37081470171229136</v>
      </c>
      <c r="AD84" s="153">
        <v>6.7999999999999996E-3</v>
      </c>
      <c r="AE84" s="157">
        <v>0</v>
      </c>
      <c r="AF84" s="152">
        <f>SQRT(AG84^2+AH84^2)*1000/(1.73*AF65)</f>
        <v>0.39262733122477916</v>
      </c>
      <c r="AG84" s="153">
        <v>7.1999999999999998E-3</v>
      </c>
      <c r="AH84" s="157">
        <v>0</v>
      </c>
      <c r="AI84" s="152">
        <f>SQRT(AJ84^2+AK84^2)*1000/(1.73*AI65)</f>
        <v>0.37081470171229136</v>
      </c>
      <c r="AJ84" s="153">
        <v>6.7999999999999996E-3</v>
      </c>
      <c r="AK84" s="157">
        <v>0</v>
      </c>
      <c r="AL84" s="152">
        <f>SQRT(AM84^2+AN84^2)*1000/(1.73*AL65)</f>
        <v>0.30537681317482818</v>
      </c>
      <c r="AM84" s="153">
        <v>5.5999999999999999E-3</v>
      </c>
      <c r="AN84" s="157">
        <v>0</v>
      </c>
      <c r="AO84" s="152">
        <f>SQRT(AP84^2+AQ84^2)*1000/(1.73*AO65)</f>
        <v>0.28356418366234049</v>
      </c>
      <c r="AP84" s="153">
        <v>5.1999999999999998E-3</v>
      </c>
      <c r="AQ84" s="157">
        <v>0</v>
      </c>
    </row>
    <row r="85" spans="1:43" ht="16.5" x14ac:dyDescent="0.25">
      <c r="A85" s="145" t="s">
        <v>59</v>
      </c>
      <c r="B85" s="146" t="s">
        <v>117</v>
      </c>
      <c r="C85" s="147"/>
      <c r="D85" s="148"/>
      <c r="E85" s="149"/>
      <c r="F85" s="150"/>
      <c r="G85" s="151"/>
      <c r="H85" s="152">
        <f>SQRT(I85^2+J85^2)*1000/(1.73*H71)</f>
        <v>137.67525252592003</v>
      </c>
      <c r="I85" s="153">
        <v>2.4660000000000002</v>
      </c>
      <c r="J85" s="154">
        <v>0.54120000000000001</v>
      </c>
      <c r="K85" s="152">
        <f>SQRT(L85^2+M85^2)*1000/(1.73*K71)</f>
        <v>136.58180670347988</v>
      </c>
      <c r="L85" s="153">
        <v>2.4443999999999999</v>
      </c>
      <c r="M85" s="154">
        <v>0.54600000000000004</v>
      </c>
      <c r="N85" s="152">
        <f>SQRT(O85^2+P85^2)*1000/(1.73*N71)</f>
        <v>131.81921379451978</v>
      </c>
      <c r="O85" s="153">
        <v>2.3592</v>
      </c>
      <c r="P85" s="154">
        <v>0.52679999999999993</v>
      </c>
      <c r="Q85" s="152">
        <f>SQRT(R85^2+S85^2)*1000/(1.73*Q71)</f>
        <v>124.92056929197244</v>
      </c>
      <c r="R85" s="153">
        <v>2.2464</v>
      </c>
      <c r="S85" s="154">
        <v>0.44879999999999998</v>
      </c>
      <c r="T85" s="152">
        <f>SQRT(U85^2+V85^2)*1000/(1.73*T71)</f>
        <v>120.41371655877244</v>
      </c>
      <c r="U85" s="153">
        <v>2.1708000000000003</v>
      </c>
      <c r="V85" s="154">
        <v>0.40439999999999998</v>
      </c>
      <c r="W85" s="152">
        <f>SQRT(X85^2+Y85^2)*1000/(1.73*W71)</f>
        <v>114.78410019987074</v>
      </c>
      <c r="X85" s="153">
        <v>2.0664000000000002</v>
      </c>
      <c r="Y85" s="154">
        <v>0.40079999999999993</v>
      </c>
      <c r="Z85" s="152">
        <f>SQRT(AA85^2+AB85^2)*1000/(1.73*Z71)</f>
        <v>108.95840755297566</v>
      </c>
      <c r="AA85" s="153">
        <v>1.9524000000000001</v>
      </c>
      <c r="AB85" s="154">
        <v>0.42480000000000001</v>
      </c>
      <c r="AC85" s="152">
        <f>SQRT(AD85^2+AE85^2)*1000/(1.73*AC71)</f>
        <v>100.22042823815892</v>
      </c>
      <c r="AD85" s="153">
        <v>1.7952000000000001</v>
      </c>
      <c r="AE85" s="154">
        <v>0.39360000000000001</v>
      </c>
      <c r="AF85" s="152">
        <f>SQRT(AG85^2+AH85^2)*1000/(1.73*AF71)</f>
        <v>91.805253082837751</v>
      </c>
      <c r="AG85" s="153">
        <v>1.6464000000000001</v>
      </c>
      <c r="AH85" s="154">
        <v>0.35160000000000002</v>
      </c>
      <c r="AI85" s="152">
        <f>SQRT(AJ85^2+AK85^2)*1000/(1.73*AI71)</f>
        <v>85.152396094178926</v>
      </c>
      <c r="AJ85" s="153">
        <v>1.5227999999999999</v>
      </c>
      <c r="AK85" s="154">
        <v>0.34560000000000002</v>
      </c>
      <c r="AL85" s="152">
        <f>SQRT(AM85^2+AN85^2)*1000/(1.73*AL71)</f>
        <v>78.356072063978942</v>
      </c>
      <c r="AM85" s="153">
        <v>1.3956</v>
      </c>
      <c r="AN85" s="154">
        <v>0.34200000000000003</v>
      </c>
      <c r="AO85" s="152">
        <f>SQRT(AP85^2+AQ85^2)*1000/(1.73*AO71)</f>
        <v>68.420937514667045</v>
      </c>
      <c r="AP85" s="153">
        <v>1.2156</v>
      </c>
      <c r="AQ85" s="154">
        <v>0.31079999999999997</v>
      </c>
    </row>
    <row r="86" spans="1:43" ht="16.5" x14ac:dyDescent="0.25">
      <c r="A86" s="145" t="s">
        <v>69</v>
      </c>
      <c r="B86" s="146" t="s">
        <v>118</v>
      </c>
      <c r="C86" s="147"/>
      <c r="D86" s="148"/>
      <c r="E86" s="149"/>
      <c r="F86" s="150"/>
      <c r="G86" s="151"/>
      <c r="H86" s="152">
        <f>SQRT(I86^2+J86^2)*1000/(1.73*H71)</f>
        <v>46.246581330973612</v>
      </c>
      <c r="I86" s="153">
        <v>0.79679999999999995</v>
      </c>
      <c r="J86" s="154">
        <v>0.29039999999999999</v>
      </c>
      <c r="K86" s="152">
        <f>SQRT(L86^2+M86^2)*1000/(1.73*K71)</f>
        <v>43.977766558625859</v>
      </c>
      <c r="L86" s="153">
        <v>0.75600000000000001</v>
      </c>
      <c r="M86" s="154">
        <v>0.28079999999999999</v>
      </c>
      <c r="N86" s="152">
        <f>SQRT(O86^2+P86^2)*1000/(1.73*N71)</f>
        <v>41.351153965679273</v>
      </c>
      <c r="O86" s="153">
        <v>0.71520000000000006</v>
      </c>
      <c r="P86" s="154">
        <v>0.252</v>
      </c>
      <c r="Q86" s="152">
        <f>SQRT(R86^2+S86^2)*1000/(1.73*Q71)</f>
        <v>36.205607529744491</v>
      </c>
      <c r="R86" s="153">
        <v>0.624</v>
      </c>
      <c r="S86" s="154">
        <v>0.2268</v>
      </c>
      <c r="T86" s="152">
        <f>SQRT(U86^2+V86^2)*1000/(1.73*T71)</f>
        <v>33.594884054589016</v>
      </c>
      <c r="U86" s="153">
        <v>0.5796</v>
      </c>
      <c r="V86" s="154">
        <v>0.20880000000000001</v>
      </c>
      <c r="W86" s="152">
        <f>SQRT(X86^2+Y86^2)*1000/(1.73*W71)</f>
        <v>30.12944018098662</v>
      </c>
      <c r="X86" s="153">
        <v>0.52439999999999998</v>
      </c>
      <c r="Y86" s="154">
        <v>0.17399999999999999</v>
      </c>
      <c r="Z86" s="152">
        <f>SQRT(AA86^2+AB86^2)*1000/(1.73*Z71)</f>
        <v>26.632497110181667</v>
      </c>
      <c r="AA86" s="153">
        <v>0.4728</v>
      </c>
      <c r="AB86" s="154">
        <v>0.12240000000000001</v>
      </c>
      <c r="AC86" s="152">
        <f>SQRT(AD86^2+AE86^2)*1000/(1.73*AC71)</f>
        <v>24.887397783050542</v>
      </c>
      <c r="AD86" s="153">
        <v>0.44400000000000001</v>
      </c>
      <c r="AE86" s="154">
        <v>0.1056</v>
      </c>
      <c r="AF86" s="152">
        <f>SQRT(AG86^2+AH86^2)*1000/(1.73*AF71)</f>
        <v>23.905885656423287</v>
      </c>
      <c r="AG86" s="153">
        <v>0.42719999999999997</v>
      </c>
      <c r="AH86" s="154">
        <v>9.8400000000000001E-2</v>
      </c>
      <c r="AI86" s="152">
        <f>SQRT(AJ86^2+AK86^2)*1000/(1.73*AI71)</f>
        <v>23.117363943499051</v>
      </c>
      <c r="AJ86" s="153">
        <v>0.41399999999999998</v>
      </c>
      <c r="AK86" s="154">
        <v>9.1200000000000003E-2</v>
      </c>
      <c r="AL86" s="152">
        <f>SQRT(AM86^2+AN86^2)*1000/(1.73*AL71)</f>
        <v>22.048199005759066</v>
      </c>
      <c r="AM86" s="153">
        <v>0.39600000000000002</v>
      </c>
      <c r="AN86" s="154">
        <v>8.1599999999999992E-2</v>
      </c>
      <c r="AO86" s="152">
        <f>SQRT(AP86^2+AQ86^2)*1000/(1.73*AO71)</f>
        <v>21.418991490776143</v>
      </c>
      <c r="AP86" s="153">
        <v>0.38519999999999999</v>
      </c>
      <c r="AQ86" s="154">
        <v>7.6800000000000007E-2</v>
      </c>
    </row>
    <row r="87" spans="1:43" ht="16.5" x14ac:dyDescent="0.25">
      <c r="A87" s="145" t="s">
        <v>119</v>
      </c>
      <c r="B87" s="146" t="s">
        <v>120</v>
      </c>
      <c r="C87" s="147"/>
      <c r="D87" s="148"/>
      <c r="E87" s="149"/>
      <c r="F87" s="150"/>
      <c r="G87" s="151"/>
      <c r="H87" s="152">
        <f>SQRT(I87^2+J87^2)*1000/(1.73*H71)</f>
        <v>17.177476901955128</v>
      </c>
      <c r="I87" s="153">
        <v>0.315</v>
      </c>
      <c r="J87" s="154">
        <v>6.0000000000000006E-4</v>
      </c>
      <c r="K87" s="152">
        <f>SQRT(L87^2+M87^2)*1000/(1.73*K71)</f>
        <v>16.523066855709455</v>
      </c>
      <c r="L87" s="153">
        <v>0.30299999999999999</v>
      </c>
      <c r="M87" s="157">
        <v>0</v>
      </c>
      <c r="N87" s="152">
        <f>SQRT(O87^2+P87^2)*1000/(1.73*N71)</f>
        <v>16.981163596583354</v>
      </c>
      <c r="O87" s="153">
        <v>0.31139999999999995</v>
      </c>
      <c r="P87" s="154">
        <v>6.0000000000000006E-4</v>
      </c>
      <c r="Q87" s="152">
        <f>SQRT(R87^2+S87^2)*1000/(1.73*Q71)</f>
        <v>17.537354128040135</v>
      </c>
      <c r="R87" s="153">
        <v>0.3216</v>
      </c>
      <c r="S87" s="157">
        <v>0</v>
      </c>
      <c r="T87" s="152">
        <f>SQRT(U87^2+V87^2)*1000/(1.73*T71)</f>
        <v>17.635541312345509</v>
      </c>
      <c r="U87" s="153">
        <v>0.32339999999999997</v>
      </c>
      <c r="V87" s="154">
        <v>6.0000000000000006E-4</v>
      </c>
      <c r="W87" s="152">
        <f>SQRT(X87^2+Y87^2)*1000/(1.73*W71)</f>
        <v>16.195877413022139</v>
      </c>
      <c r="X87" s="153">
        <v>0.29699999999999999</v>
      </c>
      <c r="Y87" s="157">
        <v>0</v>
      </c>
      <c r="Z87" s="152">
        <f>SQRT(AA87^2+AB87^2)*1000/(1.73*Z71)</f>
        <v>16.915694186934232</v>
      </c>
      <c r="AA87" s="153">
        <v>0.31019999999999998</v>
      </c>
      <c r="AB87" s="154">
        <v>0</v>
      </c>
      <c r="AC87" s="152">
        <f>SQRT(AD87^2+AE87^2)*1000/(1.73*AC71)</f>
        <v>16.915694186934232</v>
      </c>
      <c r="AD87" s="153">
        <v>0.31019999999999998</v>
      </c>
      <c r="AE87" s="157">
        <v>0</v>
      </c>
      <c r="AF87" s="152">
        <f>SQRT(AG87^2+AH87^2)*1000/(1.73*AF71)</f>
        <v>16.752099465590575</v>
      </c>
      <c r="AG87" s="153">
        <v>0.30719999999999997</v>
      </c>
      <c r="AH87" s="157">
        <v>0</v>
      </c>
      <c r="AI87" s="152">
        <f>SQRT(AJ87^2+AK87^2)*1000/(1.73*AI71)</f>
        <v>17.373759406696479</v>
      </c>
      <c r="AJ87" s="153">
        <v>0.31860000000000005</v>
      </c>
      <c r="AK87" s="157">
        <v>0</v>
      </c>
      <c r="AL87" s="152">
        <f>SQRT(AM87^2+AN87^2)*1000/(1.73*AL71)</f>
        <v>15.410622750572582</v>
      </c>
      <c r="AM87" s="153">
        <v>0.28260000000000002</v>
      </c>
      <c r="AN87" s="154">
        <v>0</v>
      </c>
      <c r="AO87" s="152">
        <f>SQRT(AP87^2+AQ87^2)*1000/(1.73*AO71)</f>
        <v>12.760388264805322</v>
      </c>
      <c r="AP87" s="153">
        <v>0.23400000000000001</v>
      </c>
      <c r="AQ87" s="157">
        <v>0</v>
      </c>
    </row>
    <row r="88" spans="1:43" ht="16.5" x14ac:dyDescent="0.25">
      <c r="A88" s="145" t="s">
        <v>121</v>
      </c>
      <c r="B88" s="146" t="s">
        <v>122</v>
      </c>
      <c r="C88" s="147"/>
      <c r="D88" s="148"/>
      <c r="E88" s="149"/>
      <c r="F88" s="150"/>
      <c r="G88" s="151"/>
      <c r="H88" s="152">
        <f>SQRT(I88^2+J88^2)*1000/(1.73*H71)</f>
        <v>29.066145252870466</v>
      </c>
      <c r="I88" s="153">
        <v>0.51600000000000001</v>
      </c>
      <c r="J88" s="154">
        <v>0.1336</v>
      </c>
      <c r="K88" s="152">
        <f>SQRT(L88^2+M88^2)*1000/(1.73*K71)</f>
        <v>28.494241270091834</v>
      </c>
      <c r="L88" s="153">
        <v>0.50319999999999998</v>
      </c>
      <c r="M88" s="154">
        <v>0.14080000000000001</v>
      </c>
      <c r="N88" s="152">
        <f>SQRT(O88^2+P88^2)*1000/(1.73*N71)</f>
        <v>29.530465985580218</v>
      </c>
      <c r="O88" s="153">
        <v>0.51760000000000006</v>
      </c>
      <c r="P88" s="154">
        <v>0.15919999999999998</v>
      </c>
      <c r="Q88" s="152">
        <f>SQRT(R88^2+S88^2)*1000/(1.73*Q71)</f>
        <v>29.951846036575272</v>
      </c>
      <c r="R88" s="153">
        <v>0.52639999999999998</v>
      </c>
      <c r="S88" s="154">
        <v>0.15680000000000002</v>
      </c>
      <c r="T88" s="152">
        <f>SQRT(U88^2+V88^2)*1000/(1.73*T71)</f>
        <v>31.761255908715448</v>
      </c>
      <c r="U88" s="153">
        <v>0.55840000000000001</v>
      </c>
      <c r="V88" s="154">
        <v>0.1656</v>
      </c>
      <c r="W88" s="152">
        <f>SQRT(X88^2+Y88^2)*1000/(1.73*W71)</f>
        <v>30.90226870969742</v>
      </c>
      <c r="X88" s="153">
        <v>0.53679999999999994</v>
      </c>
      <c r="Y88" s="154">
        <v>0.18159999999999998</v>
      </c>
      <c r="Z88" s="152">
        <f>SQRT(AA88^2+AB88^2)*1000/(1.73*Z71)</f>
        <v>29.768062393782984</v>
      </c>
      <c r="AA88" s="153">
        <v>0.52239999999999998</v>
      </c>
      <c r="AB88" s="154">
        <v>0.15839999999999999</v>
      </c>
      <c r="AC88" s="152">
        <f>SQRT(AD88^2+AE88^2)*1000/(1.73*AC71)</f>
        <v>29.668832734805967</v>
      </c>
      <c r="AD88" s="153">
        <v>0.52400000000000002</v>
      </c>
      <c r="AE88" s="154">
        <v>0.1464</v>
      </c>
      <c r="AF88" s="152">
        <f>SQRT(AG88^2+AH88^2)*1000/(1.73*AF71)</f>
        <v>28.698557590228845</v>
      </c>
      <c r="AG88" s="153">
        <v>0.50480000000000003</v>
      </c>
      <c r="AH88" s="154">
        <v>0.14880000000000002</v>
      </c>
      <c r="AI88" s="152">
        <f>SQRT(AJ88^2+AK88^2)*1000/(1.73*AI71)</f>
        <v>28.945219643554758</v>
      </c>
      <c r="AJ88" s="153">
        <v>0.50560000000000005</v>
      </c>
      <c r="AK88" s="154">
        <v>0.16159999999999999</v>
      </c>
      <c r="AL88" s="152">
        <f>SQRT(AM88^2+AN88^2)*1000/(1.73*AL71)</f>
        <v>26.39385856673546</v>
      </c>
      <c r="AM88" s="153">
        <v>0.45679999999999998</v>
      </c>
      <c r="AN88" s="154">
        <v>0.16</v>
      </c>
      <c r="AO88" s="152">
        <f>SQRT(AP88^2+AQ88^2)*1000/(1.73*AO71)</f>
        <v>21.800105467714523</v>
      </c>
      <c r="AP88" s="153">
        <v>0.37039999999999995</v>
      </c>
      <c r="AQ88" s="154">
        <v>0.15040000000000001</v>
      </c>
    </row>
    <row r="89" spans="1:43" ht="16.5" x14ac:dyDescent="0.25">
      <c r="A89" s="145" t="s">
        <v>123</v>
      </c>
      <c r="B89" s="146" t="s">
        <v>124</v>
      </c>
      <c r="C89" s="147"/>
      <c r="D89" s="148"/>
      <c r="E89" s="149"/>
      <c r="F89" s="150"/>
      <c r="G89" s="151"/>
      <c r="H89" s="152">
        <f>SQRT(I89^2+J89^2)*1000/(1.73*H71)</f>
        <v>0.54531573781219322</v>
      </c>
      <c r="I89" s="153">
        <v>0.01</v>
      </c>
      <c r="J89" s="157">
        <v>0</v>
      </c>
      <c r="K89" s="152">
        <f>SQRT(L89^2+M89^2)*1000/(1.73*K71)</f>
        <v>0.50169047878721773</v>
      </c>
      <c r="L89" s="153">
        <v>9.1999999999999998E-3</v>
      </c>
      <c r="M89" s="157">
        <v>0</v>
      </c>
      <c r="N89" s="152">
        <f>SQRT(O89^2+P89^2)*1000/(1.73*N71)</f>
        <v>0.52350310829970548</v>
      </c>
      <c r="O89" s="153">
        <v>9.5999999999999992E-3</v>
      </c>
      <c r="P89" s="157">
        <v>0</v>
      </c>
      <c r="Q89" s="152">
        <f>SQRT(R89^2+S89^2)*1000/(1.73*Q71)</f>
        <v>0.56712836732468097</v>
      </c>
      <c r="R89" s="153">
        <v>1.04E-2</v>
      </c>
      <c r="S89" s="157">
        <v>0</v>
      </c>
      <c r="T89" s="152">
        <f>SQRT(U89^2+V89^2)*1000/(1.73*T71)</f>
        <v>0.58894099683716872</v>
      </c>
      <c r="U89" s="153">
        <v>1.0800000000000001E-2</v>
      </c>
      <c r="V89" s="157">
        <v>0</v>
      </c>
      <c r="W89" s="152">
        <f>SQRT(X89^2+Y89^2)*1000/(1.73*W71)</f>
        <v>0.52350310829970548</v>
      </c>
      <c r="X89" s="153">
        <v>9.5999999999999992E-3</v>
      </c>
      <c r="Y89" s="157">
        <v>0</v>
      </c>
      <c r="Z89" s="152">
        <f>SQRT(AA89^2+AB89^2)*1000/(1.73*Z71)</f>
        <v>0.50169047878721773</v>
      </c>
      <c r="AA89" s="153">
        <v>9.1999999999999998E-3</v>
      </c>
      <c r="AB89" s="157">
        <v>0</v>
      </c>
      <c r="AC89" s="152">
        <f>SQRT(AD89^2+AE89^2)*1000/(1.73*AC71)</f>
        <v>0.50169047878721773</v>
      </c>
      <c r="AD89" s="153">
        <v>9.1999999999999998E-3</v>
      </c>
      <c r="AE89" s="157">
        <v>0</v>
      </c>
      <c r="AF89" s="152">
        <f>SQRT(AG89^2+AH89^2)*1000/(1.73*AF71)</f>
        <v>0.54531573781219322</v>
      </c>
      <c r="AG89" s="153">
        <v>0.01</v>
      </c>
      <c r="AH89" s="157">
        <v>0</v>
      </c>
      <c r="AI89" s="152">
        <f>SQRT(AJ89^2+AK89^2)*1000/(1.73*AI71)</f>
        <v>0.50169047878721773</v>
      </c>
      <c r="AJ89" s="153">
        <v>9.1999999999999998E-3</v>
      </c>
      <c r="AK89" s="157">
        <v>0</v>
      </c>
      <c r="AL89" s="152">
        <f>SQRT(AM89^2+AN89^2)*1000/(1.73*AL71)</f>
        <v>0.45806521976224235</v>
      </c>
      <c r="AM89" s="153">
        <v>8.4000000000000012E-3</v>
      </c>
      <c r="AN89" s="157">
        <v>0</v>
      </c>
      <c r="AO89" s="152">
        <f>SQRT(AP89^2+AQ89^2)*1000/(1.73*AO71)</f>
        <v>0.4362525902497546</v>
      </c>
      <c r="AP89" s="153">
        <v>8.0000000000000002E-3</v>
      </c>
      <c r="AQ89" s="157">
        <v>0</v>
      </c>
    </row>
    <row r="90" spans="1:43" ht="16.5" x14ac:dyDescent="0.25">
      <c r="A90" s="161"/>
      <c r="B90" s="146" t="s">
        <v>75</v>
      </c>
      <c r="C90" s="147"/>
      <c r="D90" s="162"/>
      <c r="E90" s="163"/>
      <c r="F90" s="164"/>
      <c r="G90" s="165"/>
      <c r="H90" s="166">
        <f>SQRT(I90^2+J90^2)*1000/(1.73*0.4)</f>
        <v>3.1903377883827222</v>
      </c>
      <c r="I90" s="277">
        <v>1.2199999999999999E-3</v>
      </c>
      <c r="J90" s="278">
        <v>1.8400000000000001E-3</v>
      </c>
      <c r="K90" s="166">
        <f>SQRT(L90^2+M90^2)*1000/(1.73*0.4)</f>
        <v>3.1903377883827222</v>
      </c>
      <c r="L90" s="277">
        <v>1.2199999999999999E-3</v>
      </c>
      <c r="M90" s="278">
        <v>1.8400000000000001E-3</v>
      </c>
      <c r="N90" s="166">
        <f>SQRT(O90^2+P90^2)*1000/(1.73*0.4)</f>
        <v>3.1903377883827222</v>
      </c>
      <c r="O90" s="277">
        <v>1.2199999999999999E-3</v>
      </c>
      <c r="P90" s="278">
        <v>1.8400000000000001E-3</v>
      </c>
      <c r="Q90" s="166">
        <f>SQRT(R90^2+S90^2)*1000/(1.73*0.4)</f>
        <v>3.2304072121209142</v>
      </c>
      <c r="R90" s="277">
        <v>1.24E-3</v>
      </c>
      <c r="S90" s="278">
        <v>1.8599999999999999E-3</v>
      </c>
      <c r="T90" s="166">
        <f>SQRT(U90^2+V90^2)*1000/(1.73*0.4)</f>
        <v>3.0009131335539334</v>
      </c>
      <c r="U90" s="277">
        <v>1E-3</v>
      </c>
      <c r="V90" s="278">
        <v>1.8199999999999998E-3</v>
      </c>
      <c r="W90" s="166">
        <f>SQRT(X90^2+Y90^2)*1000/(1.73*0.4)</f>
        <v>2.7323987398378011</v>
      </c>
      <c r="X90" s="277">
        <v>7.3999999999999999E-4</v>
      </c>
      <c r="Y90" s="278">
        <v>1.74E-3</v>
      </c>
      <c r="Z90" s="166">
        <f>SQRT(AA90^2+AB90^2)*1000/(1.73*0.4)</f>
        <v>2.7590183334758538</v>
      </c>
      <c r="AA90" s="277">
        <v>7.3999999999999999E-4</v>
      </c>
      <c r="AB90" s="278">
        <v>1.7600000000000001E-3</v>
      </c>
      <c r="AC90" s="166">
        <f>SQRT(AD90^2+AE90^2)*1000/(1.73*0.4)</f>
        <v>2.7590183334758538</v>
      </c>
      <c r="AD90" s="277">
        <v>7.3999999999999999E-4</v>
      </c>
      <c r="AE90" s="278">
        <v>1.7600000000000001E-3</v>
      </c>
      <c r="AF90" s="166">
        <f>SQRT(AG90^2+AH90^2)*1000/(1.73*0.4)</f>
        <v>2.7703484315194817</v>
      </c>
      <c r="AG90" s="277">
        <v>7.6000000000000004E-4</v>
      </c>
      <c r="AH90" s="278">
        <v>1.7600000000000001E-3</v>
      </c>
      <c r="AI90" s="166">
        <f>SQRT(AJ90^2+AK90^2)*1000/(1.73*0.4)</f>
        <v>2.7856834127217316</v>
      </c>
      <c r="AJ90" s="277">
        <v>7.3999999999999999E-4</v>
      </c>
      <c r="AK90" s="278">
        <v>1.7800000000000001E-3</v>
      </c>
      <c r="AL90" s="166">
        <f>SQRT(AM90^2+AN90^2)*1000/(1.73*0.4)</f>
        <v>2.7856834127217316</v>
      </c>
      <c r="AM90" s="277">
        <v>7.3999999999999999E-4</v>
      </c>
      <c r="AN90" s="278">
        <v>1.7800000000000001E-3</v>
      </c>
      <c r="AO90" s="166">
        <f>SQRT(AP90^2+AQ90^2)*1000/(1.73*0.4)</f>
        <v>2.6439953385351234</v>
      </c>
      <c r="AP90" s="277">
        <v>5.0000000000000001E-4</v>
      </c>
      <c r="AQ90" s="278">
        <v>1.7600000000000001E-3</v>
      </c>
    </row>
    <row r="91" spans="1:43" ht="17.25" thickBot="1" x14ac:dyDescent="0.3">
      <c r="A91" s="169"/>
      <c r="B91" s="170" t="s">
        <v>76</v>
      </c>
      <c r="C91" s="171"/>
      <c r="D91" s="172"/>
      <c r="E91" s="163"/>
      <c r="F91" s="173"/>
      <c r="G91" s="174"/>
      <c r="H91" s="166">
        <f>SQRT(I91^2+J91^2)*1000/(1.73*0.4)</f>
        <v>0.66536788631337218</v>
      </c>
      <c r="I91" s="279">
        <v>2.6000000000000003E-4</v>
      </c>
      <c r="J91" s="280">
        <v>3.8000000000000002E-4</v>
      </c>
      <c r="K91" s="166">
        <f>SQRT(L91^2+M91^2)*1000/(1.73*0.4)</f>
        <v>0.68210541741074837</v>
      </c>
      <c r="L91" s="279">
        <v>2.8000000000000003E-4</v>
      </c>
      <c r="M91" s="280">
        <v>3.8000000000000002E-4</v>
      </c>
      <c r="N91" s="166">
        <f>SQRT(O91^2+P91^2)*1000/(1.73*0.4)</f>
        <v>0.66536788631337218</v>
      </c>
      <c r="O91" s="279">
        <v>2.6000000000000003E-4</v>
      </c>
      <c r="P91" s="280">
        <v>3.8000000000000002E-4</v>
      </c>
      <c r="Q91" s="166">
        <f>SQRT(R91^2+S91^2)*1000/(1.73*0.4)</f>
        <v>0.68210541741074837</v>
      </c>
      <c r="R91" s="279">
        <v>2.8000000000000003E-4</v>
      </c>
      <c r="S91" s="280">
        <v>3.8000000000000002E-4</v>
      </c>
      <c r="T91" s="166">
        <f>SQRT(U91^2+V91^2)*1000/(1.73*0.4)</f>
        <v>0.68941389837436773</v>
      </c>
      <c r="U91" s="279">
        <v>2.6000000000000003E-4</v>
      </c>
      <c r="V91" s="280">
        <v>4.0000000000000002E-4</v>
      </c>
      <c r="W91" s="166">
        <f>SQRT(X91^2+Y91^2)*1000/(1.73*0.4)</f>
        <v>0.68210541741074837</v>
      </c>
      <c r="X91" s="279">
        <v>2.8000000000000003E-4</v>
      </c>
      <c r="Y91" s="280">
        <v>3.8000000000000002E-4</v>
      </c>
      <c r="Z91" s="166">
        <f>SQRT(AA91^2+AB91^2)*1000/(1.73*0.4)</f>
        <v>0.68941389837436773</v>
      </c>
      <c r="AA91" s="279">
        <v>2.6000000000000003E-4</v>
      </c>
      <c r="AB91" s="280">
        <v>4.0000000000000002E-4</v>
      </c>
      <c r="AC91" s="166">
        <f>SQRT(AD91^2+AE91^2)*1000/(1.73*0.4)</f>
        <v>0.70558124946437584</v>
      </c>
      <c r="AD91" s="279">
        <v>2.8000000000000003E-4</v>
      </c>
      <c r="AE91" s="280">
        <v>4.0000000000000002E-4</v>
      </c>
      <c r="AF91" s="166">
        <f>SQRT(AG91^2+AH91^2)*1000/(1.73*0.4)</f>
        <v>0.70558124946437584</v>
      </c>
      <c r="AG91" s="279">
        <v>2.8000000000000003E-4</v>
      </c>
      <c r="AH91" s="280">
        <v>4.0000000000000002E-4</v>
      </c>
      <c r="AI91" s="166">
        <f>SQRT(AJ91^2+AK91^2)*1000/(1.73*0.4)</f>
        <v>0.70558124946437584</v>
      </c>
      <c r="AJ91" s="279">
        <v>2.8000000000000003E-4</v>
      </c>
      <c r="AK91" s="280">
        <v>4.0000000000000002E-4</v>
      </c>
      <c r="AL91" s="166">
        <f>SQRT(AM91^2+AN91^2)*1000/(1.73*0.4)</f>
        <v>0.74586635263375367</v>
      </c>
      <c r="AM91" s="279">
        <v>3.0000000000000003E-4</v>
      </c>
      <c r="AN91" s="280">
        <v>4.2000000000000002E-4</v>
      </c>
      <c r="AO91" s="166">
        <f>SQRT(AP91^2+AQ91^2)*1000/(1.73*0.4)</f>
        <v>0.74586635263375367</v>
      </c>
      <c r="AP91" s="279">
        <v>3.0000000000000003E-4</v>
      </c>
      <c r="AQ91" s="280">
        <v>4.2000000000000002E-4</v>
      </c>
    </row>
    <row r="92" spans="1:43" ht="16.5" x14ac:dyDescent="0.25">
      <c r="A92" s="176" t="s">
        <v>77</v>
      </c>
      <c r="B92" s="177"/>
      <c r="C92" s="177"/>
      <c r="D92" s="177"/>
      <c r="E92" s="177"/>
      <c r="F92" s="177"/>
      <c r="G92" s="178"/>
      <c r="H92" s="142">
        <f>H80+H81+H82+H84+H83</f>
        <v>278.12578317464727</v>
      </c>
      <c r="I92" s="281">
        <f>I80+I81+I82+I84+I83</f>
        <v>4.9660000000000002</v>
      </c>
      <c r="J92" s="282">
        <f>J80+J81+J82+J84+J83</f>
        <v>1.1048</v>
      </c>
      <c r="K92" s="142">
        <f t="shared" ref="K92:AQ92" si="5">K80+K81+K82+K84+K83</f>
        <v>278.38361149465987</v>
      </c>
      <c r="L92" s="281">
        <f t="shared" si="5"/>
        <v>4.9573999999999998</v>
      </c>
      <c r="M92" s="282">
        <f t="shared" si="5"/>
        <v>1.1526000000000001</v>
      </c>
      <c r="N92" s="142">
        <f t="shared" si="5"/>
        <v>271.324831607747</v>
      </c>
      <c r="O92" s="281">
        <f t="shared" si="5"/>
        <v>4.8323999999999998</v>
      </c>
      <c r="P92" s="282">
        <f t="shared" si="5"/>
        <v>1.1264000000000001</v>
      </c>
      <c r="Q92" s="142">
        <f t="shared" si="5"/>
        <v>255.81081105493456</v>
      </c>
      <c r="R92" s="281">
        <f t="shared" si="5"/>
        <v>4.5619999999999994</v>
      </c>
      <c r="S92" s="282">
        <f t="shared" si="5"/>
        <v>1.0350000000000001</v>
      </c>
      <c r="T92" s="142">
        <f t="shared" si="5"/>
        <v>246.96979446910746</v>
      </c>
      <c r="U92" s="281">
        <f t="shared" si="5"/>
        <v>4.4081999999999999</v>
      </c>
      <c r="V92" s="282">
        <f t="shared" si="5"/>
        <v>0.9698</v>
      </c>
      <c r="W92" s="142">
        <f t="shared" si="5"/>
        <v>239.22829323105589</v>
      </c>
      <c r="X92" s="281">
        <f t="shared" si="5"/>
        <v>4.2606000000000002</v>
      </c>
      <c r="Y92" s="282">
        <f t="shared" si="5"/>
        <v>0.97199999999999998</v>
      </c>
      <c r="Z92" s="142">
        <f t="shared" si="5"/>
        <v>224.44555438242116</v>
      </c>
      <c r="AA92" s="281">
        <f t="shared" si="5"/>
        <v>4.0035999999999996</v>
      </c>
      <c r="AB92" s="282">
        <f t="shared" si="5"/>
        <v>0.8680000000000001</v>
      </c>
      <c r="AC92" s="142">
        <f t="shared" si="5"/>
        <v>219.47197900413471</v>
      </c>
      <c r="AD92" s="281">
        <f t="shared" si="5"/>
        <v>3.9196</v>
      </c>
      <c r="AE92" s="282">
        <f t="shared" si="5"/>
        <v>0.81899999999999995</v>
      </c>
      <c r="AF92" s="142">
        <f t="shared" si="5"/>
        <v>207.6651364349444</v>
      </c>
      <c r="AG92" s="281">
        <f t="shared" si="5"/>
        <v>3.7136</v>
      </c>
      <c r="AH92" s="282">
        <f t="shared" si="5"/>
        <v>0.73740000000000006</v>
      </c>
      <c r="AI92" s="142">
        <f t="shared" si="5"/>
        <v>197.91874448314772</v>
      </c>
      <c r="AJ92" s="281">
        <f t="shared" si="5"/>
        <v>3.5271999999999997</v>
      </c>
      <c r="AK92" s="282">
        <f t="shared" si="5"/>
        <v>0.76940000000000008</v>
      </c>
      <c r="AL92" s="142">
        <f t="shared" si="5"/>
        <v>179.38997287536228</v>
      </c>
      <c r="AM92" s="281">
        <f t="shared" si="5"/>
        <v>3.1858000000000004</v>
      </c>
      <c r="AN92" s="282">
        <f t="shared" si="5"/>
        <v>0.74380000000000002</v>
      </c>
      <c r="AO92" s="142">
        <f t="shared" si="5"/>
        <v>159.86572216110636</v>
      </c>
      <c r="AP92" s="281">
        <f t="shared" si="5"/>
        <v>2.8331999999999997</v>
      </c>
      <c r="AQ92" s="282">
        <f t="shared" si="5"/>
        <v>0.68340000000000001</v>
      </c>
    </row>
    <row r="93" spans="1:43" ht="17.25" thickBot="1" x14ac:dyDescent="0.3">
      <c r="A93" s="179" t="s">
        <v>78</v>
      </c>
      <c r="B93" s="180"/>
      <c r="C93" s="180"/>
      <c r="D93" s="180"/>
      <c r="E93" s="180"/>
      <c r="F93" s="180"/>
      <c r="G93" s="181"/>
      <c r="H93" s="182">
        <f>H89+H88+H87+H86+H85</f>
        <v>230.71077174953143</v>
      </c>
      <c r="I93" s="283">
        <f>I89+I88+I87+I86+I85</f>
        <v>4.1037999999999997</v>
      </c>
      <c r="J93" s="284">
        <f>J89+J88+J87+J86+J85</f>
        <v>0.96579999999999999</v>
      </c>
      <c r="K93" s="182">
        <f t="shared" ref="K93:AQ93" si="6">K89+K88+K87+K86+K85</f>
        <v>226.07857186669423</v>
      </c>
      <c r="L93" s="283">
        <f t="shared" si="6"/>
        <v>4.0157999999999996</v>
      </c>
      <c r="M93" s="284">
        <f t="shared" si="6"/>
        <v>0.96760000000000002</v>
      </c>
      <c r="N93" s="182">
        <f t="shared" si="6"/>
        <v>220.20550045066233</v>
      </c>
      <c r="O93" s="283">
        <f t="shared" si="6"/>
        <v>3.9130000000000003</v>
      </c>
      <c r="P93" s="284">
        <f t="shared" si="6"/>
        <v>0.93859999999999988</v>
      </c>
      <c r="Q93" s="182">
        <f t="shared" si="6"/>
        <v>209.18250535365701</v>
      </c>
      <c r="R93" s="283">
        <f t="shared" si="6"/>
        <v>3.7287999999999997</v>
      </c>
      <c r="S93" s="284">
        <f t="shared" si="6"/>
        <v>0.83240000000000003</v>
      </c>
      <c r="T93" s="182">
        <f t="shared" si="6"/>
        <v>203.9943388312596</v>
      </c>
      <c r="U93" s="283">
        <f t="shared" si="6"/>
        <v>3.6430000000000002</v>
      </c>
      <c r="V93" s="284">
        <f t="shared" si="6"/>
        <v>0.77939999999999998</v>
      </c>
      <c r="W93" s="182">
        <f t="shared" si="6"/>
        <v>192.5351896118766</v>
      </c>
      <c r="X93" s="283">
        <f t="shared" si="6"/>
        <v>3.4342000000000001</v>
      </c>
      <c r="Y93" s="284">
        <f t="shared" si="6"/>
        <v>0.75639999999999996</v>
      </c>
      <c r="Z93" s="182">
        <f t="shared" si="6"/>
        <v>182.77635172266176</v>
      </c>
      <c r="AA93" s="283">
        <f t="shared" si="6"/>
        <v>3.2670000000000003</v>
      </c>
      <c r="AB93" s="284">
        <f t="shared" si="6"/>
        <v>0.7056</v>
      </c>
      <c r="AC93" s="182">
        <f t="shared" si="6"/>
        <v>172.19404342173686</v>
      </c>
      <c r="AD93" s="283">
        <f t="shared" si="6"/>
        <v>3.0826000000000002</v>
      </c>
      <c r="AE93" s="284">
        <f t="shared" si="6"/>
        <v>0.64559999999999995</v>
      </c>
      <c r="AF93" s="182">
        <f t="shared" si="6"/>
        <v>161.70711153289267</v>
      </c>
      <c r="AG93" s="283">
        <f t="shared" si="6"/>
        <v>2.8956</v>
      </c>
      <c r="AH93" s="284">
        <f t="shared" si="6"/>
        <v>0.5988</v>
      </c>
      <c r="AI93" s="182">
        <f t="shared" si="6"/>
        <v>155.09042956671644</v>
      </c>
      <c r="AJ93" s="283">
        <f t="shared" si="6"/>
        <v>2.7702</v>
      </c>
      <c r="AK93" s="284">
        <f t="shared" si="6"/>
        <v>0.59840000000000004</v>
      </c>
      <c r="AL93" s="182">
        <f t="shared" si="6"/>
        <v>142.66681760680831</v>
      </c>
      <c r="AM93" s="283">
        <f t="shared" si="6"/>
        <v>2.5394000000000001</v>
      </c>
      <c r="AN93" s="284">
        <f t="shared" si="6"/>
        <v>0.58360000000000001</v>
      </c>
      <c r="AO93" s="182">
        <f t="shared" si="6"/>
        <v>124.83667532821278</v>
      </c>
      <c r="AP93" s="283">
        <f t="shared" si="6"/>
        <v>2.2132000000000001</v>
      </c>
      <c r="AQ93" s="284">
        <f t="shared" si="6"/>
        <v>0.53800000000000003</v>
      </c>
    </row>
    <row r="94" spans="1:43" ht="17.25" thickBot="1" x14ac:dyDescent="0.3">
      <c r="A94" s="185" t="s">
        <v>79</v>
      </c>
      <c r="B94" s="186"/>
      <c r="C94" s="186"/>
      <c r="D94" s="186"/>
      <c r="E94" s="186"/>
      <c r="F94" s="186"/>
      <c r="G94" s="186"/>
      <c r="H94" s="187">
        <f t="shared" ref="H94:AQ94" si="7">H92+H93</f>
        <v>508.8365549241787</v>
      </c>
      <c r="I94" s="285">
        <f t="shared" si="7"/>
        <v>9.0698000000000008</v>
      </c>
      <c r="J94" s="286">
        <f t="shared" si="7"/>
        <v>2.0705999999999998</v>
      </c>
      <c r="K94" s="187">
        <f t="shared" si="7"/>
        <v>504.46218336135411</v>
      </c>
      <c r="L94" s="285">
        <f t="shared" si="7"/>
        <v>8.9731999999999985</v>
      </c>
      <c r="M94" s="286">
        <f t="shared" si="7"/>
        <v>2.1202000000000001</v>
      </c>
      <c r="N94" s="187">
        <f t="shared" si="7"/>
        <v>491.53033205840933</v>
      </c>
      <c r="O94" s="285">
        <f t="shared" si="7"/>
        <v>8.7454000000000001</v>
      </c>
      <c r="P94" s="286">
        <f t="shared" si="7"/>
        <v>2.0649999999999999</v>
      </c>
      <c r="Q94" s="187">
        <f t="shared" si="7"/>
        <v>464.99331640859157</v>
      </c>
      <c r="R94" s="285">
        <f t="shared" si="7"/>
        <v>8.2907999999999991</v>
      </c>
      <c r="S94" s="286">
        <f t="shared" si="7"/>
        <v>1.8674000000000002</v>
      </c>
      <c r="T94" s="187">
        <f t="shared" si="7"/>
        <v>450.96413330036705</v>
      </c>
      <c r="U94" s="285">
        <f t="shared" si="7"/>
        <v>8.0511999999999997</v>
      </c>
      <c r="V94" s="286">
        <f t="shared" si="7"/>
        <v>1.7492000000000001</v>
      </c>
      <c r="W94" s="187">
        <f t="shared" si="7"/>
        <v>431.76348284293249</v>
      </c>
      <c r="X94" s="285">
        <f t="shared" si="7"/>
        <v>7.6948000000000008</v>
      </c>
      <c r="Y94" s="286">
        <f t="shared" si="7"/>
        <v>1.7283999999999999</v>
      </c>
      <c r="Z94" s="187">
        <f t="shared" si="7"/>
        <v>407.22190610508289</v>
      </c>
      <c r="AA94" s="285">
        <f t="shared" si="7"/>
        <v>7.2706</v>
      </c>
      <c r="AB94" s="286">
        <f t="shared" si="7"/>
        <v>1.5736000000000001</v>
      </c>
      <c r="AC94" s="187">
        <f t="shared" si="7"/>
        <v>391.66602242587157</v>
      </c>
      <c r="AD94" s="285">
        <f t="shared" si="7"/>
        <v>7.0022000000000002</v>
      </c>
      <c r="AE94" s="286">
        <f t="shared" si="7"/>
        <v>1.4645999999999999</v>
      </c>
      <c r="AF94" s="187">
        <f t="shared" si="7"/>
        <v>369.3722479678371</v>
      </c>
      <c r="AG94" s="285">
        <f t="shared" si="7"/>
        <v>6.6091999999999995</v>
      </c>
      <c r="AH94" s="286">
        <f t="shared" si="7"/>
        <v>1.3362000000000001</v>
      </c>
      <c r="AI94" s="187">
        <f t="shared" si="7"/>
        <v>353.00917404986416</v>
      </c>
      <c r="AJ94" s="285">
        <f t="shared" si="7"/>
        <v>6.2973999999999997</v>
      </c>
      <c r="AK94" s="286">
        <f t="shared" si="7"/>
        <v>1.3678000000000001</v>
      </c>
      <c r="AL94" s="187">
        <f t="shared" si="7"/>
        <v>322.05679048217058</v>
      </c>
      <c r="AM94" s="285">
        <f t="shared" si="7"/>
        <v>5.725200000000001</v>
      </c>
      <c r="AN94" s="286">
        <f t="shared" si="7"/>
        <v>1.3273999999999999</v>
      </c>
      <c r="AO94" s="187">
        <f t="shared" si="7"/>
        <v>284.70239748931914</v>
      </c>
      <c r="AP94" s="285">
        <f t="shared" si="7"/>
        <v>5.0464000000000002</v>
      </c>
      <c r="AQ94" s="286">
        <f t="shared" si="7"/>
        <v>1.2214</v>
      </c>
    </row>
    <row r="95" spans="1:43" ht="16.5" x14ac:dyDescent="0.25">
      <c r="A95" s="190"/>
      <c r="B95" s="3"/>
      <c r="C95" s="113"/>
      <c r="D95" s="115"/>
      <c r="E95" s="116"/>
      <c r="F95" s="115"/>
      <c r="G95" s="116"/>
      <c r="H95" s="117"/>
      <c r="I95" s="115"/>
      <c r="J95" s="115"/>
      <c r="K95" s="117"/>
      <c r="L95" s="115"/>
      <c r="M95" s="115"/>
      <c r="N95" s="117"/>
      <c r="O95" s="115"/>
      <c r="P95" s="115"/>
      <c r="Q95" s="117"/>
      <c r="R95" s="115"/>
      <c r="S95" s="115"/>
      <c r="T95" s="117"/>
      <c r="U95" s="115"/>
      <c r="V95" s="115"/>
      <c r="W95" s="117"/>
      <c r="X95" s="115"/>
      <c r="Y95" s="115"/>
      <c r="Z95" s="117"/>
      <c r="AA95" s="115"/>
      <c r="AB95" s="115"/>
      <c r="AC95" s="117"/>
      <c r="AD95" s="115"/>
      <c r="AE95" s="115"/>
      <c r="AF95" s="117"/>
      <c r="AG95" s="115"/>
      <c r="AH95" s="115"/>
      <c r="AI95" s="117"/>
      <c r="AJ95" s="115"/>
      <c r="AK95" s="115"/>
      <c r="AL95" s="117"/>
      <c r="AM95" s="115"/>
      <c r="AN95" s="115"/>
      <c r="AO95" s="117"/>
      <c r="AP95" s="115"/>
      <c r="AQ95" s="115"/>
    </row>
    <row r="96" spans="1:43" ht="17.25" thickBot="1" x14ac:dyDescent="0.3">
      <c r="A96" s="191" t="s">
        <v>80</v>
      </c>
      <c r="B96" s="3"/>
      <c r="C96" s="3"/>
      <c r="D96" s="3"/>
      <c r="E96" s="3"/>
      <c r="F96" s="3"/>
      <c r="G96" s="3"/>
      <c r="H96" s="194"/>
      <c r="I96" s="194"/>
      <c r="J96" s="194"/>
      <c r="K96" s="194"/>
      <c r="L96" s="194"/>
      <c r="M96" s="194"/>
      <c r="N96" s="194"/>
      <c r="O96" s="194"/>
      <c r="P96" s="194"/>
      <c r="Q96" s="194"/>
      <c r="R96" s="194"/>
      <c r="S96" s="194"/>
      <c r="T96" s="194"/>
      <c r="U96" s="194"/>
      <c r="V96" s="194"/>
      <c r="W96" s="194"/>
      <c r="X96" s="194"/>
      <c r="Y96" s="194"/>
      <c r="Z96" s="194"/>
      <c r="AA96" s="194"/>
      <c r="AB96" s="194"/>
      <c r="AC96" s="194"/>
      <c r="AD96" s="194"/>
      <c r="AE96" s="194"/>
      <c r="AF96" s="194"/>
      <c r="AG96" s="194"/>
      <c r="AH96" s="194"/>
      <c r="AI96" s="194"/>
      <c r="AJ96" s="194"/>
      <c r="AK96" s="194"/>
      <c r="AL96" s="194"/>
      <c r="AM96" s="194"/>
      <c r="AN96" s="194"/>
      <c r="AO96" s="194"/>
      <c r="AP96" s="194"/>
      <c r="AQ96" s="194"/>
    </row>
    <row r="97" spans="1:43" ht="16.5" x14ac:dyDescent="0.25">
      <c r="A97" s="45" t="s">
        <v>23</v>
      </c>
      <c r="B97" s="195" t="s">
        <v>81</v>
      </c>
      <c r="C97" s="196"/>
      <c r="D97" s="196" t="s">
        <v>82</v>
      </c>
      <c r="E97" s="196"/>
      <c r="F97" s="196"/>
      <c r="G97" s="197"/>
      <c r="H97" s="198">
        <f>$C$45/1000</f>
        <v>1.34E-2</v>
      </c>
      <c r="I97" s="199" t="s">
        <v>83</v>
      </c>
      <c r="J97" s="200">
        <f>$G$45/1000</f>
        <v>6.2399999999999997E-2</v>
      </c>
      <c r="K97" s="198">
        <f>$C$45/1000</f>
        <v>1.34E-2</v>
      </c>
      <c r="L97" s="199" t="s">
        <v>83</v>
      </c>
      <c r="M97" s="200">
        <f>$G$45/1000</f>
        <v>6.2399999999999997E-2</v>
      </c>
      <c r="N97" s="198">
        <f>$C$45/1000</f>
        <v>1.34E-2</v>
      </c>
      <c r="O97" s="199" t="s">
        <v>83</v>
      </c>
      <c r="P97" s="200">
        <f>$G$45/1000</f>
        <v>6.2399999999999997E-2</v>
      </c>
      <c r="Q97" s="198">
        <f>$C$45/1000</f>
        <v>1.34E-2</v>
      </c>
      <c r="R97" s="199" t="s">
        <v>83</v>
      </c>
      <c r="S97" s="200">
        <f>$G$45/1000</f>
        <v>6.2399999999999997E-2</v>
      </c>
      <c r="T97" s="198">
        <f>$C$45/1000</f>
        <v>1.34E-2</v>
      </c>
      <c r="U97" s="199" t="s">
        <v>83</v>
      </c>
      <c r="V97" s="200">
        <f>$G$45/1000</f>
        <v>6.2399999999999997E-2</v>
      </c>
      <c r="W97" s="198">
        <f>$C$45/1000</f>
        <v>1.34E-2</v>
      </c>
      <c r="X97" s="199" t="s">
        <v>83</v>
      </c>
      <c r="Y97" s="200">
        <f>$G$45/1000</f>
        <v>6.2399999999999997E-2</v>
      </c>
      <c r="Z97" s="198">
        <f>$C$45/1000</f>
        <v>1.34E-2</v>
      </c>
      <c r="AA97" s="199" t="s">
        <v>83</v>
      </c>
      <c r="AB97" s="200">
        <f>$G$45/1000</f>
        <v>6.2399999999999997E-2</v>
      </c>
      <c r="AC97" s="198">
        <f>$C$45/1000</f>
        <v>1.34E-2</v>
      </c>
      <c r="AD97" s="199" t="s">
        <v>83</v>
      </c>
      <c r="AE97" s="200">
        <f>$G$45/1000</f>
        <v>6.2399999999999997E-2</v>
      </c>
      <c r="AF97" s="198">
        <f>$C$45/1000</f>
        <v>1.34E-2</v>
      </c>
      <c r="AG97" s="199" t="s">
        <v>83</v>
      </c>
      <c r="AH97" s="200">
        <f>$G$45/1000</f>
        <v>6.2399999999999997E-2</v>
      </c>
      <c r="AI97" s="198">
        <f>$C$45/1000</f>
        <v>1.34E-2</v>
      </c>
      <c r="AJ97" s="199" t="s">
        <v>83</v>
      </c>
      <c r="AK97" s="200">
        <f>$G$45/1000</f>
        <v>6.2399999999999997E-2</v>
      </c>
      <c r="AL97" s="198">
        <f>$C$45/1000</f>
        <v>1.34E-2</v>
      </c>
      <c r="AM97" s="199" t="s">
        <v>83</v>
      </c>
      <c r="AN97" s="200">
        <f>$G$45/1000</f>
        <v>6.2399999999999997E-2</v>
      </c>
      <c r="AO97" s="198">
        <f>$C$45/1000</f>
        <v>1.34E-2</v>
      </c>
      <c r="AP97" s="199" t="s">
        <v>83</v>
      </c>
      <c r="AQ97" s="200">
        <f>$G$45/1000</f>
        <v>6.2399999999999997E-2</v>
      </c>
    </row>
    <row r="98" spans="1:43" ht="17.25" thickBot="1" x14ac:dyDescent="0.3">
      <c r="A98" s="56"/>
      <c r="B98" s="201" t="s">
        <v>84</v>
      </c>
      <c r="C98" s="202"/>
      <c r="D98" s="202" t="s">
        <v>85</v>
      </c>
      <c r="E98" s="202"/>
      <c r="F98" s="202"/>
      <c r="G98" s="203"/>
      <c r="H98" s="204">
        <f>((I62^2+J62^2)*$G$46/1000)/$C$7*$C$7</f>
        <v>1.9863709716006002</v>
      </c>
      <c r="I98" s="205" t="s">
        <v>83</v>
      </c>
      <c r="J98" s="206">
        <f>((I62^2+J62^2)*$J$46)/(100*$C$7)</f>
        <v>0.176429625085125</v>
      </c>
      <c r="K98" s="204">
        <f>((L62^2+M62^2)*$G$46/1000)/$C$7*$C$7</f>
        <v>1.9881133961806001</v>
      </c>
      <c r="L98" s="205" t="s">
        <v>83</v>
      </c>
      <c r="M98" s="206">
        <f>((L62^2+M62^2)*$J$46)/(100*$C$7)</f>
        <v>0.176584387372625</v>
      </c>
      <c r="N98" s="204">
        <f>((O62^2+P62^2)*$G$46/1000)/$C$7*$C$7</f>
        <v>1.8896431584133997</v>
      </c>
      <c r="O98" s="205" t="s">
        <v>83</v>
      </c>
      <c r="P98" s="206">
        <f>((O62^2+P62^2)*$J$46)/(100*$C$7)</f>
        <v>0.16783825315112499</v>
      </c>
      <c r="Q98" s="204">
        <f>((R62^2+S62^2)*$G$46/1000)/$C$7*$C$7</f>
        <v>1.6795948513172398</v>
      </c>
      <c r="R98" s="205" t="s">
        <v>83</v>
      </c>
      <c r="S98" s="206">
        <f>((R62^2+S62^2)*$J$46)/(100*$C$7)</f>
        <v>0.14918174608342497</v>
      </c>
      <c r="T98" s="204">
        <f>((U62^2+V62^2)*$G$46/1000)/$C$7*$C$7</f>
        <v>1.56353640793948</v>
      </c>
      <c r="U98" s="205" t="s">
        <v>83</v>
      </c>
      <c r="V98" s="206">
        <f>((U62^2+V62^2)*$J$46)/(100*$C$7)</f>
        <v>0.13887342606372502</v>
      </c>
      <c r="W98" s="204">
        <f>((X62^2+Y62^2)*$G$46/1000)/$C$7*$C$7</f>
        <v>1.4655213336514405</v>
      </c>
      <c r="X98" s="205" t="s">
        <v>83</v>
      </c>
      <c r="Y98" s="206">
        <f>((X62^2+Y62^2)*$J$46)/(100*$C$7)</f>
        <v>0.13016771949805006</v>
      </c>
      <c r="Z98" s="204">
        <f>((AA62^2+AB62^2)*$G$46/1000)/$C$7*$C$7</f>
        <v>1.28788667318844</v>
      </c>
      <c r="AA98" s="205" t="s">
        <v>83</v>
      </c>
      <c r="AB98" s="206">
        <f>((AA62^2+AB62^2)*$J$46)/(100*$C$7)</f>
        <v>0.114390195059925</v>
      </c>
      <c r="AC98" s="204">
        <f>((AD62^2+AE62^2)*$G$46/1000)/$C$7*$C$7</f>
        <v>1.23047606356844</v>
      </c>
      <c r="AD98" s="205" t="s">
        <v>83</v>
      </c>
      <c r="AE98" s="206">
        <f>((AD62^2+AE62^2)*$J$46)/(100*$C$7)</f>
        <v>0.10929098022242499</v>
      </c>
      <c r="AF98" s="204">
        <f>((AG62^2+AH62^2)*$G$46/1000)/$C$7*$C$7</f>
        <v>1.1000948857558401</v>
      </c>
      <c r="AG98" s="205" t="s">
        <v>83</v>
      </c>
      <c r="AH98" s="206">
        <f>((AG62^2+AH62^2)*$J$46)/(100*$C$7)</f>
        <v>9.7710513809800018E-2</v>
      </c>
      <c r="AI98" s="204">
        <f>((AJ62^2+AK62^2)*$G$46/1000)/$C$7*$C$7</f>
        <v>1.0002507774011997</v>
      </c>
      <c r="AJ98" s="205" t="s">
        <v>83</v>
      </c>
      <c r="AK98" s="206">
        <f>((AJ62^2+AK62^2)*$J$46)/(100*$C$7)</f>
        <v>8.8842352295249991E-2</v>
      </c>
      <c r="AL98" s="204">
        <f>((AM62^2+AN62^2)*$G$46/1000)/$C$7*$C$7</f>
        <v>0.82145137850360028</v>
      </c>
      <c r="AM98" s="205" t="s">
        <v>83</v>
      </c>
      <c r="AN98" s="206">
        <f>((AM62^2+AN62^2)*$J$46)/(100*$C$7)</f>
        <v>7.2961375698250022E-2</v>
      </c>
      <c r="AO98" s="204">
        <f>((AP62^2+AQ62^2)*$G$46/1000)/$C$7*$C$7</f>
        <v>0.65189630352651995</v>
      </c>
      <c r="AP98" s="205" t="s">
        <v>83</v>
      </c>
      <c r="AQ98" s="206">
        <f>((AP62^2+AQ62^2)*$J$46)/(100*$C$7)</f>
        <v>5.7901480675024999E-2</v>
      </c>
    </row>
    <row r="99" spans="1:43" ht="16.5" x14ac:dyDescent="0.25">
      <c r="A99" s="56"/>
      <c r="B99" s="207" t="s">
        <v>86</v>
      </c>
      <c r="C99" s="208">
        <v>13.4</v>
      </c>
      <c r="D99" s="209"/>
      <c r="E99" s="210" t="s">
        <v>87</v>
      </c>
      <c r="F99" s="210"/>
      <c r="G99" s="211">
        <v>62.4</v>
      </c>
      <c r="H99" s="212"/>
      <c r="I99" s="213"/>
      <c r="J99" s="214"/>
      <c r="K99" s="92"/>
      <c r="L99" s="215"/>
      <c r="M99" s="93"/>
      <c r="N99" s="92"/>
      <c r="O99" s="215"/>
      <c r="P99" s="93"/>
      <c r="Q99" s="92"/>
      <c r="R99" s="215"/>
      <c r="S99" s="93"/>
      <c r="T99" s="92"/>
      <c r="U99" s="215"/>
      <c r="V99" s="93"/>
      <c r="W99" s="92"/>
      <c r="X99" s="215"/>
      <c r="Y99" s="93"/>
      <c r="Z99" s="92"/>
      <c r="AA99" s="215"/>
      <c r="AB99" s="93"/>
      <c r="AC99" s="92"/>
      <c r="AD99" s="215"/>
      <c r="AE99" s="93"/>
      <c r="AF99" s="92"/>
      <c r="AG99" s="215"/>
      <c r="AH99" s="93"/>
      <c r="AI99" s="92"/>
      <c r="AJ99" s="215"/>
      <c r="AK99" s="93"/>
      <c r="AL99" s="92"/>
      <c r="AM99" s="215"/>
      <c r="AN99" s="93"/>
      <c r="AO99" s="92"/>
      <c r="AP99" s="215"/>
      <c r="AQ99" s="93"/>
    </row>
    <row r="100" spans="1:43" ht="17.25" thickBot="1" x14ac:dyDescent="0.3">
      <c r="A100" s="56"/>
      <c r="B100" s="106"/>
      <c r="C100" s="109"/>
      <c r="D100" s="112"/>
      <c r="E100" s="216"/>
      <c r="F100" s="216" t="s">
        <v>88</v>
      </c>
      <c r="G100" s="107">
        <v>76.7</v>
      </c>
      <c r="H100" s="217" t="s">
        <v>89</v>
      </c>
      <c r="I100" s="218"/>
      <c r="J100" s="219">
        <v>10.9</v>
      </c>
      <c r="K100" s="97"/>
      <c r="L100" s="220"/>
      <c r="M100" s="98"/>
      <c r="N100" s="97"/>
      <c r="O100" s="220"/>
      <c r="P100" s="98"/>
      <c r="Q100" s="97"/>
      <c r="R100" s="220"/>
      <c r="S100" s="98"/>
      <c r="T100" s="97"/>
      <c r="U100" s="220"/>
      <c r="V100" s="98"/>
      <c r="W100" s="97"/>
      <c r="X100" s="220"/>
      <c r="Y100" s="98"/>
      <c r="Z100" s="97"/>
      <c r="AA100" s="220"/>
      <c r="AB100" s="98"/>
      <c r="AC100" s="97"/>
      <c r="AD100" s="220"/>
      <c r="AE100" s="98"/>
      <c r="AF100" s="97"/>
      <c r="AG100" s="220"/>
      <c r="AH100" s="98"/>
      <c r="AI100" s="97"/>
      <c r="AJ100" s="220"/>
      <c r="AK100" s="98"/>
      <c r="AL100" s="97"/>
      <c r="AM100" s="220"/>
      <c r="AN100" s="98"/>
      <c r="AO100" s="97"/>
      <c r="AP100" s="220"/>
      <c r="AQ100" s="98"/>
    </row>
    <row r="101" spans="1:43" ht="17.25" thickBot="1" x14ac:dyDescent="0.3">
      <c r="A101" s="85"/>
      <c r="B101" s="221" t="s">
        <v>90</v>
      </c>
      <c r="C101" s="222"/>
      <c r="D101" s="222"/>
      <c r="E101" s="222"/>
      <c r="F101" s="222"/>
      <c r="G101" s="223"/>
      <c r="H101" s="224">
        <f>H97+H98+I62</f>
        <v>6.9669909716006</v>
      </c>
      <c r="I101" s="225" t="s">
        <v>83</v>
      </c>
      <c r="J101" s="226">
        <f>J97+J98+J62</f>
        <v>1.345469625085125</v>
      </c>
      <c r="K101" s="224">
        <f>K97+K98+L62</f>
        <v>6.9601333961806002</v>
      </c>
      <c r="L101" s="225" t="s">
        <v>83</v>
      </c>
      <c r="M101" s="226">
        <f>M97+M98+M62</f>
        <v>1.3934243873726251</v>
      </c>
      <c r="N101" s="224">
        <f>N97+N98+O62</f>
        <v>6.7366631584133998</v>
      </c>
      <c r="O101" s="225" t="s">
        <v>83</v>
      </c>
      <c r="P101" s="226">
        <f>P97+P98+P62</f>
        <v>1.3584782531511252</v>
      </c>
      <c r="Q101" s="224">
        <f>Q97+Q98+R62</f>
        <v>6.2562348513172399</v>
      </c>
      <c r="R101" s="225" t="s">
        <v>83</v>
      </c>
      <c r="S101" s="226">
        <f>S97+S98+S62</f>
        <v>1.248441746083425</v>
      </c>
      <c r="T101" s="224">
        <f>T97+T98+U62</f>
        <v>5.9861364079394805</v>
      </c>
      <c r="U101" s="225" t="s">
        <v>83</v>
      </c>
      <c r="V101" s="226">
        <f>V97+V98+V62</f>
        <v>1.1728934260637249</v>
      </c>
      <c r="W101" s="224">
        <f>W97+W98+X62</f>
        <v>5.740261333651441</v>
      </c>
      <c r="X101" s="225" t="s">
        <v>83</v>
      </c>
      <c r="Y101" s="226">
        <f>Y97+Y98+Y62</f>
        <v>1.16630771949805</v>
      </c>
      <c r="Z101" s="224">
        <f>Z97+Z98+AA62</f>
        <v>5.3056266731884403</v>
      </c>
      <c r="AA101" s="225" t="s">
        <v>83</v>
      </c>
      <c r="AB101" s="226">
        <f>AB97+AB98+AB62</f>
        <v>1.046550195059925</v>
      </c>
      <c r="AC101" s="224">
        <f>AC97+AC98+AD62</f>
        <v>5.16421606356844</v>
      </c>
      <c r="AD101" s="225" t="s">
        <v>83</v>
      </c>
      <c r="AE101" s="226">
        <f>AE97+AE98+AE62</f>
        <v>0.99245098022242495</v>
      </c>
      <c r="AF101" s="224">
        <f>AF97+AF98+AG62</f>
        <v>4.8278548857558405</v>
      </c>
      <c r="AG101" s="225" t="s">
        <v>83</v>
      </c>
      <c r="AH101" s="226">
        <f>AH97+AH98+AH62</f>
        <v>0.89927051380980005</v>
      </c>
      <c r="AI101" s="224">
        <f>AI97+AI98+AJ62</f>
        <v>4.5415907774011997</v>
      </c>
      <c r="AJ101" s="225" t="s">
        <v>83</v>
      </c>
      <c r="AK101" s="226">
        <f>AK97+AK98+AK62</f>
        <v>0.92242235229525005</v>
      </c>
      <c r="AL101" s="224">
        <f>AL97+AL98+AM62</f>
        <v>4.0213913785036004</v>
      </c>
      <c r="AM101" s="225" t="s">
        <v>83</v>
      </c>
      <c r="AN101" s="226">
        <f>AN97+AN98+AN62</f>
        <v>0.88094137569825004</v>
      </c>
      <c r="AO101" s="224">
        <f>AO97+AO98+AP62</f>
        <v>3.4989963035265199</v>
      </c>
      <c r="AP101" s="225" t="s">
        <v>83</v>
      </c>
      <c r="AQ101" s="226">
        <f>AQ97+AQ98+AQ62</f>
        <v>0.80546148067502499</v>
      </c>
    </row>
    <row r="102" spans="1:43" ht="16.5" x14ac:dyDescent="0.25">
      <c r="A102" s="45" t="s">
        <v>91</v>
      </c>
      <c r="B102" s="195" t="s">
        <v>81</v>
      </c>
      <c r="C102" s="196"/>
      <c r="D102" s="196" t="s">
        <v>82</v>
      </c>
      <c r="E102" s="196"/>
      <c r="F102" s="196"/>
      <c r="G102" s="196"/>
      <c r="H102" s="198">
        <f>$C$50/1000</f>
        <v>1.9E-2</v>
      </c>
      <c r="I102" s="199" t="s">
        <v>83</v>
      </c>
      <c r="J102" s="200">
        <f>$G$50/1000</f>
        <v>8.3839999999999998E-2</v>
      </c>
      <c r="K102" s="198">
        <f>$C$50/1000</f>
        <v>1.9E-2</v>
      </c>
      <c r="L102" s="199" t="s">
        <v>83</v>
      </c>
      <c r="M102" s="200">
        <f>$G$50/1000</f>
        <v>8.3839999999999998E-2</v>
      </c>
      <c r="N102" s="198">
        <f>$C$50/1000</f>
        <v>1.9E-2</v>
      </c>
      <c r="O102" s="199" t="s">
        <v>83</v>
      </c>
      <c r="P102" s="200">
        <f>$G$50/1000</f>
        <v>8.3839999999999998E-2</v>
      </c>
      <c r="Q102" s="198">
        <f>$C$50/1000</f>
        <v>1.9E-2</v>
      </c>
      <c r="R102" s="199" t="s">
        <v>83</v>
      </c>
      <c r="S102" s="200">
        <f>$G$50/1000</f>
        <v>8.3839999999999998E-2</v>
      </c>
      <c r="T102" s="198">
        <f>$C$50/1000</f>
        <v>1.9E-2</v>
      </c>
      <c r="U102" s="199" t="s">
        <v>83</v>
      </c>
      <c r="V102" s="200">
        <f>$G$50/1000</f>
        <v>8.3839999999999998E-2</v>
      </c>
      <c r="W102" s="198">
        <f>$C$50/1000</f>
        <v>1.9E-2</v>
      </c>
      <c r="X102" s="199" t="s">
        <v>83</v>
      </c>
      <c r="Y102" s="200">
        <f>$G$50/1000</f>
        <v>8.3839999999999998E-2</v>
      </c>
      <c r="Z102" s="198">
        <f>$C$50/1000</f>
        <v>1.9E-2</v>
      </c>
      <c r="AA102" s="199" t="s">
        <v>83</v>
      </c>
      <c r="AB102" s="200">
        <f>$G$50/1000</f>
        <v>8.3839999999999998E-2</v>
      </c>
      <c r="AC102" s="198">
        <f>$C$50/1000</f>
        <v>1.9E-2</v>
      </c>
      <c r="AD102" s="199" t="s">
        <v>83</v>
      </c>
      <c r="AE102" s="200">
        <f>$G$50/1000</f>
        <v>8.3839999999999998E-2</v>
      </c>
      <c r="AF102" s="198">
        <f>$C$50/1000</f>
        <v>1.9E-2</v>
      </c>
      <c r="AG102" s="199" t="s">
        <v>83</v>
      </c>
      <c r="AH102" s="200">
        <f>$G$50/1000</f>
        <v>8.3839999999999998E-2</v>
      </c>
      <c r="AI102" s="198">
        <f>$C$50/1000</f>
        <v>1.9E-2</v>
      </c>
      <c r="AJ102" s="199" t="s">
        <v>83</v>
      </c>
      <c r="AK102" s="200">
        <f>$G$50/1000</f>
        <v>8.3839999999999998E-2</v>
      </c>
      <c r="AL102" s="198">
        <f>$C$50/1000</f>
        <v>1.9E-2</v>
      </c>
      <c r="AM102" s="199" t="s">
        <v>83</v>
      </c>
      <c r="AN102" s="200">
        <f>$G$50/1000</f>
        <v>8.3839999999999998E-2</v>
      </c>
      <c r="AO102" s="198">
        <f>$C$50/1000</f>
        <v>1.9E-2</v>
      </c>
      <c r="AP102" s="199" t="s">
        <v>83</v>
      </c>
      <c r="AQ102" s="200">
        <f>$G$50/1000</f>
        <v>8.3839999999999998E-2</v>
      </c>
    </row>
    <row r="103" spans="1:43" ht="17.25" thickBot="1" x14ac:dyDescent="0.3">
      <c r="A103" s="56"/>
      <c r="B103" s="201" t="s">
        <v>84</v>
      </c>
      <c r="C103" s="202"/>
      <c r="D103" s="202" t="s">
        <v>85</v>
      </c>
      <c r="E103" s="202"/>
      <c r="F103" s="202"/>
      <c r="G103" s="227"/>
      <c r="H103" s="204">
        <f>((I68^2+J68^2)*$G$51/1000)/$C$13*$C$7</f>
        <v>1.6336890481644</v>
      </c>
      <c r="I103" s="205" t="s">
        <v>83</v>
      </c>
      <c r="J103" s="206">
        <f>((I68^2+J68^2)*$J$51)/(100*$C$13)</f>
        <v>0.11554927979399998</v>
      </c>
      <c r="K103" s="204">
        <f>((L68^2+M68^2)*$G$51/1000)/$C$13*$C$7</f>
        <v>1.56835472552092</v>
      </c>
      <c r="L103" s="205" t="s">
        <v>83</v>
      </c>
      <c r="M103" s="206">
        <f>((L68^2+M68^2)*$J$51)/(100*$C$13)</f>
        <v>0.1109282450042</v>
      </c>
      <c r="N103" s="204">
        <f>((O68^2+P68^2)*$G$51/1000)/$C$13*$C$7</f>
        <v>1.4883468999292002</v>
      </c>
      <c r="O103" s="205" t="s">
        <v>83</v>
      </c>
      <c r="P103" s="206">
        <f>((O68^2+P68^2)*$J$51)/(100*$C$13)</f>
        <v>0.10526936724200001</v>
      </c>
      <c r="Q103" s="204">
        <f>((R68^2+S68^2)*$G$51/1000)/$C$13*$C$7</f>
        <v>1.34169958006412</v>
      </c>
      <c r="R103" s="205" t="s">
        <v>83</v>
      </c>
      <c r="S103" s="206">
        <f>((R68^2+S68^2)*$J$51)/(100*$C$13)</f>
        <v>9.48971411362E-2</v>
      </c>
      <c r="T103" s="204">
        <f>((U68^2+V68^2)*$G$51/1000)/$C$13*$C$7</f>
        <v>1.2757035518724402</v>
      </c>
      <c r="U103" s="205" t="s">
        <v>83</v>
      </c>
      <c r="V103" s="206">
        <f>((U68^2+V68^2)*$J$51)/(100*$C$13)</f>
        <v>9.0229304539400007E-2</v>
      </c>
      <c r="W103" s="204">
        <f>((X68^2+Y68^2)*$G$51/1000)/$C$13*$C$7</f>
        <v>1.1366530962857202</v>
      </c>
      <c r="X103" s="205" t="s">
        <v>83</v>
      </c>
      <c r="Y103" s="206">
        <f>((X68^2+Y68^2)*$J$51)/(100*$C$13)</f>
        <v>8.0394397452200006E-2</v>
      </c>
      <c r="Z103" s="204">
        <f>((AA68^2+AB68^2)*$G$51/1000)/$C$13*$C$7</f>
        <v>1.0268376571084403</v>
      </c>
      <c r="AA103" s="205" t="s">
        <v>83</v>
      </c>
      <c r="AB103" s="206">
        <f>((AA68^2+AB68^2)*$J$51)/(100*$C$13)</f>
        <v>7.2627255399400015E-2</v>
      </c>
      <c r="AC103" s="204">
        <f>((AD68^2+AE68^2)*$G$51/1000)/$C$13*$C$7</f>
        <v>0.9117826421753602</v>
      </c>
      <c r="AD103" s="205" t="s">
        <v>83</v>
      </c>
      <c r="AE103" s="206">
        <f>((AD68^2+AE68^2)*$J$51)/(100*$C$13)</f>
        <v>6.4489523113600011E-2</v>
      </c>
      <c r="AF103" s="204">
        <f>((AG68^2+AH68^2)*$G$51/1000)/$C$13*$C$7</f>
        <v>0.80368035236336011</v>
      </c>
      <c r="AG103" s="205" t="s">
        <v>83</v>
      </c>
      <c r="AH103" s="206">
        <f>((AG68^2+AH68^2)*$J$51)/(100*$C$13)</f>
        <v>5.6843550493600008E-2</v>
      </c>
      <c r="AI103" s="204">
        <f>((AJ68^2+AK68^2)*$G$51/1000)/$C$13*$C$7</f>
        <v>0.73833570798976011</v>
      </c>
      <c r="AJ103" s="205" t="s">
        <v>83</v>
      </c>
      <c r="AK103" s="206">
        <f>((AJ68^2+AK68^2)*$J$51)/(100*$C$13)</f>
        <v>5.2221785657600009E-2</v>
      </c>
      <c r="AL103" s="204">
        <f>((AM68^2+AN68^2)*$G$51/1000)/$C$13*$C$7</f>
        <v>0.62410718589176017</v>
      </c>
      <c r="AM103" s="205" t="s">
        <v>83</v>
      </c>
      <c r="AN103" s="206">
        <f>((AM68^2+AN68^2)*$J$51)/(100*$C$13)</f>
        <v>4.4142510427600007E-2</v>
      </c>
      <c r="AO103" s="204">
        <f>((AP68^2+AQ68^2)*$G$51/1000)/$C$13*$C$7</f>
        <v>0.47691306003416006</v>
      </c>
      <c r="AP103" s="205" t="s">
        <v>83</v>
      </c>
      <c r="AQ103" s="206">
        <f>((AP68^2+AQ68^2)*$J$51)/(100*$C$13)</f>
        <v>3.3731609251600007E-2</v>
      </c>
    </row>
    <row r="104" spans="1:43" ht="16.5" x14ac:dyDescent="0.25">
      <c r="A104" s="56"/>
      <c r="B104" s="207" t="s">
        <v>86</v>
      </c>
      <c r="C104" s="228">
        <v>19</v>
      </c>
      <c r="D104" s="209"/>
      <c r="E104" s="210" t="s">
        <v>87</v>
      </c>
      <c r="F104" s="210"/>
      <c r="G104" s="229">
        <v>83.84</v>
      </c>
      <c r="H104" s="212"/>
      <c r="I104" s="213"/>
      <c r="J104" s="230"/>
      <c r="K104" s="231"/>
      <c r="L104" s="232"/>
      <c r="M104" s="233"/>
      <c r="N104" s="231"/>
      <c r="O104" s="232"/>
      <c r="P104" s="233"/>
      <c r="Q104" s="231"/>
      <c r="R104" s="232"/>
      <c r="S104" s="233"/>
      <c r="T104" s="231"/>
      <c r="U104" s="232"/>
      <c r="V104" s="233"/>
      <c r="W104" s="231"/>
      <c r="X104" s="232"/>
      <c r="Y104" s="233"/>
      <c r="Z104" s="231"/>
      <c r="AA104" s="232"/>
      <c r="AB104" s="233"/>
      <c r="AC104" s="231"/>
      <c r="AD104" s="232"/>
      <c r="AE104" s="233"/>
      <c r="AF104" s="231"/>
      <c r="AG104" s="232"/>
      <c r="AH104" s="233"/>
      <c r="AI104" s="231"/>
      <c r="AJ104" s="232"/>
      <c r="AK104" s="233"/>
      <c r="AL104" s="231"/>
      <c r="AM104" s="232"/>
      <c r="AN104" s="233"/>
      <c r="AO104" s="231"/>
      <c r="AP104" s="232"/>
      <c r="AQ104" s="233"/>
    </row>
    <row r="105" spans="1:43" ht="17.25" thickBot="1" x14ac:dyDescent="0.3">
      <c r="A105" s="56"/>
      <c r="B105" s="234"/>
      <c r="C105" s="194"/>
      <c r="D105" s="3"/>
      <c r="E105" s="216"/>
      <c r="F105" s="216" t="s">
        <v>88</v>
      </c>
      <c r="G105" s="235">
        <v>91.9</v>
      </c>
      <c r="H105" s="217" t="s">
        <v>89</v>
      </c>
      <c r="I105" s="218"/>
      <c r="J105" s="219">
        <v>10.4</v>
      </c>
      <c r="K105" s="236"/>
      <c r="L105" s="237"/>
      <c r="M105" s="238"/>
      <c r="N105" s="236"/>
      <c r="O105" s="237"/>
      <c r="P105" s="238"/>
      <c r="Q105" s="236"/>
      <c r="R105" s="237"/>
      <c r="S105" s="238"/>
      <c r="T105" s="236"/>
      <c r="U105" s="237"/>
      <c r="V105" s="238"/>
      <c r="W105" s="236"/>
      <c r="X105" s="237"/>
      <c r="Y105" s="238"/>
      <c r="Z105" s="236"/>
      <c r="AA105" s="237"/>
      <c r="AB105" s="238"/>
      <c r="AC105" s="236"/>
      <c r="AD105" s="237"/>
      <c r="AE105" s="238"/>
      <c r="AF105" s="236"/>
      <c r="AG105" s="237"/>
      <c r="AH105" s="238"/>
      <c r="AI105" s="236"/>
      <c r="AJ105" s="237"/>
      <c r="AK105" s="238"/>
      <c r="AL105" s="236"/>
      <c r="AM105" s="237"/>
      <c r="AN105" s="238"/>
      <c r="AO105" s="236"/>
      <c r="AP105" s="237"/>
      <c r="AQ105" s="238"/>
    </row>
    <row r="106" spans="1:43" ht="17.25" thickBot="1" x14ac:dyDescent="0.3">
      <c r="A106" s="85"/>
      <c r="B106" s="221" t="s">
        <v>90</v>
      </c>
      <c r="C106" s="222"/>
      <c r="D106" s="222"/>
      <c r="E106" s="222"/>
      <c r="F106" s="222"/>
      <c r="G106" s="223"/>
      <c r="H106" s="239">
        <f>H103+H102+I68</f>
        <v>5.7567490481643997</v>
      </c>
      <c r="I106" s="240" t="s">
        <v>83</v>
      </c>
      <c r="J106" s="241">
        <f>J102+J103+J68</f>
        <v>1.165569279794</v>
      </c>
      <c r="K106" s="239">
        <f>K103+K102+L68</f>
        <v>5.6034347255209198</v>
      </c>
      <c r="L106" s="240" t="s">
        <v>83</v>
      </c>
      <c r="M106" s="241">
        <f>M102+M103+M68</f>
        <v>1.1627482450042002</v>
      </c>
      <c r="N106" s="239">
        <f>N103+N102+O68</f>
        <v>5.4206068999292008</v>
      </c>
      <c r="O106" s="240" t="s">
        <v>83</v>
      </c>
      <c r="P106" s="241">
        <f>P102+P103+P68</f>
        <v>1.128089367242</v>
      </c>
      <c r="Q106" s="239">
        <f>Q103+Q102+R68</f>
        <v>5.0897795800641195</v>
      </c>
      <c r="R106" s="240" t="s">
        <v>83</v>
      </c>
      <c r="S106" s="241">
        <f>S102+S103+S68</f>
        <v>1.0115171411362001</v>
      </c>
      <c r="T106" s="239">
        <f>T103+T102+U68</f>
        <v>4.9379635518724401</v>
      </c>
      <c r="U106" s="240" t="s">
        <v>83</v>
      </c>
      <c r="V106" s="241">
        <f>V102+V103+V68</f>
        <v>0.9538693045394</v>
      </c>
      <c r="W106" s="239">
        <f>W103+W102+X68</f>
        <v>4.5901330962857205</v>
      </c>
      <c r="X106" s="240" t="s">
        <v>83</v>
      </c>
      <c r="Y106" s="241">
        <f>Y102+Y103+Y68</f>
        <v>0.92101439745220004</v>
      </c>
      <c r="Z106" s="239">
        <f>Z103+Z102+AA68</f>
        <v>4.3130976571084405</v>
      </c>
      <c r="AA106" s="240" t="s">
        <v>83</v>
      </c>
      <c r="AB106" s="241">
        <f>AB102+AB103+AB68</f>
        <v>0.86246725539939995</v>
      </c>
      <c r="AC106" s="239">
        <f>AC103+AC102+AD68</f>
        <v>4.0136626421753601</v>
      </c>
      <c r="AD106" s="240" t="s">
        <v>83</v>
      </c>
      <c r="AE106" s="241">
        <f>AE102+AE103+AE68</f>
        <v>0.79432952311359994</v>
      </c>
      <c r="AF106" s="239">
        <f>AF103+AF102+AG68</f>
        <v>3.7185603523633599</v>
      </c>
      <c r="AG106" s="240" t="s">
        <v>83</v>
      </c>
      <c r="AH106" s="241">
        <f>AH102+AH103+AH68</f>
        <v>0.7398835504936</v>
      </c>
      <c r="AI106" s="239">
        <f>AI103+AI102+AJ68</f>
        <v>3.5278157079897601</v>
      </c>
      <c r="AJ106" s="240" t="s">
        <v>83</v>
      </c>
      <c r="AK106" s="241">
        <f>AK102+AK103+AK68</f>
        <v>0.73486178565760008</v>
      </c>
      <c r="AL106" s="239">
        <f>AL103+AL102+AM68</f>
        <v>3.1828071858917606</v>
      </c>
      <c r="AM106" s="240" t="s">
        <v>83</v>
      </c>
      <c r="AN106" s="241">
        <f>AN102+AN103+AN68</f>
        <v>0.71200251042759999</v>
      </c>
      <c r="AO106" s="239">
        <f>AO103+AO102+AP68</f>
        <v>2.7094130600341604</v>
      </c>
      <c r="AP106" s="240" t="s">
        <v>83</v>
      </c>
      <c r="AQ106" s="241">
        <f>AQ102+AQ103+AQ68</f>
        <v>0.65599160925160005</v>
      </c>
    </row>
    <row r="107" spans="1:43" ht="16.5" x14ac:dyDescent="0.25">
      <c r="A107" s="118" t="s">
        <v>92</v>
      </c>
      <c r="B107" s="119"/>
      <c r="C107" s="119"/>
      <c r="D107" s="119"/>
      <c r="E107" s="119"/>
      <c r="F107" s="119"/>
      <c r="G107" s="244"/>
      <c r="H107" s="245"/>
      <c r="I107" s="246"/>
      <c r="J107" s="214"/>
      <c r="K107" s="245"/>
      <c r="L107" s="246"/>
      <c r="M107" s="214"/>
      <c r="N107" s="245"/>
      <c r="O107" s="246"/>
      <c r="P107" s="214"/>
      <c r="Q107" s="245"/>
      <c r="R107" s="246"/>
      <c r="S107" s="214"/>
      <c r="T107" s="245"/>
      <c r="U107" s="246"/>
      <c r="V107" s="214"/>
      <c r="W107" s="245"/>
      <c r="X107" s="246"/>
      <c r="Y107" s="214"/>
      <c r="Z107" s="245"/>
      <c r="AA107" s="246"/>
      <c r="AB107" s="214"/>
      <c r="AC107" s="245"/>
      <c r="AD107" s="246"/>
      <c r="AE107" s="214"/>
      <c r="AF107" s="245"/>
      <c r="AG107" s="246"/>
      <c r="AH107" s="214"/>
      <c r="AI107" s="245"/>
      <c r="AJ107" s="246"/>
      <c r="AK107" s="214"/>
      <c r="AL107" s="245"/>
      <c r="AM107" s="246"/>
      <c r="AN107" s="214"/>
      <c r="AO107" s="245"/>
      <c r="AP107" s="246"/>
      <c r="AQ107" s="214"/>
    </row>
    <row r="108" spans="1:43" ht="17.25" thickBot="1" x14ac:dyDescent="0.3">
      <c r="A108" s="247" t="s">
        <v>93</v>
      </c>
      <c r="B108" s="248"/>
      <c r="C108" s="249"/>
      <c r="D108" s="248"/>
      <c r="E108" s="112"/>
      <c r="F108" s="248" t="s">
        <v>94</v>
      </c>
      <c r="G108" s="111"/>
      <c r="H108" s="250">
        <f>SUM(H101,H106)</f>
        <v>12.723740019765</v>
      </c>
      <c r="I108" s="251" t="s">
        <v>83</v>
      </c>
      <c r="J108" s="252">
        <f>SUM(J101,J106)</f>
        <v>2.5110389048791251</v>
      </c>
      <c r="K108" s="250">
        <f>SUM(K101,K106)</f>
        <v>12.56356812170152</v>
      </c>
      <c r="L108" s="251" t="s">
        <v>83</v>
      </c>
      <c r="M108" s="252">
        <f>SUM(M101,M106)</f>
        <v>2.5561726323768252</v>
      </c>
      <c r="N108" s="250">
        <f>SUM(N101,N106)</f>
        <v>12.157270058342601</v>
      </c>
      <c r="O108" s="251" t="s">
        <v>83</v>
      </c>
      <c r="P108" s="252">
        <f>SUM(P101,P106)</f>
        <v>2.4865676203931253</v>
      </c>
      <c r="Q108" s="250">
        <f>SUM(Q101,Q106)</f>
        <v>11.346014431381359</v>
      </c>
      <c r="R108" s="251" t="s">
        <v>83</v>
      </c>
      <c r="S108" s="252">
        <f>SUM(S101,S106)</f>
        <v>2.259958887219625</v>
      </c>
      <c r="T108" s="250">
        <f>SUM(T101,T106)</f>
        <v>10.924099959811921</v>
      </c>
      <c r="U108" s="251" t="s">
        <v>83</v>
      </c>
      <c r="V108" s="252">
        <f>SUM(V101,V106)</f>
        <v>2.1267627306031249</v>
      </c>
      <c r="W108" s="250">
        <f>SUM(W101,W106)</f>
        <v>10.330394429937162</v>
      </c>
      <c r="X108" s="251" t="s">
        <v>83</v>
      </c>
      <c r="Y108" s="252">
        <f>SUM(Y101,Y106)</f>
        <v>2.0873221169502498</v>
      </c>
      <c r="Z108" s="250">
        <f>SUM(Z101,Z106)</f>
        <v>9.6187243302968817</v>
      </c>
      <c r="AA108" s="251" t="s">
        <v>83</v>
      </c>
      <c r="AB108" s="252">
        <f>SUM(AB101,AB106)</f>
        <v>1.9090174504593249</v>
      </c>
      <c r="AC108" s="250">
        <f>SUM(AC101,AC106)</f>
        <v>9.1778787057438009</v>
      </c>
      <c r="AD108" s="251" t="s">
        <v>83</v>
      </c>
      <c r="AE108" s="252">
        <f>SUM(AE101,AE106)</f>
        <v>1.7867805033360249</v>
      </c>
      <c r="AF108" s="250">
        <f>SUM(AF101,AF106)</f>
        <v>8.5464152381192005</v>
      </c>
      <c r="AG108" s="251" t="s">
        <v>83</v>
      </c>
      <c r="AH108" s="252">
        <f>SUM(AH101,AH106)</f>
        <v>1.6391540643033999</v>
      </c>
      <c r="AI108" s="250">
        <f>SUM(AI101,AI106)</f>
        <v>8.0694064853909602</v>
      </c>
      <c r="AJ108" s="251" t="s">
        <v>83</v>
      </c>
      <c r="AK108" s="252">
        <f>SUM(AK101,AK106)</f>
        <v>1.6572841379528502</v>
      </c>
      <c r="AL108" s="250">
        <f>SUM(AL101,AL106)</f>
        <v>7.2041985643953605</v>
      </c>
      <c r="AM108" s="251" t="s">
        <v>83</v>
      </c>
      <c r="AN108" s="252">
        <f>SUM(AN101,AN106)</f>
        <v>1.59294388612585</v>
      </c>
      <c r="AO108" s="250">
        <f>SUM(AO101,AO106)</f>
        <v>6.2084093635606799</v>
      </c>
      <c r="AP108" s="251" t="s">
        <v>83</v>
      </c>
      <c r="AQ108" s="252">
        <f>SUM(AQ101,AQ106)</f>
        <v>1.4614530899266249</v>
      </c>
    </row>
    <row r="109" spans="1:43" ht="16.5" hidden="1" x14ac:dyDescent="0.25">
      <c r="A109" s="253" t="s">
        <v>95</v>
      </c>
      <c r="B109" s="242"/>
      <c r="C109" s="242"/>
      <c r="D109" s="242"/>
      <c r="E109" s="242"/>
      <c r="F109" s="242"/>
      <c r="G109" s="242"/>
      <c r="H109" s="242"/>
      <c r="I109" s="254">
        <f>J108/H108</f>
        <v>0.19735069256197382</v>
      </c>
      <c r="J109" s="242"/>
      <c r="K109" s="242"/>
      <c r="L109" s="254">
        <f>M108/K108</f>
        <v>0.20345912941415528</v>
      </c>
      <c r="M109" s="242"/>
      <c r="N109" s="242"/>
      <c r="O109" s="254">
        <f>P108/N108</f>
        <v>0.20453338689196798</v>
      </c>
      <c r="P109" s="242"/>
      <c r="Q109" s="242"/>
      <c r="R109" s="254">
        <f>S108/Q108</f>
        <v>0.19918526464843203</v>
      </c>
      <c r="S109" s="242"/>
      <c r="T109" s="242"/>
      <c r="U109" s="254">
        <f>V108/T108</f>
        <v>0.1946853963646577</v>
      </c>
      <c r="V109" s="242"/>
      <c r="W109" s="242"/>
      <c r="X109" s="254">
        <f>Y108/W108</f>
        <v>0.20205638140023535</v>
      </c>
      <c r="Y109" s="242"/>
      <c r="Z109" s="242"/>
      <c r="AA109" s="254">
        <f>AB108/Z108</f>
        <v>0.1984688805818394</v>
      </c>
      <c r="AB109" s="242"/>
      <c r="AC109" s="242"/>
      <c r="AD109" s="254">
        <f>AE108/AC108</f>
        <v>0.19468338606586752</v>
      </c>
      <c r="AE109" s="242"/>
      <c r="AF109" s="242"/>
      <c r="AG109" s="254">
        <f>AH108/AF108</f>
        <v>0.1917943393380131</v>
      </c>
      <c r="AH109" s="242"/>
      <c r="AI109" s="242"/>
      <c r="AJ109" s="254">
        <f>AK108/AI108</f>
        <v>0.20537869060794442</v>
      </c>
      <c r="AK109" s="242"/>
      <c r="AL109" s="242"/>
      <c r="AM109" s="254">
        <f>AN108/AL108</f>
        <v>0.22111326775451584</v>
      </c>
      <c r="AN109" s="242"/>
      <c r="AO109" s="242"/>
      <c r="AP109" s="254">
        <f>AQ108/AO108</f>
        <v>0.23539895717966069</v>
      </c>
      <c r="AQ109" s="242"/>
    </row>
    <row r="110" spans="1:43" ht="16.5" hidden="1" x14ac:dyDescent="0.25">
      <c r="A110" s="253" t="s">
        <v>96</v>
      </c>
      <c r="B110" s="253"/>
      <c r="C110" s="253"/>
      <c r="D110" s="253"/>
      <c r="E110" s="253"/>
      <c r="F110" s="253"/>
      <c r="G110" s="255"/>
      <c r="H110" s="255"/>
      <c r="I110" s="255"/>
      <c r="J110" s="255"/>
      <c r="K110" s="255"/>
      <c r="L110" s="255"/>
      <c r="M110" s="255"/>
      <c r="N110" s="255"/>
      <c r="O110" s="255"/>
      <c r="P110" s="255"/>
      <c r="Q110" s="255"/>
      <c r="R110" s="255"/>
      <c r="S110" s="255"/>
      <c r="T110" s="255"/>
      <c r="U110" s="255"/>
      <c r="V110" s="255"/>
      <c r="W110" s="255"/>
      <c r="X110" s="255"/>
      <c r="Y110" s="255"/>
      <c r="Z110" s="255"/>
      <c r="AA110" s="255"/>
      <c r="AB110" s="255"/>
      <c r="AC110" s="255"/>
      <c r="AD110" s="255"/>
      <c r="AE110" s="255"/>
      <c r="AF110" s="255"/>
      <c r="AG110" s="255"/>
      <c r="AH110" s="255"/>
      <c r="AI110" s="255"/>
      <c r="AJ110" s="255"/>
      <c r="AK110" s="255"/>
      <c r="AL110" s="255"/>
      <c r="AM110" s="255"/>
      <c r="AN110" s="255"/>
      <c r="AO110" s="255"/>
      <c r="AP110" s="255"/>
      <c r="AQ110" s="255"/>
    </row>
    <row r="114" spans="9:42" x14ac:dyDescent="0.2">
      <c r="I114" s="268"/>
      <c r="L114" s="268"/>
      <c r="O114" s="268"/>
      <c r="R114" s="268"/>
      <c r="U114" s="268"/>
      <c r="X114" s="268"/>
      <c r="AA114" s="268"/>
      <c r="AD114" s="268"/>
      <c r="AG114" s="268"/>
      <c r="AJ114" s="268"/>
      <c r="AM114" s="268"/>
      <c r="AP114" s="268"/>
    </row>
  </sheetData>
  <mergeCells count="379">
    <mergeCell ref="AO104:AQ105"/>
    <mergeCell ref="H105:I105"/>
    <mergeCell ref="B106:G106"/>
    <mergeCell ref="A107:G107"/>
    <mergeCell ref="W104:Y105"/>
    <mergeCell ref="Z104:AB105"/>
    <mergeCell ref="AC104:AE105"/>
    <mergeCell ref="AF104:AH105"/>
    <mergeCell ref="AI104:AK105"/>
    <mergeCell ref="AL104:AN105"/>
    <mergeCell ref="A102:A106"/>
    <mergeCell ref="E104:F104"/>
    <mergeCell ref="K104:M105"/>
    <mergeCell ref="N104:P105"/>
    <mergeCell ref="Q104:S105"/>
    <mergeCell ref="T104:V105"/>
    <mergeCell ref="AF99:AH100"/>
    <mergeCell ref="AI99:AK100"/>
    <mergeCell ref="AL99:AN100"/>
    <mergeCell ref="AO99:AQ100"/>
    <mergeCell ref="H100:I100"/>
    <mergeCell ref="B101:G101"/>
    <mergeCell ref="N99:P100"/>
    <mergeCell ref="Q99:S100"/>
    <mergeCell ref="T99:V100"/>
    <mergeCell ref="W99:Y100"/>
    <mergeCell ref="Z99:AB100"/>
    <mergeCell ref="AC99:AE100"/>
    <mergeCell ref="A92:G92"/>
    <mergeCell ref="A93:G93"/>
    <mergeCell ref="A94:G94"/>
    <mergeCell ref="A97:A101"/>
    <mergeCell ref="E99:F99"/>
    <mergeCell ref="K99:M100"/>
    <mergeCell ref="AC78:AE79"/>
    <mergeCell ref="AF78:AH79"/>
    <mergeCell ref="AI78:AK79"/>
    <mergeCell ref="AL78:AN79"/>
    <mergeCell ref="AO78:AQ79"/>
    <mergeCell ref="A79:C79"/>
    <mergeCell ref="K78:M79"/>
    <mergeCell ref="N78:P79"/>
    <mergeCell ref="Q78:S79"/>
    <mergeCell ref="T78:V79"/>
    <mergeCell ref="W78:Y79"/>
    <mergeCell ref="Z78:AB79"/>
    <mergeCell ref="E75:F75"/>
    <mergeCell ref="E76:F76"/>
    <mergeCell ref="A78:C78"/>
    <mergeCell ref="D78:E78"/>
    <mergeCell ref="F78:G78"/>
    <mergeCell ref="H78:J79"/>
    <mergeCell ref="AC72:AE72"/>
    <mergeCell ref="AF72:AH72"/>
    <mergeCell ref="AI72:AK72"/>
    <mergeCell ref="AL72:AN72"/>
    <mergeCell ref="AO72:AQ72"/>
    <mergeCell ref="A73:C74"/>
    <mergeCell ref="D73:E74"/>
    <mergeCell ref="F73:G73"/>
    <mergeCell ref="F74:G74"/>
    <mergeCell ref="AL71:AN71"/>
    <mergeCell ref="AO71:AQ71"/>
    <mergeCell ref="D72:G72"/>
    <mergeCell ref="H72:J72"/>
    <mergeCell ref="K72:M72"/>
    <mergeCell ref="N72:P72"/>
    <mergeCell ref="Q72:S72"/>
    <mergeCell ref="T72:V72"/>
    <mergeCell ref="W72:Y72"/>
    <mergeCell ref="Z72:AB72"/>
    <mergeCell ref="T71:V71"/>
    <mergeCell ref="W71:Y71"/>
    <mergeCell ref="Z71:AB71"/>
    <mergeCell ref="AC71:AE71"/>
    <mergeCell ref="AF71:AH71"/>
    <mergeCell ref="AI71:AK71"/>
    <mergeCell ref="AC70:AE70"/>
    <mergeCell ref="AF70:AH70"/>
    <mergeCell ref="AI70:AK70"/>
    <mergeCell ref="AL70:AN70"/>
    <mergeCell ref="AO70:AQ70"/>
    <mergeCell ref="F71:G71"/>
    <mergeCell ref="H71:J71"/>
    <mergeCell ref="K71:M71"/>
    <mergeCell ref="N71:P71"/>
    <mergeCell ref="Q71:S71"/>
    <mergeCell ref="AO69:AQ69"/>
    <mergeCell ref="D70:E71"/>
    <mergeCell ref="F70:G70"/>
    <mergeCell ref="H70:J70"/>
    <mergeCell ref="K70:M70"/>
    <mergeCell ref="N70:P70"/>
    <mergeCell ref="Q70:S70"/>
    <mergeCell ref="T70:V70"/>
    <mergeCell ref="W70:Y70"/>
    <mergeCell ref="Z70:AB70"/>
    <mergeCell ref="W69:Y69"/>
    <mergeCell ref="Z69:AB69"/>
    <mergeCell ref="AC69:AE69"/>
    <mergeCell ref="AF69:AH69"/>
    <mergeCell ref="AI69:AK69"/>
    <mergeCell ref="AL69:AN69"/>
    <mergeCell ref="D69:G69"/>
    <mergeCell ref="H69:J69"/>
    <mergeCell ref="K69:M69"/>
    <mergeCell ref="N69:P69"/>
    <mergeCell ref="Q69:S69"/>
    <mergeCell ref="T69:V69"/>
    <mergeCell ref="AC66:AE66"/>
    <mergeCell ref="AF66:AH66"/>
    <mergeCell ref="AI66:AK66"/>
    <mergeCell ref="AL66:AN66"/>
    <mergeCell ref="AO66:AQ66"/>
    <mergeCell ref="A67:B72"/>
    <mergeCell ref="C67:C72"/>
    <mergeCell ref="D67:E68"/>
    <mergeCell ref="F67:G67"/>
    <mergeCell ref="F68:G68"/>
    <mergeCell ref="AL65:AN65"/>
    <mergeCell ref="AO65:AQ65"/>
    <mergeCell ref="D66:G66"/>
    <mergeCell ref="H66:J66"/>
    <mergeCell ref="K66:M66"/>
    <mergeCell ref="N66:P66"/>
    <mergeCell ref="Q66:S66"/>
    <mergeCell ref="T66:V66"/>
    <mergeCell ref="W66:Y66"/>
    <mergeCell ref="Z66:AB66"/>
    <mergeCell ref="T65:V65"/>
    <mergeCell ref="W65:Y65"/>
    <mergeCell ref="Z65:AB65"/>
    <mergeCell ref="AC65:AE65"/>
    <mergeCell ref="AF65:AH65"/>
    <mergeCell ref="AI65:AK65"/>
    <mergeCell ref="AC64:AE64"/>
    <mergeCell ref="AF64:AH64"/>
    <mergeCell ref="AI64:AK64"/>
    <mergeCell ref="AL64:AN64"/>
    <mergeCell ref="AO64:AQ64"/>
    <mergeCell ref="F65:G65"/>
    <mergeCell ref="H65:J65"/>
    <mergeCell ref="K65:M65"/>
    <mergeCell ref="N65:P65"/>
    <mergeCell ref="Q65:S65"/>
    <mergeCell ref="AO63:AQ63"/>
    <mergeCell ref="D64:E65"/>
    <mergeCell ref="F64:G64"/>
    <mergeCell ref="H64:J64"/>
    <mergeCell ref="K64:M64"/>
    <mergeCell ref="N64:P64"/>
    <mergeCell ref="Q64:S64"/>
    <mergeCell ref="T64:V64"/>
    <mergeCell ref="W64:Y64"/>
    <mergeCell ref="Z64:AB64"/>
    <mergeCell ref="W63:Y63"/>
    <mergeCell ref="Z63:AB63"/>
    <mergeCell ref="AC63:AE63"/>
    <mergeCell ref="AF63:AH63"/>
    <mergeCell ref="AI63:AK63"/>
    <mergeCell ref="AL63:AN63"/>
    <mergeCell ref="D63:G63"/>
    <mergeCell ref="H63:J63"/>
    <mergeCell ref="K63:M63"/>
    <mergeCell ref="N63:P63"/>
    <mergeCell ref="Q63:S63"/>
    <mergeCell ref="T63:V63"/>
    <mergeCell ref="AL58:AN58"/>
    <mergeCell ref="AO58:AQ58"/>
    <mergeCell ref="A59:B60"/>
    <mergeCell ref="C59:C60"/>
    <mergeCell ref="D59:G60"/>
    <mergeCell ref="A61:B66"/>
    <mergeCell ref="C61:C66"/>
    <mergeCell ref="D61:E62"/>
    <mergeCell ref="F61:G61"/>
    <mergeCell ref="F62:G62"/>
    <mergeCell ref="T58:V58"/>
    <mergeCell ref="W58:Y58"/>
    <mergeCell ref="Z58:AB58"/>
    <mergeCell ref="AC58:AE58"/>
    <mergeCell ref="AF58:AH58"/>
    <mergeCell ref="AI58:AK58"/>
    <mergeCell ref="AL50:AN51"/>
    <mergeCell ref="AO50:AQ51"/>
    <mergeCell ref="H51:I51"/>
    <mergeCell ref="B52:G52"/>
    <mergeCell ref="A53:G53"/>
    <mergeCell ref="A58:G58"/>
    <mergeCell ref="H58:J58"/>
    <mergeCell ref="K58:M58"/>
    <mergeCell ref="N58:P58"/>
    <mergeCell ref="Q58:S58"/>
    <mergeCell ref="T50:V51"/>
    <mergeCell ref="W50:Y51"/>
    <mergeCell ref="Z50:AB51"/>
    <mergeCell ref="AC50:AE51"/>
    <mergeCell ref="AF50:AH51"/>
    <mergeCell ref="AI50:AK51"/>
    <mergeCell ref="AI45:AK46"/>
    <mergeCell ref="AL45:AN46"/>
    <mergeCell ref="AO45:AQ46"/>
    <mergeCell ref="H46:I46"/>
    <mergeCell ref="B47:G47"/>
    <mergeCell ref="A48:A52"/>
    <mergeCell ref="E50:F50"/>
    <mergeCell ref="K50:M51"/>
    <mergeCell ref="N50:P51"/>
    <mergeCell ref="Q50:S51"/>
    <mergeCell ref="Q45:S46"/>
    <mergeCell ref="T45:V46"/>
    <mergeCell ref="W45:Y46"/>
    <mergeCell ref="Z45:AB46"/>
    <mergeCell ref="AC45:AE46"/>
    <mergeCell ref="AF45:AH46"/>
    <mergeCell ref="A39:G39"/>
    <mergeCell ref="A40:G40"/>
    <mergeCell ref="A43:A47"/>
    <mergeCell ref="E45:F45"/>
    <mergeCell ref="K45:M46"/>
    <mergeCell ref="N45:P46"/>
    <mergeCell ref="AF24:AH25"/>
    <mergeCell ref="AI24:AK25"/>
    <mergeCell ref="AL24:AN25"/>
    <mergeCell ref="AO24:AQ25"/>
    <mergeCell ref="A25:C25"/>
    <mergeCell ref="A38:G38"/>
    <mergeCell ref="N24:P25"/>
    <mergeCell ref="Q24:S25"/>
    <mergeCell ref="T24:V25"/>
    <mergeCell ref="W24:Y25"/>
    <mergeCell ref="Z24:AB25"/>
    <mergeCell ref="AC24:AE25"/>
    <mergeCell ref="E22:F22"/>
    <mergeCell ref="A24:C24"/>
    <mergeCell ref="D24:E24"/>
    <mergeCell ref="F24:G24"/>
    <mergeCell ref="H24:J25"/>
    <mergeCell ref="K24:M25"/>
    <mergeCell ref="AO18:AQ18"/>
    <mergeCell ref="A19:C20"/>
    <mergeCell ref="D19:E20"/>
    <mergeCell ref="F19:G19"/>
    <mergeCell ref="F20:G20"/>
    <mergeCell ref="E21:F21"/>
    <mergeCell ref="W18:Y18"/>
    <mergeCell ref="Z18:AB18"/>
    <mergeCell ref="AC18:AE18"/>
    <mergeCell ref="AF18:AH18"/>
    <mergeCell ref="AI18:AK18"/>
    <mergeCell ref="AL18:AN18"/>
    <mergeCell ref="AF17:AH17"/>
    <mergeCell ref="AI17:AK17"/>
    <mergeCell ref="AL17:AN17"/>
    <mergeCell ref="AO17:AQ17"/>
    <mergeCell ref="D18:G18"/>
    <mergeCell ref="H18:J18"/>
    <mergeCell ref="K18:M18"/>
    <mergeCell ref="N18:P18"/>
    <mergeCell ref="Q18:S18"/>
    <mergeCell ref="T18:V18"/>
    <mergeCell ref="AO16:AQ16"/>
    <mergeCell ref="F17:G17"/>
    <mergeCell ref="H17:J17"/>
    <mergeCell ref="K17:M17"/>
    <mergeCell ref="N17:P17"/>
    <mergeCell ref="Q17:S17"/>
    <mergeCell ref="T17:V17"/>
    <mergeCell ref="W17:Y17"/>
    <mergeCell ref="Z17:AB17"/>
    <mergeCell ref="AC17:AE17"/>
    <mergeCell ref="W16:Y16"/>
    <mergeCell ref="Z16:AB16"/>
    <mergeCell ref="AC16:AE16"/>
    <mergeCell ref="AF16:AH16"/>
    <mergeCell ref="AI16:AK16"/>
    <mergeCell ref="AL16:AN16"/>
    <mergeCell ref="AI15:AK15"/>
    <mergeCell ref="AL15:AN15"/>
    <mergeCell ref="AO15:AQ15"/>
    <mergeCell ref="D16:E17"/>
    <mergeCell ref="F16:G16"/>
    <mergeCell ref="H16:J16"/>
    <mergeCell ref="K16:M16"/>
    <mergeCell ref="N16:P16"/>
    <mergeCell ref="Q16:S16"/>
    <mergeCell ref="T16:V16"/>
    <mergeCell ref="Q15:S15"/>
    <mergeCell ref="T15:V15"/>
    <mergeCell ref="W15:Y15"/>
    <mergeCell ref="Z15:AB15"/>
    <mergeCell ref="AC15:AE15"/>
    <mergeCell ref="AF15:AH15"/>
    <mergeCell ref="AO12:AQ12"/>
    <mergeCell ref="A13:B18"/>
    <mergeCell ref="C13:C18"/>
    <mergeCell ref="D13:E14"/>
    <mergeCell ref="F13:G13"/>
    <mergeCell ref="F14:G14"/>
    <mergeCell ref="D15:G15"/>
    <mergeCell ref="H15:J15"/>
    <mergeCell ref="K15:M15"/>
    <mergeCell ref="N15:P15"/>
    <mergeCell ref="W12:Y12"/>
    <mergeCell ref="Z12:AB12"/>
    <mergeCell ref="AC12:AE12"/>
    <mergeCell ref="AF12:AH12"/>
    <mergeCell ref="AI12:AK12"/>
    <mergeCell ref="AL12:AN12"/>
    <mergeCell ref="AF11:AH11"/>
    <mergeCell ref="AI11:AK11"/>
    <mergeCell ref="AL11:AN11"/>
    <mergeCell ref="AO11:AQ11"/>
    <mergeCell ref="D12:G12"/>
    <mergeCell ref="H12:J12"/>
    <mergeCell ref="K12:M12"/>
    <mergeCell ref="N12:P12"/>
    <mergeCell ref="Q12:S12"/>
    <mergeCell ref="T12:V12"/>
    <mergeCell ref="AO10:AQ10"/>
    <mergeCell ref="F11:G11"/>
    <mergeCell ref="H11:J11"/>
    <mergeCell ref="K11:M11"/>
    <mergeCell ref="N11:P11"/>
    <mergeCell ref="Q11:S11"/>
    <mergeCell ref="T11:V11"/>
    <mergeCell ref="W11:Y11"/>
    <mergeCell ref="Z11:AB11"/>
    <mergeCell ref="AC11:AE11"/>
    <mergeCell ref="W10:Y10"/>
    <mergeCell ref="Z10:AB10"/>
    <mergeCell ref="AC10:AE10"/>
    <mergeCell ref="AF10:AH10"/>
    <mergeCell ref="AI10:AK10"/>
    <mergeCell ref="AL10:AN10"/>
    <mergeCell ref="F10:G10"/>
    <mergeCell ref="H10:J10"/>
    <mergeCell ref="K10:M10"/>
    <mergeCell ref="N10:P10"/>
    <mergeCell ref="Q10:S10"/>
    <mergeCell ref="T10:V10"/>
    <mergeCell ref="Z9:AB9"/>
    <mergeCell ref="AC9:AE9"/>
    <mergeCell ref="AF9:AH9"/>
    <mergeCell ref="AI9:AK9"/>
    <mergeCell ref="AL9:AN9"/>
    <mergeCell ref="AO9:AQ9"/>
    <mergeCell ref="H9:J9"/>
    <mergeCell ref="K9:M9"/>
    <mergeCell ref="N9:P9"/>
    <mergeCell ref="Q9:S9"/>
    <mergeCell ref="T9:V9"/>
    <mergeCell ref="W9:Y9"/>
    <mergeCell ref="A5:B6"/>
    <mergeCell ref="C5:C6"/>
    <mergeCell ref="D5:G6"/>
    <mergeCell ref="A7:B12"/>
    <mergeCell ref="C7:C12"/>
    <mergeCell ref="D7:E8"/>
    <mergeCell ref="F7:G7"/>
    <mergeCell ref="F8:G8"/>
    <mergeCell ref="D9:G9"/>
    <mergeCell ref="D10:E11"/>
    <mergeCell ref="Z4:AB4"/>
    <mergeCell ref="AC4:AE4"/>
    <mergeCell ref="AF4:AH4"/>
    <mergeCell ref="AI4:AK4"/>
    <mergeCell ref="AL4:AN4"/>
    <mergeCell ref="AO4:AQ4"/>
    <mergeCell ref="A1:AQ1"/>
    <mergeCell ref="AN2:AQ2"/>
    <mergeCell ref="BX2:CA2"/>
    <mergeCell ref="A4:G4"/>
    <mergeCell ref="H4:J4"/>
    <mergeCell ref="K4:M4"/>
    <mergeCell ref="N4:P4"/>
    <mergeCell ref="Q4:S4"/>
    <mergeCell ref="T4:V4"/>
    <mergeCell ref="W4:Y4"/>
  </mergeCells>
  <pageMargins left="0.7" right="0.7" top="0.75" bottom="0.75" header="0.3" footer="0.3"/>
  <pageSetup paperSize="8" scale="49" fitToHeight="0" orientation="landscape" horizontalDpi="120" verticalDpi="144" r:id="rId1"/>
  <headerFooter alignWithMargins="0">
    <oddFooter xml:space="preserve">&amp;R
</oddFooter>
  </headerFooter>
  <rowBreaks count="1" manualBreakCount="1">
    <brk id="56" max="42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F124"/>
  <sheetViews>
    <sheetView showZeros="0" tabSelected="1" view="pageBreakPreview" topLeftCell="C1" zoomScale="70" zoomScaleNormal="100" zoomScaleSheetLayoutView="70" workbookViewId="0">
      <selection activeCell="H11" sqref="H11:J11"/>
    </sheetView>
  </sheetViews>
  <sheetFormatPr defaultRowHeight="12.75" x14ac:dyDescent="0.2"/>
  <cols>
    <col min="1" max="2" width="13.28515625" style="261" customWidth="1"/>
    <col min="3" max="4" width="12.140625" style="261" customWidth="1"/>
    <col min="5" max="5" width="5.140625" style="261" customWidth="1"/>
    <col min="6" max="6" width="8.140625" style="261" customWidth="1"/>
    <col min="7" max="7" width="8.5703125" style="261" customWidth="1"/>
    <col min="8" max="8" width="10" style="261" customWidth="1"/>
    <col min="9" max="79" width="8.7109375" style="261" customWidth="1"/>
    <col min="80" max="256" width="9.140625" style="261"/>
    <col min="257" max="258" width="13.28515625" style="261" customWidth="1"/>
    <col min="259" max="260" width="12.140625" style="261" customWidth="1"/>
    <col min="261" max="261" width="5.140625" style="261" customWidth="1"/>
    <col min="262" max="262" width="8.140625" style="261" customWidth="1"/>
    <col min="263" max="263" width="8.5703125" style="261" customWidth="1"/>
    <col min="264" max="264" width="10" style="261" customWidth="1"/>
    <col min="265" max="335" width="8.7109375" style="261" customWidth="1"/>
    <col min="336" max="512" width="9.140625" style="261"/>
    <col min="513" max="514" width="13.28515625" style="261" customWidth="1"/>
    <col min="515" max="516" width="12.140625" style="261" customWidth="1"/>
    <col min="517" max="517" width="5.140625" style="261" customWidth="1"/>
    <col min="518" max="518" width="8.140625" style="261" customWidth="1"/>
    <col min="519" max="519" width="8.5703125" style="261" customWidth="1"/>
    <col min="520" max="520" width="10" style="261" customWidth="1"/>
    <col min="521" max="591" width="8.7109375" style="261" customWidth="1"/>
    <col min="592" max="768" width="9.140625" style="261"/>
    <col min="769" max="770" width="13.28515625" style="261" customWidth="1"/>
    <col min="771" max="772" width="12.140625" style="261" customWidth="1"/>
    <col min="773" max="773" width="5.140625" style="261" customWidth="1"/>
    <col min="774" max="774" width="8.140625" style="261" customWidth="1"/>
    <col min="775" max="775" width="8.5703125" style="261" customWidth="1"/>
    <col min="776" max="776" width="10" style="261" customWidth="1"/>
    <col min="777" max="847" width="8.7109375" style="261" customWidth="1"/>
    <col min="848" max="1024" width="9.140625" style="261"/>
    <col min="1025" max="1026" width="13.28515625" style="261" customWidth="1"/>
    <col min="1027" max="1028" width="12.140625" style="261" customWidth="1"/>
    <col min="1029" max="1029" width="5.140625" style="261" customWidth="1"/>
    <col min="1030" max="1030" width="8.140625" style="261" customWidth="1"/>
    <col min="1031" max="1031" width="8.5703125" style="261" customWidth="1"/>
    <col min="1032" max="1032" width="10" style="261" customWidth="1"/>
    <col min="1033" max="1103" width="8.7109375" style="261" customWidth="1"/>
    <col min="1104" max="1280" width="9.140625" style="261"/>
    <col min="1281" max="1282" width="13.28515625" style="261" customWidth="1"/>
    <col min="1283" max="1284" width="12.140625" style="261" customWidth="1"/>
    <col min="1285" max="1285" width="5.140625" style="261" customWidth="1"/>
    <col min="1286" max="1286" width="8.140625" style="261" customWidth="1"/>
    <col min="1287" max="1287" width="8.5703125" style="261" customWidth="1"/>
    <col min="1288" max="1288" width="10" style="261" customWidth="1"/>
    <col min="1289" max="1359" width="8.7109375" style="261" customWidth="1"/>
    <col min="1360" max="1536" width="9.140625" style="261"/>
    <col min="1537" max="1538" width="13.28515625" style="261" customWidth="1"/>
    <col min="1539" max="1540" width="12.140625" style="261" customWidth="1"/>
    <col min="1541" max="1541" width="5.140625" style="261" customWidth="1"/>
    <col min="1542" max="1542" width="8.140625" style="261" customWidth="1"/>
    <col min="1543" max="1543" width="8.5703125" style="261" customWidth="1"/>
    <col min="1544" max="1544" width="10" style="261" customWidth="1"/>
    <col min="1545" max="1615" width="8.7109375" style="261" customWidth="1"/>
    <col min="1616" max="1792" width="9.140625" style="261"/>
    <col min="1793" max="1794" width="13.28515625" style="261" customWidth="1"/>
    <col min="1795" max="1796" width="12.140625" style="261" customWidth="1"/>
    <col min="1797" max="1797" width="5.140625" style="261" customWidth="1"/>
    <col min="1798" max="1798" width="8.140625" style="261" customWidth="1"/>
    <col min="1799" max="1799" width="8.5703125" style="261" customWidth="1"/>
    <col min="1800" max="1800" width="10" style="261" customWidth="1"/>
    <col min="1801" max="1871" width="8.7109375" style="261" customWidth="1"/>
    <col min="1872" max="2048" width="9.140625" style="261"/>
    <col min="2049" max="2050" width="13.28515625" style="261" customWidth="1"/>
    <col min="2051" max="2052" width="12.140625" style="261" customWidth="1"/>
    <col min="2053" max="2053" width="5.140625" style="261" customWidth="1"/>
    <col min="2054" max="2054" width="8.140625" style="261" customWidth="1"/>
    <col min="2055" max="2055" width="8.5703125" style="261" customWidth="1"/>
    <col min="2056" max="2056" width="10" style="261" customWidth="1"/>
    <col min="2057" max="2127" width="8.7109375" style="261" customWidth="1"/>
    <col min="2128" max="2304" width="9.140625" style="261"/>
    <col min="2305" max="2306" width="13.28515625" style="261" customWidth="1"/>
    <col min="2307" max="2308" width="12.140625" style="261" customWidth="1"/>
    <col min="2309" max="2309" width="5.140625" style="261" customWidth="1"/>
    <col min="2310" max="2310" width="8.140625" style="261" customWidth="1"/>
    <col min="2311" max="2311" width="8.5703125" style="261" customWidth="1"/>
    <col min="2312" max="2312" width="10" style="261" customWidth="1"/>
    <col min="2313" max="2383" width="8.7109375" style="261" customWidth="1"/>
    <col min="2384" max="2560" width="9.140625" style="261"/>
    <col min="2561" max="2562" width="13.28515625" style="261" customWidth="1"/>
    <col min="2563" max="2564" width="12.140625" style="261" customWidth="1"/>
    <col min="2565" max="2565" width="5.140625" style="261" customWidth="1"/>
    <col min="2566" max="2566" width="8.140625" style="261" customWidth="1"/>
    <col min="2567" max="2567" width="8.5703125" style="261" customWidth="1"/>
    <col min="2568" max="2568" width="10" style="261" customWidth="1"/>
    <col min="2569" max="2639" width="8.7109375" style="261" customWidth="1"/>
    <col min="2640" max="2816" width="9.140625" style="261"/>
    <col min="2817" max="2818" width="13.28515625" style="261" customWidth="1"/>
    <col min="2819" max="2820" width="12.140625" style="261" customWidth="1"/>
    <col min="2821" max="2821" width="5.140625" style="261" customWidth="1"/>
    <col min="2822" max="2822" width="8.140625" style="261" customWidth="1"/>
    <col min="2823" max="2823" width="8.5703125" style="261" customWidth="1"/>
    <col min="2824" max="2824" width="10" style="261" customWidth="1"/>
    <col min="2825" max="2895" width="8.7109375" style="261" customWidth="1"/>
    <col min="2896" max="3072" width="9.140625" style="261"/>
    <col min="3073" max="3074" width="13.28515625" style="261" customWidth="1"/>
    <col min="3075" max="3076" width="12.140625" style="261" customWidth="1"/>
    <col min="3077" max="3077" width="5.140625" style="261" customWidth="1"/>
    <col min="3078" max="3078" width="8.140625" style="261" customWidth="1"/>
    <col min="3079" max="3079" width="8.5703125" style="261" customWidth="1"/>
    <col min="3080" max="3080" width="10" style="261" customWidth="1"/>
    <col min="3081" max="3151" width="8.7109375" style="261" customWidth="1"/>
    <col min="3152" max="3328" width="9.140625" style="261"/>
    <col min="3329" max="3330" width="13.28515625" style="261" customWidth="1"/>
    <col min="3331" max="3332" width="12.140625" style="261" customWidth="1"/>
    <col min="3333" max="3333" width="5.140625" style="261" customWidth="1"/>
    <col min="3334" max="3334" width="8.140625" style="261" customWidth="1"/>
    <col min="3335" max="3335" width="8.5703125" style="261" customWidth="1"/>
    <col min="3336" max="3336" width="10" style="261" customWidth="1"/>
    <col min="3337" max="3407" width="8.7109375" style="261" customWidth="1"/>
    <col min="3408" max="3584" width="9.140625" style="261"/>
    <col min="3585" max="3586" width="13.28515625" style="261" customWidth="1"/>
    <col min="3587" max="3588" width="12.140625" style="261" customWidth="1"/>
    <col min="3589" max="3589" width="5.140625" style="261" customWidth="1"/>
    <col min="3590" max="3590" width="8.140625" style="261" customWidth="1"/>
    <col min="3591" max="3591" width="8.5703125" style="261" customWidth="1"/>
    <col min="3592" max="3592" width="10" style="261" customWidth="1"/>
    <col min="3593" max="3663" width="8.7109375" style="261" customWidth="1"/>
    <col min="3664" max="3840" width="9.140625" style="261"/>
    <col min="3841" max="3842" width="13.28515625" style="261" customWidth="1"/>
    <col min="3843" max="3844" width="12.140625" style="261" customWidth="1"/>
    <col min="3845" max="3845" width="5.140625" style="261" customWidth="1"/>
    <col min="3846" max="3846" width="8.140625" style="261" customWidth="1"/>
    <col min="3847" max="3847" width="8.5703125" style="261" customWidth="1"/>
    <col min="3848" max="3848" width="10" style="261" customWidth="1"/>
    <col min="3849" max="3919" width="8.7109375" style="261" customWidth="1"/>
    <col min="3920" max="4096" width="9.140625" style="261"/>
    <col min="4097" max="4098" width="13.28515625" style="261" customWidth="1"/>
    <col min="4099" max="4100" width="12.140625" style="261" customWidth="1"/>
    <col min="4101" max="4101" width="5.140625" style="261" customWidth="1"/>
    <col min="4102" max="4102" width="8.140625" style="261" customWidth="1"/>
    <col min="4103" max="4103" width="8.5703125" style="261" customWidth="1"/>
    <col min="4104" max="4104" width="10" style="261" customWidth="1"/>
    <col min="4105" max="4175" width="8.7109375" style="261" customWidth="1"/>
    <col min="4176" max="4352" width="9.140625" style="261"/>
    <col min="4353" max="4354" width="13.28515625" style="261" customWidth="1"/>
    <col min="4355" max="4356" width="12.140625" style="261" customWidth="1"/>
    <col min="4357" max="4357" width="5.140625" style="261" customWidth="1"/>
    <col min="4358" max="4358" width="8.140625" style="261" customWidth="1"/>
    <col min="4359" max="4359" width="8.5703125" style="261" customWidth="1"/>
    <col min="4360" max="4360" width="10" style="261" customWidth="1"/>
    <col min="4361" max="4431" width="8.7109375" style="261" customWidth="1"/>
    <col min="4432" max="4608" width="9.140625" style="261"/>
    <col min="4609" max="4610" width="13.28515625" style="261" customWidth="1"/>
    <col min="4611" max="4612" width="12.140625" style="261" customWidth="1"/>
    <col min="4613" max="4613" width="5.140625" style="261" customWidth="1"/>
    <col min="4614" max="4614" width="8.140625" style="261" customWidth="1"/>
    <col min="4615" max="4615" width="8.5703125" style="261" customWidth="1"/>
    <col min="4616" max="4616" width="10" style="261" customWidth="1"/>
    <col min="4617" max="4687" width="8.7109375" style="261" customWidth="1"/>
    <col min="4688" max="4864" width="9.140625" style="261"/>
    <col min="4865" max="4866" width="13.28515625" style="261" customWidth="1"/>
    <col min="4867" max="4868" width="12.140625" style="261" customWidth="1"/>
    <col min="4869" max="4869" width="5.140625" style="261" customWidth="1"/>
    <col min="4870" max="4870" width="8.140625" style="261" customWidth="1"/>
    <col min="4871" max="4871" width="8.5703125" style="261" customWidth="1"/>
    <col min="4872" max="4872" width="10" style="261" customWidth="1"/>
    <col min="4873" max="4943" width="8.7109375" style="261" customWidth="1"/>
    <col min="4944" max="5120" width="9.140625" style="261"/>
    <col min="5121" max="5122" width="13.28515625" style="261" customWidth="1"/>
    <col min="5123" max="5124" width="12.140625" style="261" customWidth="1"/>
    <col min="5125" max="5125" width="5.140625" style="261" customWidth="1"/>
    <col min="5126" max="5126" width="8.140625" style="261" customWidth="1"/>
    <col min="5127" max="5127" width="8.5703125" style="261" customWidth="1"/>
    <col min="5128" max="5128" width="10" style="261" customWidth="1"/>
    <col min="5129" max="5199" width="8.7109375" style="261" customWidth="1"/>
    <col min="5200" max="5376" width="9.140625" style="261"/>
    <col min="5377" max="5378" width="13.28515625" style="261" customWidth="1"/>
    <col min="5379" max="5380" width="12.140625" style="261" customWidth="1"/>
    <col min="5381" max="5381" width="5.140625" style="261" customWidth="1"/>
    <col min="5382" max="5382" width="8.140625" style="261" customWidth="1"/>
    <col min="5383" max="5383" width="8.5703125" style="261" customWidth="1"/>
    <col min="5384" max="5384" width="10" style="261" customWidth="1"/>
    <col min="5385" max="5455" width="8.7109375" style="261" customWidth="1"/>
    <col min="5456" max="5632" width="9.140625" style="261"/>
    <col min="5633" max="5634" width="13.28515625" style="261" customWidth="1"/>
    <col min="5635" max="5636" width="12.140625" style="261" customWidth="1"/>
    <col min="5637" max="5637" width="5.140625" style="261" customWidth="1"/>
    <col min="5638" max="5638" width="8.140625" style="261" customWidth="1"/>
    <col min="5639" max="5639" width="8.5703125" style="261" customWidth="1"/>
    <col min="5640" max="5640" width="10" style="261" customWidth="1"/>
    <col min="5641" max="5711" width="8.7109375" style="261" customWidth="1"/>
    <col min="5712" max="5888" width="9.140625" style="261"/>
    <col min="5889" max="5890" width="13.28515625" style="261" customWidth="1"/>
    <col min="5891" max="5892" width="12.140625" style="261" customWidth="1"/>
    <col min="5893" max="5893" width="5.140625" style="261" customWidth="1"/>
    <col min="5894" max="5894" width="8.140625" style="261" customWidth="1"/>
    <col min="5895" max="5895" width="8.5703125" style="261" customWidth="1"/>
    <col min="5896" max="5896" width="10" style="261" customWidth="1"/>
    <col min="5897" max="5967" width="8.7109375" style="261" customWidth="1"/>
    <col min="5968" max="6144" width="9.140625" style="261"/>
    <col min="6145" max="6146" width="13.28515625" style="261" customWidth="1"/>
    <col min="6147" max="6148" width="12.140625" style="261" customWidth="1"/>
    <col min="6149" max="6149" width="5.140625" style="261" customWidth="1"/>
    <col min="6150" max="6150" width="8.140625" style="261" customWidth="1"/>
    <col min="6151" max="6151" width="8.5703125" style="261" customWidth="1"/>
    <col min="6152" max="6152" width="10" style="261" customWidth="1"/>
    <col min="6153" max="6223" width="8.7109375" style="261" customWidth="1"/>
    <col min="6224" max="6400" width="9.140625" style="261"/>
    <col min="6401" max="6402" width="13.28515625" style="261" customWidth="1"/>
    <col min="6403" max="6404" width="12.140625" style="261" customWidth="1"/>
    <col min="6405" max="6405" width="5.140625" style="261" customWidth="1"/>
    <col min="6406" max="6406" width="8.140625" style="261" customWidth="1"/>
    <col min="6407" max="6407" width="8.5703125" style="261" customWidth="1"/>
    <col min="6408" max="6408" width="10" style="261" customWidth="1"/>
    <col min="6409" max="6479" width="8.7109375" style="261" customWidth="1"/>
    <col min="6480" max="6656" width="9.140625" style="261"/>
    <col min="6657" max="6658" width="13.28515625" style="261" customWidth="1"/>
    <col min="6659" max="6660" width="12.140625" style="261" customWidth="1"/>
    <col min="6661" max="6661" width="5.140625" style="261" customWidth="1"/>
    <col min="6662" max="6662" width="8.140625" style="261" customWidth="1"/>
    <col min="6663" max="6663" width="8.5703125" style="261" customWidth="1"/>
    <col min="6664" max="6664" width="10" style="261" customWidth="1"/>
    <col min="6665" max="6735" width="8.7109375" style="261" customWidth="1"/>
    <col min="6736" max="6912" width="9.140625" style="261"/>
    <col min="6913" max="6914" width="13.28515625" style="261" customWidth="1"/>
    <col min="6915" max="6916" width="12.140625" style="261" customWidth="1"/>
    <col min="6917" max="6917" width="5.140625" style="261" customWidth="1"/>
    <col min="6918" max="6918" width="8.140625" style="261" customWidth="1"/>
    <col min="6919" max="6919" width="8.5703125" style="261" customWidth="1"/>
    <col min="6920" max="6920" width="10" style="261" customWidth="1"/>
    <col min="6921" max="6991" width="8.7109375" style="261" customWidth="1"/>
    <col min="6992" max="7168" width="9.140625" style="261"/>
    <col min="7169" max="7170" width="13.28515625" style="261" customWidth="1"/>
    <col min="7171" max="7172" width="12.140625" style="261" customWidth="1"/>
    <col min="7173" max="7173" width="5.140625" style="261" customWidth="1"/>
    <col min="7174" max="7174" width="8.140625" style="261" customWidth="1"/>
    <col min="7175" max="7175" width="8.5703125" style="261" customWidth="1"/>
    <col min="7176" max="7176" width="10" style="261" customWidth="1"/>
    <col min="7177" max="7247" width="8.7109375" style="261" customWidth="1"/>
    <col min="7248" max="7424" width="9.140625" style="261"/>
    <col min="7425" max="7426" width="13.28515625" style="261" customWidth="1"/>
    <col min="7427" max="7428" width="12.140625" style="261" customWidth="1"/>
    <col min="7429" max="7429" width="5.140625" style="261" customWidth="1"/>
    <col min="7430" max="7430" width="8.140625" style="261" customWidth="1"/>
    <col min="7431" max="7431" width="8.5703125" style="261" customWidth="1"/>
    <col min="7432" max="7432" width="10" style="261" customWidth="1"/>
    <col min="7433" max="7503" width="8.7109375" style="261" customWidth="1"/>
    <col min="7504" max="7680" width="9.140625" style="261"/>
    <col min="7681" max="7682" width="13.28515625" style="261" customWidth="1"/>
    <col min="7683" max="7684" width="12.140625" style="261" customWidth="1"/>
    <col min="7685" max="7685" width="5.140625" style="261" customWidth="1"/>
    <col min="7686" max="7686" width="8.140625" style="261" customWidth="1"/>
    <col min="7687" max="7687" width="8.5703125" style="261" customWidth="1"/>
    <col min="7688" max="7688" width="10" style="261" customWidth="1"/>
    <col min="7689" max="7759" width="8.7109375" style="261" customWidth="1"/>
    <col min="7760" max="7936" width="9.140625" style="261"/>
    <col min="7937" max="7938" width="13.28515625" style="261" customWidth="1"/>
    <col min="7939" max="7940" width="12.140625" style="261" customWidth="1"/>
    <col min="7941" max="7941" width="5.140625" style="261" customWidth="1"/>
    <col min="7942" max="7942" width="8.140625" style="261" customWidth="1"/>
    <col min="7943" max="7943" width="8.5703125" style="261" customWidth="1"/>
    <col min="7944" max="7944" width="10" style="261" customWidth="1"/>
    <col min="7945" max="8015" width="8.7109375" style="261" customWidth="1"/>
    <col min="8016" max="8192" width="9.140625" style="261"/>
    <col min="8193" max="8194" width="13.28515625" style="261" customWidth="1"/>
    <col min="8195" max="8196" width="12.140625" style="261" customWidth="1"/>
    <col min="8197" max="8197" width="5.140625" style="261" customWidth="1"/>
    <col min="8198" max="8198" width="8.140625" style="261" customWidth="1"/>
    <col min="8199" max="8199" width="8.5703125" style="261" customWidth="1"/>
    <col min="8200" max="8200" width="10" style="261" customWidth="1"/>
    <col min="8201" max="8271" width="8.7109375" style="261" customWidth="1"/>
    <col min="8272" max="8448" width="9.140625" style="261"/>
    <col min="8449" max="8450" width="13.28515625" style="261" customWidth="1"/>
    <col min="8451" max="8452" width="12.140625" style="261" customWidth="1"/>
    <col min="8453" max="8453" width="5.140625" style="261" customWidth="1"/>
    <col min="8454" max="8454" width="8.140625" style="261" customWidth="1"/>
    <col min="8455" max="8455" width="8.5703125" style="261" customWidth="1"/>
    <col min="8456" max="8456" width="10" style="261" customWidth="1"/>
    <col min="8457" max="8527" width="8.7109375" style="261" customWidth="1"/>
    <col min="8528" max="8704" width="9.140625" style="261"/>
    <col min="8705" max="8706" width="13.28515625" style="261" customWidth="1"/>
    <col min="8707" max="8708" width="12.140625" style="261" customWidth="1"/>
    <col min="8709" max="8709" width="5.140625" style="261" customWidth="1"/>
    <col min="8710" max="8710" width="8.140625" style="261" customWidth="1"/>
    <col min="8711" max="8711" width="8.5703125" style="261" customWidth="1"/>
    <col min="8712" max="8712" width="10" style="261" customWidth="1"/>
    <col min="8713" max="8783" width="8.7109375" style="261" customWidth="1"/>
    <col min="8784" max="8960" width="9.140625" style="261"/>
    <col min="8961" max="8962" width="13.28515625" style="261" customWidth="1"/>
    <col min="8963" max="8964" width="12.140625" style="261" customWidth="1"/>
    <col min="8965" max="8965" width="5.140625" style="261" customWidth="1"/>
    <col min="8966" max="8966" width="8.140625" style="261" customWidth="1"/>
    <col min="8967" max="8967" width="8.5703125" style="261" customWidth="1"/>
    <col min="8968" max="8968" width="10" style="261" customWidth="1"/>
    <col min="8969" max="9039" width="8.7109375" style="261" customWidth="1"/>
    <col min="9040" max="9216" width="9.140625" style="261"/>
    <col min="9217" max="9218" width="13.28515625" style="261" customWidth="1"/>
    <col min="9219" max="9220" width="12.140625" style="261" customWidth="1"/>
    <col min="9221" max="9221" width="5.140625" style="261" customWidth="1"/>
    <col min="9222" max="9222" width="8.140625" style="261" customWidth="1"/>
    <col min="9223" max="9223" width="8.5703125" style="261" customWidth="1"/>
    <col min="9224" max="9224" width="10" style="261" customWidth="1"/>
    <col min="9225" max="9295" width="8.7109375" style="261" customWidth="1"/>
    <col min="9296" max="9472" width="9.140625" style="261"/>
    <col min="9473" max="9474" width="13.28515625" style="261" customWidth="1"/>
    <col min="9475" max="9476" width="12.140625" style="261" customWidth="1"/>
    <col min="9477" max="9477" width="5.140625" style="261" customWidth="1"/>
    <col min="9478" max="9478" width="8.140625" style="261" customWidth="1"/>
    <col min="9479" max="9479" width="8.5703125" style="261" customWidth="1"/>
    <col min="9480" max="9480" width="10" style="261" customWidth="1"/>
    <col min="9481" max="9551" width="8.7109375" style="261" customWidth="1"/>
    <col min="9552" max="9728" width="9.140625" style="261"/>
    <col min="9729" max="9730" width="13.28515625" style="261" customWidth="1"/>
    <col min="9731" max="9732" width="12.140625" style="261" customWidth="1"/>
    <col min="9733" max="9733" width="5.140625" style="261" customWidth="1"/>
    <col min="9734" max="9734" width="8.140625" style="261" customWidth="1"/>
    <col min="9735" max="9735" width="8.5703125" style="261" customWidth="1"/>
    <col min="9736" max="9736" width="10" style="261" customWidth="1"/>
    <col min="9737" max="9807" width="8.7109375" style="261" customWidth="1"/>
    <col min="9808" max="9984" width="9.140625" style="261"/>
    <col min="9985" max="9986" width="13.28515625" style="261" customWidth="1"/>
    <col min="9987" max="9988" width="12.140625" style="261" customWidth="1"/>
    <col min="9989" max="9989" width="5.140625" style="261" customWidth="1"/>
    <col min="9990" max="9990" width="8.140625" style="261" customWidth="1"/>
    <col min="9991" max="9991" width="8.5703125" style="261" customWidth="1"/>
    <col min="9992" max="9992" width="10" style="261" customWidth="1"/>
    <col min="9993" max="10063" width="8.7109375" style="261" customWidth="1"/>
    <col min="10064" max="10240" width="9.140625" style="261"/>
    <col min="10241" max="10242" width="13.28515625" style="261" customWidth="1"/>
    <col min="10243" max="10244" width="12.140625" style="261" customWidth="1"/>
    <col min="10245" max="10245" width="5.140625" style="261" customWidth="1"/>
    <col min="10246" max="10246" width="8.140625" style="261" customWidth="1"/>
    <col min="10247" max="10247" width="8.5703125" style="261" customWidth="1"/>
    <col min="10248" max="10248" width="10" style="261" customWidth="1"/>
    <col min="10249" max="10319" width="8.7109375" style="261" customWidth="1"/>
    <col min="10320" max="10496" width="9.140625" style="261"/>
    <col min="10497" max="10498" width="13.28515625" style="261" customWidth="1"/>
    <col min="10499" max="10500" width="12.140625" style="261" customWidth="1"/>
    <col min="10501" max="10501" width="5.140625" style="261" customWidth="1"/>
    <col min="10502" max="10502" width="8.140625" style="261" customWidth="1"/>
    <col min="10503" max="10503" width="8.5703125" style="261" customWidth="1"/>
    <col min="10504" max="10504" width="10" style="261" customWidth="1"/>
    <col min="10505" max="10575" width="8.7109375" style="261" customWidth="1"/>
    <col min="10576" max="10752" width="9.140625" style="261"/>
    <col min="10753" max="10754" width="13.28515625" style="261" customWidth="1"/>
    <col min="10755" max="10756" width="12.140625" style="261" customWidth="1"/>
    <col min="10757" max="10757" width="5.140625" style="261" customWidth="1"/>
    <col min="10758" max="10758" width="8.140625" style="261" customWidth="1"/>
    <col min="10759" max="10759" width="8.5703125" style="261" customWidth="1"/>
    <col min="10760" max="10760" width="10" style="261" customWidth="1"/>
    <col min="10761" max="10831" width="8.7109375" style="261" customWidth="1"/>
    <col min="10832" max="11008" width="9.140625" style="261"/>
    <col min="11009" max="11010" width="13.28515625" style="261" customWidth="1"/>
    <col min="11011" max="11012" width="12.140625" style="261" customWidth="1"/>
    <col min="11013" max="11013" width="5.140625" style="261" customWidth="1"/>
    <col min="11014" max="11014" width="8.140625" style="261" customWidth="1"/>
    <col min="11015" max="11015" width="8.5703125" style="261" customWidth="1"/>
    <col min="11016" max="11016" width="10" style="261" customWidth="1"/>
    <col min="11017" max="11087" width="8.7109375" style="261" customWidth="1"/>
    <col min="11088" max="11264" width="9.140625" style="261"/>
    <col min="11265" max="11266" width="13.28515625" style="261" customWidth="1"/>
    <col min="11267" max="11268" width="12.140625" style="261" customWidth="1"/>
    <col min="11269" max="11269" width="5.140625" style="261" customWidth="1"/>
    <col min="11270" max="11270" width="8.140625" style="261" customWidth="1"/>
    <col min="11271" max="11271" width="8.5703125" style="261" customWidth="1"/>
    <col min="11272" max="11272" width="10" style="261" customWidth="1"/>
    <col min="11273" max="11343" width="8.7109375" style="261" customWidth="1"/>
    <col min="11344" max="11520" width="9.140625" style="261"/>
    <col min="11521" max="11522" width="13.28515625" style="261" customWidth="1"/>
    <col min="11523" max="11524" width="12.140625" style="261" customWidth="1"/>
    <col min="11525" max="11525" width="5.140625" style="261" customWidth="1"/>
    <col min="11526" max="11526" width="8.140625" style="261" customWidth="1"/>
    <col min="11527" max="11527" width="8.5703125" style="261" customWidth="1"/>
    <col min="11528" max="11528" width="10" style="261" customWidth="1"/>
    <col min="11529" max="11599" width="8.7109375" style="261" customWidth="1"/>
    <col min="11600" max="11776" width="9.140625" style="261"/>
    <col min="11777" max="11778" width="13.28515625" style="261" customWidth="1"/>
    <col min="11779" max="11780" width="12.140625" style="261" customWidth="1"/>
    <col min="11781" max="11781" width="5.140625" style="261" customWidth="1"/>
    <col min="11782" max="11782" width="8.140625" style="261" customWidth="1"/>
    <col min="11783" max="11783" width="8.5703125" style="261" customWidth="1"/>
    <col min="11784" max="11784" width="10" style="261" customWidth="1"/>
    <col min="11785" max="11855" width="8.7109375" style="261" customWidth="1"/>
    <col min="11856" max="12032" width="9.140625" style="261"/>
    <col min="12033" max="12034" width="13.28515625" style="261" customWidth="1"/>
    <col min="12035" max="12036" width="12.140625" style="261" customWidth="1"/>
    <col min="12037" max="12037" width="5.140625" style="261" customWidth="1"/>
    <col min="12038" max="12038" width="8.140625" style="261" customWidth="1"/>
    <col min="12039" max="12039" width="8.5703125" style="261" customWidth="1"/>
    <col min="12040" max="12040" width="10" style="261" customWidth="1"/>
    <col min="12041" max="12111" width="8.7109375" style="261" customWidth="1"/>
    <col min="12112" max="12288" width="9.140625" style="261"/>
    <col min="12289" max="12290" width="13.28515625" style="261" customWidth="1"/>
    <col min="12291" max="12292" width="12.140625" style="261" customWidth="1"/>
    <col min="12293" max="12293" width="5.140625" style="261" customWidth="1"/>
    <col min="12294" max="12294" width="8.140625" style="261" customWidth="1"/>
    <col min="12295" max="12295" width="8.5703125" style="261" customWidth="1"/>
    <col min="12296" max="12296" width="10" style="261" customWidth="1"/>
    <col min="12297" max="12367" width="8.7109375" style="261" customWidth="1"/>
    <col min="12368" max="12544" width="9.140625" style="261"/>
    <col min="12545" max="12546" width="13.28515625" style="261" customWidth="1"/>
    <col min="12547" max="12548" width="12.140625" style="261" customWidth="1"/>
    <col min="12549" max="12549" width="5.140625" style="261" customWidth="1"/>
    <col min="12550" max="12550" width="8.140625" style="261" customWidth="1"/>
    <col min="12551" max="12551" width="8.5703125" style="261" customWidth="1"/>
    <col min="12552" max="12552" width="10" style="261" customWidth="1"/>
    <col min="12553" max="12623" width="8.7109375" style="261" customWidth="1"/>
    <col min="12624" max="12800" width="9.140625" style="261"/>
    <col min="12801" max="12802" width="13.28515625" style="261" customWidth="1"/>
    <col min="12803" max="12804" width="12.140625" style="261" customWidth="1"/>
    <col min="12805" max="12805" width="5.140625" style="261" customWidth="1"/>
    <col min="12806" max="12806" width="8.140625" style="261" customWidth="1"/>
    <col min="12807" max="12807" width="8.5703125" style="261" customWidth="1"/>
    <col min="12808" max="12808" width="10" style="261" customWidth="1"/>
    <col min="12809" max="12879" width="8.7109375" style="261" customWidth="1"/>
    <col min="12880" max="13056" width="9.140625" style="261"/>
    <col min="13057" max="13058" width="13.28515625" style="261" customWidth="1"/>
    <col min="13059" max="13060" width="12.140625" style="261" customWidth="1"/>
    <col min="13061" max="13061" width="5.140625" style="261" customWidth="1"/>
    <col min="13062" max="13062" width="8.140625" style="261" customWidth="1"/>
    <col min="13063" max="13063" width="8.5703125" style="261" customWidth="1"/>
    <col min="13064" max="13064" width="10" style="261" customWidth="1"/>
    <col min="13065" max="13135" width="8.7109375" style="261" customWidth="1"/>
    <col min="13136" max="13312" width="9.140625" style="261"/>
    <col min="13313" max="13314" width="13.28515625" style="261" customWidth="1"/>
    <col min="13315" max="13316" width="12.140625" style="261" customWidth="1"/>
    <col min="13317" max="13317" width="5.140625" style="261" customWidth="1"/>
    <col min="13318" max="13318" width="8.140625" style="261" customWidth="1"/>
    <col min="13319" max="13319" width="8.5703125" style="261" customWidth="1"/>
    <col min="13320" max="13320" width="10" style="261" customWidth="1"/>
    <col min="13321" max="13391" width="8.7109375" style="261" customWidth="1"/>
    <col min="13392" max="13568" width="9.140625" style="261"/>
    <col min="13569" max="13570" width="13.28515625" style="261" customWidth="1"/>
    <col min="13571" max="13572" width="12.140625" style="261" customWidth="1"/>
    <col min="13573" max="13573" width="5.140625" style="261" customWidth="1"/>
    <col min="13574" max="13574" width="8.140625" style="261" customWidth="1"/>
    <col min="13575" max="13575" width="8.5703125" style="261" customWidth="1"/>
    <col min="13576" max="13576" width="10" style="261" customWidth="1"/>
    <col min="13577" max="13647" width="8.7109375" style="261" customWidth="1"/>
    <col min="13648" max="13824" width="9.140625" style="261"/>
    <col min="13825" max="13826" width="13.28515625" style="261" customWidth="1"/>
    <col min="13827" max="13828" width="12.140625" style="261" customWidth="1"/>
    <col min="13829" max="13829" width="5.140625" style="261" customWidth="1"/>
    <col min="13830" max="13830" width="8.140625" style="261" customWidth="1"/>
    <col min="13831" max="13831" width="8.5703125" style="261" customWidth="1"/>
    <col min="13832" max="13832" width="10" style="261" customWidth="1"/>
    <col min="13833" max="13903" width="8.7109375" style="261" customWidth="1"/>
    <col min="13904" max="14080" width="9.140625" style="261"/>
    <col min="14081" max="14082" width="13.28515625" style="261" customWidth="1"/>
    <col min="14083" max="14084" width="12.140625" style="261" customWidth="1"/>
    <col min="14085" max="14085" width="5.140625" style="261" customWidth="1"/>
    <col min="14086" max="14086" width="8.140625" style="261" customWidth="1"/>
    <col min="14087" max="14087" width="8.5703125" style="261" customWidth="1"/>
    <col min="14088" max="14088" width="10" style="261" customWidth="1"/>
    <col min="14089" max="14159" width="8.7109375" style="261" customWidth="1"/>
    <col min="14160" max="14336" width="9.140625" style="261"/>
    <col min="14337" max="14338" width="13.28515625" style="261" customWidth="1"/>
    <col min="14339" max="14340" width="12.140625" style="261" customWidth="1"/>
    <col min="14341" max="14341" width="5.140625" style="261" customWidth="1"/>
    <col min="14342" max="14342" width="8.140625" style="261" customWidth="1"/>
    <col min="14343" max="14343" width="8.5703125" style="261" customWidth="1"/>
    <col min="14344" max="14344" width="10" style="261" customWidth="1"/>
    <col min="14345" max="14415" width="8.7109375" style="261" customWidth="1"/>
    <col min="14416" max="14592" width="9.140625" style="261"/>
    <col min="14593" max="14594" width="13.28515625" style="261" customWidth="1"/>
    <col min="14595" max="14596" width="12.140625" style="261" customWidth="1"/>
    <col min="14597" max="14597" width="5.140625" style="261" customWidth="1"/>
    <col min="14598" max="14598" width="8.140625" style="261" customWidth="1"/>
    <col min="14599" max="14599" width="8.5703125" style="261" customWidth="1"/>
    <col min="14600" max="14600" width="10" style="261" customWidth="1"/>
    <col min="14601" max="14671" width="8.7109375" style="261" customWidth="1"/>
    <col min="14672" max="14848" width="9.140625" style="261"/>
    <col min="14849" max="14850" width="13.28515625" style="261" customWidth="1"/>
    <col min="14851" max="14852" width="12.140625" style="261" customWidth="1"/>
    <col min="14853" max="14853" width="5.140625" style="261" customWidth="1"/>
    <col min="14854" max="14854" width="8.140625" style="261" customWidth="1"/>
    <col min="14855" max="14855" width="8.5703125" style="261" customWidth="1"/>
    <col min="14856" max="14856" width="10" style="261" customWidth="1"/>
    <col min="14857" max="14927" width="8.7109375" style="261" customWidth="1"/>
    <col min="14928" max="15104" width="9.140625" style="261"/>
    <col min="15105" max="15106" width="13.28515625" style="261" customWidth="1"/>
    <col min="15107" max="15108" width="12.140625" style="261" customWidth="1"/>
    <col min="15109" max="15109" width="5.140625" style="261" customWidth="1"/>
    <col min="15110" max="15110" width="8.140625" style="261" customWidth="1"/>
    <col min="15111" max="15111" width="8.5703125" style="261" customWidth="1"/>
    <col min="15112" max="15112" width="10" style="261" customWidth="1"/>
    <col min="15113" max="15183" width="8.7109375" style="261" customWidth="1"/>
    <col min="15184" max="15360" width="9.140625" style="261"/>
    <col min="15361" max="15362" width="13.28515625" style="261" customWidth="1"/>
    <col min="15363" max="15364" width="12.140625" style="261" customWidth="1"/>
    <col min="15365" max="15365" width="5.140625" style="261" customWidth="1"/>
    <col min="15366" max="15366" width="8.140625" style="261" customWidth="1"/>
    <col min="15367" max="15367" width="8.5703125" style="261" customWidth="1"/>
    <col min="15368" max="15368" width="10" style="261" customWidth="1"/>
    <col min="15369" max="15439" width="8.7109375" style="261" customWidth="1"/>
    <col min="15440" max="15616" width="9.140625" style="261"/>
    <col min="15617" max="15618" width="13.28515625" style="261" customWidth="1"/>
    <col min="15619" max="15620" width="12.140625" style="261" customWidth="1"/>
    <col min="15621" max="15621" width="5.140625" style="261" customWidth="1"/>
    <col min="15622" max="15622" width="8.140625" style="261" customWidth="1"/>
    <col min="15623" max="15623" width="8.5703125" style="261" customWidth="1"/>
    <col min="15624" max="15624" width="10" style="261" customWidth="1"/>
    <col min="15625" max="15695" width="8.7109375" style="261" customWidth="1"/>
    <col min="15696" max="15872" width="9.140625" style="261"/>
    <col min="15873" max="15874" width="13.28515625" style="261" customWidth="1"/>
    <col min="15875" max="15876" width="12.140625" style="261" customWidth="1"/>
    <col min="15877" max="15877" width="5.140625" style="261" customWidth="1"/>
    <col min="15878" max="15878" width="8.140625" style="261" customWidth="1"/>
    <col min="15879" max="15879" width="8.5703125" style="261" customWidth="1"/>
    <col min="15880" max="15880" width="10" style="261" customWidth="1"/>
    <col min="15881" max="15951" width="8.7109375" style="261" customWidth="1"/>
    <col min="15952" max="16128" width="9.140625" style="261"/>
    <col min="16129" max="16130" width="13.28515625" style="261" customWidth="1"/>
    <col min="16131" max="16132" width="12.140625" style="261" customWidth="1"/>
    <col min="16133" max="16133" width="5.140625" style="261" customWidth="1"/>
    <col min="16134" max="16134" width="8.140625" style="261" customWidth="1"/>
    <col min="16135" max="16135" width="8.5703125" style="261" customWidth="1"/>
    <col min="16136" max="16136" width="10" style="261" customWidth="1"/>
    <col min="16137" max="16207" width="8.7109375" style="261" customWidth="1"/>
    <col min="16208" max="16384" width="9.140625" style="261"/>
  </cols>
  <sheetData>
    <row r="1" spans="1:84" s="2" customFormat="1" ht="26.25" customHeight="1" x14ac:dyDescent="0.35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BV1" s="3"/>
      <c r="BW1" s="3"/>
      <c r="BX1" s="3"/>
      <c r="BY1" s="4"/>
      <c r="BZ1" s="3"/>
      <c r="CA1" s="3"/>
      <c r="CB1" s="3"/>
      <c r="CC1" s="3"/>
    </row>
    <row r="2" spans="1:84" s="13" customFormat="1" ht="27.75" x14ac:dyDescent="0.4">
      <c r="A2" s="2"/>
      <c r="B2" s="3"/>
      <c r="C2" s="3"/>
      <c r="D2" s="3"/>
      <c r="E2" s="3"/>
      <c r="F2" s="5"/>
      <c r="G2" s="3"/>
      <c r="H2" s="3"/>
      <c r="I2" s="2"/>
      <c r="J2" s="2"/>
      <c r="K2" s="6"/>
      <c r="L2" s="6"/>
      <c r="M2" s="6"/>
      <c r="N2" s="7"/>
      <c r="O2" s="3"/>
      <c r="P2" s="3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8" t="s">
        <v>1</v>
      </c>
      <c r="AN2" s="9">
        <v>42172</v>
      </c>
      <c r="AO2" s="9"/>
      <c r="AP2" s="9"/>
      <c r="AQ2" s="9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10"/>
      <c r="BW2" s="3"/>
      <c r="BX2" s="11"/>
      <c r="BY2" s="11"/>
      <c r="BZ2" s="11"/>
      <c r="CA2" s="11"/>
      <c r="CB2" s="12"/>
      <c r="CC2" s="12"/>
    </row>
    <row r="3" spans="1:84" s="13" customFormat="1" ht="18" thickBot="1" x14ac:dyDescent="0.35">
      <c r="A3" s="2"/>
      <c r="B3" s="3"/>
      <c r="C3" s="3"/>
      <c r="D3" s="3"/>
      <c r="E3" s="3"/>
      <c r="F3" s="5"/>
      <c r="G3" s="3"/>
      <c r="H3" s="3"/>
      <c r="I3" s="14"/>
      <c r="J3" s="2"/>
      <c r="K3" s="3"/>
      <c r="L3" s="14"/>
      <c r="M3" s="2"/>
      <c r="N3" s="3"/>
      <c r="O3" s="14"/>
      <c r="P3" s="2"/>
      <c r="Q3" s="3"/>
      <c r="R3" s="14"/>
      <c r="S3" s="2"/>
      <c r="T3" s="3"/>
      <c r="U3" s="14"/>
      <c r="V3" s="2"/>
      <c r="W3" s="3"/>
      <c r="X3" s="14"/>
      <c r="Y3" s="2"/>
      <c r="Z3" s="3"/>
      <c r="AA3" s="14"/>
      <c r="AB3" s="2"/>
      <c r="AC3" s="3"/>
      <c r="AD3" s="14"/>
      <c r="AE3" s="2"/>
      <c r="AF3" s="3"/>
      <c r="AG3" s="14"/>
      <c r="AH3" s="2"/>
      <c r="AI3" s="3"/>
      <c r="AJ3" s="14"/>
      <c r="AK3" s="2"/>
      <c r="AL3" s="3"/>
      <c r="AM3" s="14"/>
      <c r="AN3" s="2"/>
      <c r="AO3" s="3"/>
      <c r="AP3" s="14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3"/>
      <c r="BY3" s="3"/>
      <c r="BZ3" s="15"/>
      <c r="CA3" s="15"/>
      <c r="CB3" s="12"/>
      <c r="CC3" s="12"/>
    </row>
    <row r="4" spans="1:84" s="13" customFormat="1" ht="16.5" customHeight="1" thickBot="1" x14ac:dyDescent="0.3">
      <c r="A4" s="16" t="s">
        <v>2</v>
      </c>
      <c r="B4" s="17"/>
      <c r="C4" s="17"/>
      <c r="D4" s="17"/>
      <c r="E4" s="17"/>
      <c r="F4" s="17"/>
      <c r="G4" s="18"/>
      <c r="H4" s="19" t="s">
        <v>3</v>
      </c>
      <c r="I4" s="20"/>
      <c r="J4" s="21"/>
      <c r="K4" s="19" t="s">
        <v>4</v>
      </c>
      <c r="L4" s="20"/>
      <c r="M4" s="21"/>
      <c r="N4" s="19" t="s">
        <v>5</v>
      </c>
      <c r="O4" s="20"/>
      <c r="P4" s="21"/>
      <c r="Q4" s="19" t="s">
        <v>6</v>
      </c>
      <c r="R4" s="20"/>
      <c r="S4" s="21"/>
      <c r="T4" s="19" t="s">
        <v>7</v>
      </c>
      <c r="U4" s="20"/>
      <c r="V4" s="21"/>
      <c r="W4" s="19" t="s">
        <v>8</v>
      </c>
      <c r="X4" s="20"/>
      <c r="Y4" s="21"/>
      <c r="Z4" s="19" t="s">
        <v>9</v>
      </c>
      <c r="AA4" s="20"/>
      <c r="AB4" s="21"/>
      <c r="AC4" s="19" t="s">
        <v>10</v>
      </c>
      <c r="AD4" s="20"/>
      <c r="AE4" s="21"/>
      <c r="AF4" s="19" t="s">
        <v>11</v>
      </c>
      <c r="AG4" s="20"/>
      <c r="AH4" s="21"/>
      <c r="AI4" s="19" t="s">
        <v>12</v>
      </c>
      <c r="AJ4" s="20"/>
      <c r="AK4" s="21"/>
      <c r="AL4" s="19" t="s">
        <v>13</v>
      </c>
      <c r="AM4" s="20"/>
      <c r="AN4" s="21"/>
      <c r="AO4" s="19" t="s">
        <v>14</v>
      </c>
      <c r="AP4" s="20"/>
      <c r="AQ4" s="21"/>
      <c r="BX4" s="12"/>
      <c r="BY4" s="12"/>
      <c r="BZ4" s="12"/>
      <c r="CA4" s="12"/>
      <c r="CB4" s="12"/>
      <c r="CC4" s="12"/>
    </row>
    <row r="5" spans="1:84" s="13" customFormat="1" ht="16.5" customHeight="1" x14ac:dyDescent="0.25">
      <c r="A5" s="22" t="s">
        <v>15</v>
      </c>
      <c r="B5" s="23"/>
      <c r="C5" s="24" t="s">
        <v>16</v>
      </c>
      <c r="D5" s="25"/>
      <c r="E5" s="26"/>
      <c r="F5" s="26"/>
      <c r="G5" s="27"/>
      <c r="H5" s="28" t="s">
        <v>17</v>
      </c>
      <c r="I5" s="29" t="s">
        <v>18</v>
      </c>
      <c r="J5" s="30" t="s">
        <v>19</v>
      </c>
      <c r="K5" s="28" t="s">
        <v>17</v>
      </c>
      <c r="L5" s="29" t="s">
        <v>18</v>
      </c>
      <c r="M5" s="30" t="s">
        <v>19</v>
      </c>
      <c r="N5" s="28" t="s">
        <v>17</v>
      </c>
      <c r="O5" s="29" t="s">
        <v>18</v>
      </c>
      <c r="P5" s="30" t="s">
        <v>19</v>
      </c>
      <c r="Q5" s="28" t="s">
        <v>17</v>
      </c>
      <c r="R5" s="29" t="s">
        <v>18</v>
      </c>
      <c r="S5" s="30" t="s">
        <v>19</v>
      </c>
      <c r="T5" s="28" t="s">
        <v>17</v>
      </c>
      <c r="U5" s="29" t="s">
        <v>18</v>
      </c>
      <c r="V5" s="30" t="s">
        <v>19</v>
      </c>
      <c r="W5" s="28" t="s">
        <v>17</v>
      </c>
      <c r="X5" s="29" t="s">
        <v>18</v>
      </c>
      <c r="Y5" s="30" t="s">
        <v>19</v>
      </c>
      <c r="Z5" s="28" t="s">
        <v>17</v>
      </c>
      <c r="AA5" s="29" t="s">
        <v>18</v>
      </c>
      <c r="AB5" s="30" t="s">
        <v>19</v>
      </c>
      <c r="AC5" s="28" t="s">
        <v>17</v>
      </c>
      <c r="AD5" s="29" t="s">
        <v>18</v>
      </c>
      <c r="AE5" s="30" t="s">
        <v>19</v>
      </c>
      <c r="AF5" s="28" t="s">
        <v>17</v>
      </c>
      <c r="AG5" s="29" t="s">
        <v>18</v>
      </c>
      <c r="AH5" s="30" t="s">
        <v>19</v>
      </c>
      <c r="AI5" s="28" t="s">
        <v>17</v>
      </c>
      <c r="AJ5" s="29" t="s">
        <v>18</v>
      </c>
      <c r="AK5" s="30" t="s">
        <v>19</v>
      </c>
      <c r="AL5" s="28" t="s">
        <v>17</v>
      </c>
      <c r="AM5" s="29" t="s">
        <v>18</v>
      </c>
      <c r="AN5" s="30" t="s">
        <v>19</v>
      </c>
      <c r="AO5" s="28" t="s">
        <v>17</v>
      </c>
      <c r="AP5" s="29" t="s">
        <v>18</v>
      </c>
      <c r="AQ5" s="30" t="s">
        <v>19</v>
      </c>
    </row>
    <row r="6" spans="1:84" s="13" customFormat="1" ht="16.5" customHeight="1" thickBot="1" x14ac:dyDescent="0.3">
      <c r="A6" s="31"/>
      <c r="B6" s="32"/>
      <c r="C6" s="33"/>
      <c r="D6" s="34"/>
      <c r="E6" s="35"/>
      <c r="F6" s="35"/>
      <c r="G6" s="36"/>
      <c r="H6" s="37" t="s">
        <v>20</v>
      </c>
      <c r="I6" s="38" t="s">
        <v>21</v>
      </c>
      <c r="J6" s="39" t="s">
        <v>22</v>
      </c>
      <c r="K6" s="40" t="s">
        <v>20</v>
      </c>
      <c r="L6" s="41" t="s">
        <v>21</v>
      </c>
      <c r="M6" s="42" t="s">
        <v>22</v>
      </c>
      <c r="N6" s="40" t="s">
        <v>20</v>
      </c>
      <c r="O6" s="41" t="s">
        <v>21</v>
      </c>
      <c r="P6" s="42" t="s">
        <v>22</v>
      </c>
      <c r="Q6" s="40" t="s">
        <v>20</v>
      </c>
      <c r="R6" s="41" t="s">
        <v>21</v>
      </c>
      <c r="S6" s="42" t="s">
        <v>22</v>
      </c>
      <c r="T6" s="40" t="s">
        <v>20</v>
      </c>
      <c r="U6" s="41" t="s">
        <v>21</v>
      </c>
      <c r="V6" s="42" t="s">
        <v>22</v>
      </c>
      <c r="W6" s="40" t="s">
        <v>20</v>
      </c>
      <c r="X6" s="41" t="s">
        <v>21</v>
      </c>
      <c r="Y6" s="42" t="s">
        <v>22</v>
      </c>
      <c r="Z6" s="40" t="s">
        <v>20</v>
      </c>
      <c r="AA6" s="41" t="s">
        <v>21</v>
      </c>
      <c r="AB6" s="42" t="s">
        <v>22</v>
      </c>
      <c r="AC6" s="40" t="s">
        <v>20</v>
      </c>
      <c r="AD6" s="41" t="s">
        <v>21</v>
      </c>
      <c r="AE6" s="42" t="s">
        <v>22</v>
      </c>
      <c r="AF6" s="40" t="s">
        <v>20</v>
      </c>
      <c r="AG6" s="41" t="s">
        <v>21</v>
      </c>
      <c r="AH6" s="42" t="s">
        <v>22</v>
      </c>
      <c r="AI6" s="40" t="s">
        <v>20</v>
      </c>
      <c r="AJ6" s="41" t="s">
        <v>21</v>
      </c>
      <c r="AK6" s="42" t="s">
        <v>22</v>
      </c>
      <c r="AL6" s="40" t="s">
        <v>20</v>
      </c>
      <c r="AM6" s="41" t="s">
        <v>21</v>
      </c>
      <c r="AN6" s="42" t="s">
        <v>22</v>
      </c>
      <c r="AO6" s="40" t="s">
        <v>20</v>
      </c>
      <c r="AP6" s="41" t="s">
        <v>21</v>
      </c>
      <c r="AQ6" s="42" t="s">
        <v>22</v>
      </c>
    </row>
    <row r="7" spans="1:84" s="2" customFormat="1" ht="16.5" customHeight="1" x14ac:dyDescent="0.25">
      <c r="A7" s="43" t="s">
        <v>23</v>
      </c>
      <c r="B7" s="44"/>
      <c r="C7" s="45">
        <v>25</v>
      </c>
      <c r="D7" s="46" t="s">
        <v>24</v>
      </c>
      <c r="E7" s="47"/>
      <c r="F7" s="48" t="s">
        <v>25</v>
      </c>
      <c r="G7" s="49"/>
      <c r="H7" s="50">
        <f>SQRT(I7^2+J7^2)*1000/(1.73*H10)</f>
        <v>15.252426807524254</v>
      </c>
      <c r="I7" s="51">
        <v>3.1151999999999997</v>
      </c>
      <c r="J7" s="52">
        <v>0.6996</v>
      </c>
      <c r="K7" s="50">
        <f>SQRT(L7^2+M7^2)*1000/(1.73*K10)</f>
        <v>14.455803866989973</v>
      </c>
      <c r="L7" s="51">
        <v>2.9501999999999997</v>
      </c>
      <c r="M7" s="52">
        <v>0.67320000000000002</v>
      </c>
      <c r="N7" s="50">
        <f>SQRT(O7^2+P7^2)*1000/(1.73*N10)</f>
        <v>14.288104552313989</v>
      </c>
      <c r="O7" s="51">
        <v>2.9171999999999998</v>
      </c>
      <c r="P7" s="52">
        <v>0.66</v>
      </c>
      <c r="Q7" s="50">
        <f>SQRT(R7^2+S7^2)*1000/(1.73*Q10)</f>
        <v>14.818103541998745</v>
      </c>
      <c r="R7" s="51">
        <v>3.0293999999999994</v>
      </c>
      <c r="S7" s="52">
        <v>0.66659999999999997</v>
      </c>
      <c r="T7" s="50">
        <f>SQRT(U7^2+V7^2)*1000/(1.73*T10)</f>
        <v>17.69112067108048</v>
      </c>
      <c r="U7" s="51">
        <v>3.6366000000000001</v>
      </c>
      <c r="V7" s="52">
        <v>0.69959999999999989</v>
      </c>
      <c r="W7" s="50">
        <f>SQRT(X7^2+Y7^2)*1000/(1.73*W10)</f>
        <v>21.714531803705267</v>
      </c>
      <c r="X7" s="51">
        <v>4.4748000000000001</v>
      </c>
      <c r="Y7" s="52">
        <v>0.79859999999999987</v>
      </c>
      <c r="Z7" s="50">
        <f>SQRT(AA7^2+AB7^2)*1000/(1.73*Z10)</f>
        <v>23.991891840995986</v>
      </c>
      <c r="AA7" s="51">
        <v>4.9302000000000001</v>
      </c>
      <c r="AB7" s="52">
        <v>0.95699999999999996</v>
      </c>
      <c r="AC7" s="50">
        <f>SQRT(AD7^2+AE7^2)*1000/(1.73*AC10)</f>
        <v>24.591636661888703</v>
      </c>
      <c r="AD7" s="51">
        <v>5.0423999999999998</v>
      </c>
      <c r="AE7" s="52">
        <v>1.0362</v>
      </c>
      <c r="AF7" s="50">
        <f>SQRT(AG7^2+AH7^2)*1000/(1.73*AF10)</f>
        <v>25.086696396511272</v>
      </c>
      <c r="AG7" s="51">
        <v>5.1414</v>
      </c>
      <c r="AH7" s="52">
        <v>1.0691999999999999</v>
      </c>
      <c r="AI7" s="50">
        <f>SQRT(AJ7^2+AK7^2)*1000/(1.73*AI10)</f>
        <v>26.108052052703588</v>
      </c>
      <c r="AJ7" s="51">
        <v>5.3460000000000001</v>
      </c>
      <c r="AK7" s="52">
        <v>1.1352</v>
      </c>
      <c r="AL7" s="50">
        <f>SQRT(AM7^2+AN7^2)*1000/(1.73*AL10)</f>
        <v>26.310308488771906</v>
      </c>
      <c r="AM7" s="51">
        <v>5.3988000000000005</v>
      </c>
      <c r="AN7" s="52">
        <v>1.089</v>
      </c>
      <c r="AO7" s="50">
        <f>SQRT(AP7^2+AQ7^2)*1000/(1.73*AO10)</f>
        <v>26.347536407217326</v>
      </c>
      <c r="AP7" s="51">
        <v>5.4119999999999999</v>
      </c>
      <c r="AQ7" s="52">
        <v>1.0626</v>
      </c>
      <c r="CB7" s="53"/>
      <c r="CC7" s="53"/>
      <c r="CE7" s="53"/>
      <c r="CF7" s="53"/>
    </row>
    <row r="8" spans="1:84" s="2" customFormat="1" ht="16.5" customHeight="1" thickBot="1" x14ac:dyDescent="0.3">
      <c r="A8" s="54"/>
      <c r="B8" s="55"/>
      <c r="C8" s="56"/>
      <c r="D8" s="57"/>
      <c r="E8" s="58"/>
      <c r="F8" s="59" t="s">
        <v>26</v>
      </c>
      <c r="G8" s="60"/>
      <c r="H8" s="61">
        <f>SQRT(I8^2+J8^2)*1000/(1.73*H11)</f>
        <v>181.57004300680049</v>
      </c>
      <c r="I8" s="62">
        <f>I44+I42</f>
        <v>3.0662559999999996</v>
      </c>
      <c r="J8" s="63">
        <f>J44+J42</f>
        <v>0.68188800000000016</v>
      </c>
      <c r="K8" s="61">
        <f>SQRT(L8^2+M8^2)*1000/(1.73*K11)</f>
        <v>171.88842141021382</v>
      </c>
      <c r="L8" s="62">
        <f>L44+L42</f>
        <v>2.8994400000000002</v>
      </c>
      <c r="M8" s="63">
        <f>M44+M42</f>
        <v>0.66027200000000008</v>
      </c>
      <c r="N8" s="61">
        <f>SQRT(O8^2+P8^2)*1000/(1.73*N11)</f>
        <v>170.22669973621637</v>
      </c>
      <c r="O8" s="62">
        <f>O44+O42</f>
        <v>2.8718720000000002</v>
      </c>
      <c r="P8" s="63">
        <f>P44+P42</f>
        <v>0.6518560000000001</v>
      </c>
      <c r="Q8" s="61">
        <f>SQRT(R8^2+S8^2)*1000/(1.73*Q11)</f>
        <v>176.35784901994739</v>
      </c>
      <c r="R8" s="62">
        <f>R44+R42</f>
        <v>2.9798400000000003</v>
      </c>
      <c r="S8" s="63">
        <f>S44+S42</f>
        <v>0.65505600000000008</v>
      </c>
      <c r="T8" s="61">
        <f>SQRT(U8^2+V8^2)*1000/(1.73*T11)</f>
        <v>211.37025317949943</v>
      </c>
      <c r="U8" s="62">
        <f>U44+U42</f>
        <v>3.5914240000000004</v>
      </c>
      <c r="V8" s="63">
        <f>V44+V42</f>
        <v>0.68787200000000004</v>
      </c>
      <c r="W8" s="61">
        <f>SQRT(X8^2+Y8^2)*1000/(1.73*W11)</f>
        <v>258.75587716022426</v>
      </c>
      <c r="X8" s="62">
        <f>X44+X42</f>
        <v>4.4125439999999996</v>
      </c>
      <c r="Y8" s="63">
        <f>Y44+Y42</f>
        <v>0.75385599999999997</v>
      </c>
      <c r="Z8" s="61">
        <f>SQRT(AA8^2+AB8^2)*1000/(1.73*Z11)</f>
        <v>286.38101836434845</v>
      </c>
      <c r="AA8" s="62">
        <f>AA44+AA42</f>
        <v>4.8732319999999998</v>
      </c>
      <c r="AB8" s="63">
        <f>AB44+AB42</f>
        <v>0.89308799999999999</v>
      </c>
      <c r="AC8" s="61">
        <f>SQRT(AD8^2+AE8^2)*1000/(1.73*AC11)</f>
        <v>293.04057817987484</v>
      </c>
      <c r="AD8" s="62">
        <f>AD44+AD42</f>
        <v>4.9747840000000005</v>
      </c>
      <c r="AE8" s="63">
        <f>AE44+AE42</f>
        <v>0.97590399999999999</v>
      </c>
      <c r="AF8" s="61">
        <f>SQRT(AG8^2+AH8^2)*1000/(1.73*AF11)</f>
        <v>299.13376937431553</v>
      </c>
      <c r="AG8" s="62">
        <f>AG44+AG42</f>
        <v>5.0787519999999997</v>
      </c>
      <c r="AH8" s="63">
        <f>AH44+AH42</f>
        <v>0.99350399999999994</v>
      </c>
      <c r="AI8" s="61">
        <f>SQRT(AJ8^2+AK8^2)*1000/(1.73*AI11)</f>
        <v>311.18689441302331</v>
      </c>
      <c r="AJ8" s="62">
        <f>AJ44+AJ42</f>
        <v>5.2807199999999996</v>
      </c>
      <c r="AK8" s="63">
        <f>AK44+AK42</f>
        <v>1.047104</v>
      </c>
      <c r="AL8" s="61">
        <f>SQRT(AM8^2+AN8^2)*1000/(1.73*AL11)</f>
        <v>313.15868423328459</v>
      </c>
      <c r="AM8" s="62">
        <f>AM44+AM42</f>
        <v>5.3265120000000001</v>
      </c>
      <c r="AN8" s="63">
        <f>AN44+AN42</f>
        <v>0.98951999999999996</v>
      </c>
      <c r="AO8" s="61">
        <f>SQRT(AP8^2+AQ8^2)*1000/(1.73*AO11)</f>
        <v>314.17548190529652</v>
      </c>
      <c r="AP8" s="62">
        <f>AP44+AP42</f>
        <v>5.348063999999999</v>
      </c>
      <c r="AQ8" s="63">
        <f>AQ44+AQ42</f>
        <v>0.96953599999999995</v>
      </c>
      <c r="CB8" s="53"/>
      <c r="CC8" s="53"/>
      <c r="CE8" s="53"/>
      <c r="CF8" s="53"/>
    </row>
    <row r="9" spans="1:84" s="73" customFormat="1" ht="16.5" customHeight="1" thickBot="1" x14ac:dyDescent="0.3">
      <c r="A9" s="54"/>
      <c r="B9" s="55"/>
      <c r="C9" s="56"/>
      <c r="D9" s="64" t="s">
        <v>27</v>
      </c>
      <c r="E9" s="65"/>
      <c r="F9" s="65"/>
      <c r="G9" s="66"/>
      <c r="H9" s="67">
        <v>3</v>
      </c>
      <c r="I9" s="68"/>
      <c r="J9" s="69"/>
      <c r="K9" s="70">
        <v>3</v>
      </c>
      <c r="L9" s="71"/>
      <c r="M9" s="72"/>
      <c r="N9" s="70">
        <v>3</v>
      </c>
      <c r="O9" s="71"/>
      <c r="P9" s="72"/>
      <c r="Q9" s="70">
        <v>3</v>
      </c>
      <c r="R9" s="71"/>
      <c r="S9" s="72"/>
      <c r="T9" s="70">
        <v>3</v>
      </c>
      <c r="U9" s="71"/>
      <c r="V9" s="72"/>
      <c r="W9" s="70">
        <v>3</v>
      </c>
      <c r="X9" s="71"/>
      <c r="Y9" s="72"/>
      <c r="Z9" s="70">
        <v>3</v>
      </c>
      <c r="AA9" s="71"/>
      <c r="AB9" s="72"/>
      <c r="AC9" s="70">
        <v>3</v>
      </c>
      <c r="AD9" s="71"/>
      <c r="AE9" s="72"/>
      <c r="AF9" s="70">
        <v>3</v>
      </c>
      <c r="AG9" s="71"/>
      <c r="AH9" s="72"/>
      <c r="AI9" s="70">
        <v>3</v>
      </c>
      <c r="AJ9" s="71"/>
      <c r="AK9" s="72"/>
      <c r="AL9" s="70">
        <v>3</v>
      </c>
      <c r="AM9" s="71"/>
      <c r="AN9" s="72"/>
      <c r="AO9" s="70">
        <v>3</v>
      </c>
      <c r="AP9" s="71"/>
      <c r="AQ9" s="72"/>
    </row>
    <row r="10" spans="1:84" s="2" customFormat="1" ht="16.5" customHeight="1" x14ac:dyDescent="0.25">
      <c r="A10" s="54"/>
      <c r="B10" s="55"/>
      <c r="C10" s="56"/>
      <c r="D10" s="74" t="s">
        <v>28</v>
      </c>
      <c r="E10" s="44"/>
      <c r="F10" s="48" t="s">
        <v>25</v>
      </c>
      <c r="G10" s="75"/>
      <c r="H10" s="76">
        <v>121</v>
      </c>
      <c r="I10" s="77"/>
      <c r="J10" s="78"/>
      <c r="K10" s="76">
        <v>121</v>
      </c>
      <c r="L10" s="77"/>
      <c r="M10" s="78"/>
      <c r="N10" s="76">
        <v>121</v>
      </c>
      <c r="O10" s="77"/>
      <c r="P10" s="78"/>
      <c r="Q10" s="76">
        <v>121</v>
      </c>
      <c r="R10" s="77"/>
      <c r="S10" s="78"/>
      <c r="T10" s="76">
        <v>121</v>
      </c>
      <c r="U10" s="77"/>
      <c r="V10" s="78"/>
      <c r="W10" s="76">
        <v>121</v>
      </c>
      <c r="X10" s="77"/>
      <c r="Y10" s="78"/>
      <c r="Z10" s="76">
        <v>121</v>
      </c>
      <c r="AA10" s="77"/>
      <c r="AB10" s="78"/>
      <c r="AC10" s="76">
        <v>121</v>
      </c>
      <c r="AD10" s="77"/>
      <c r="AE10" s="78"/>
      <c r="AF10" s="76">
        <v>121</v>
      </c>
      <c r="AG10" s="77"/>
      <c r="AH10" s="78"/>
      <c r="AI10" s="76">
        <v>121</v>
      </c>
      <c r="AJ10" s="77"/>
      <c r="AK10" s="78"/>
      <c r="AL10" s="76">
        <v>121</v>
      </c>
      <c r="AM10" s="77"/>
      <c r="AN10" s="78"/>
      <c r="AO10" s="76">
        <v>121</v>
      </c>
      <c r="AP10" s="77"/>
      <c r="AQ10" s="78"/>
    </row>
    <row r="11" spans="1:84" s="2" customFormat="1" ht="16.5" customHeight="1" thickBot="1" x14ac:dyDescent="0.3">
      <c r="A11" s="54"/>
      <c r="B11" s="55"/>
      <c r="C11" s="56"/>
      <c r="D11" s="79"/>
      <c r="E11" s="80"/>
      <c r="F11" s="59" t="s">
        <v>26</v>
      </c>
      <c r="G11" s="81"/>
      <c r="H11" s="82">
        <v>10</v>
      </c>
      <c r="I11" s="83"/>
      <c r="J11" s="84"/>
      <c r="K11" s="82">
        <v>10</v>
      </c>
      <c r="L11" s="83"/>
      <c r="M11" s="84"/>
      <c r="N11" s="82">
        <v>10</v>
      </c>
      <c r="O11" s="83"/>
      <c r="P11" s="84"/>
      <c r="Q11" s="82">
        <v>10</v>
      </c>
      <c r="R11" s="83"/>
      <c r="S11" s="84"/>
      <c r="T11" s="82">
        <v>10</v>
      </c>
      <c r="U11" s="83"/>
      <c r="V11" s="84"/>
      <c r="W11" s="82">
        <v>10</v>
      </c>
      <c r="X11" s="83"/>
      <c r="Y11" s="84"/>
      <c r="Z11" s="82">
        <v>10</v>
      </c>
      <c r="AA11" s="83"/>
      <c r="AB11" s="84"/>
      <c r="AC11" s="82">
        <v>10</v>
      </c>
      <c r="AD11" s="83"/>
      <c r="AE11" s="84"/>
      <c r="AF11" s="82">
        <v>10</v>
      </c>
      <c r="AG11" s="83"/>
      <c r="AH11" s="84"/>
      <c r="AI11" s="82">
        <v>10</v>
      </c>
      <c r="AJ11" s="83"/>
      <c r="AK11" s="84"/>
      <c r="AL11" s="82">
        <v>10</v>
      </c>
      <c r="AM11" s="83"/>
      <c r="AN11" s="84"/>
      <c r="AO11" s="82">
        <v>10</v>
      </c>
      <c r="AP11" s="83"/>
      <c r="AQ11" s="84"/>
    </row>
    <row r="12" spans="1:84" s="73" customFormat="1" ht="16.5" customHeight="1" thickBot="1" x14ac:dyDescent="0.3">
      <c r="A12" s="79"/>
      <c r="B12" s="80"/>
      <c r="C12" s="85"/>
      <c r="D12" s="64" t="s">
        <v>29</v>
      </c>
      <c r="E12" s="65"/>
      <c r="F12" s="65"/>
      <c r="G12" s="66"/>
      <c r="H12" s="67" t="s">
        <v>30</v>
      </c>
      <c r="I12" s="68"/>
      <c r="J12" s="69"/>
      <c r="K12" s="67" t="s">
        <v>30</v>
      </c>
      <c r="L12" s="68"/>
      <c r="M12" s="69"/>
      <c r="N12" s="67" t="s">
        <v>30</v>
      </c>
      <c r="O12" s="68"/>
      <c r="P12" s="69"/>
      <c r="Q12" s="67" t="s">
        <v>30</v>
      </c>
      <c r="R12" s="68"/>
      <c r="S12" s="69"/>
      <c r="T12" s="67" t="s">
        <v>30</v>
      </c>
      <c r="U12" s="68"/>
      <c r="V12" s="69"/>
      <c r="W12" s="67" t="s">
        <v>30</v>
      </c>
      <c r="X12" s="68"/>
      <c r="Y12" s="69"/>
      <c r="Z12" s="67" t="s">
        <v>30</v>
      </c>
      <c r="AA12" s="68"/>
      <c r="AB12" s="69"/>
      <c r="AC12" s="67" t="s">
        <v>30</v>
      </c>
      <c r="AD12" s="68"/>
      <c r="AE12" s="69"/>
      <c r="AF12" s="67" t="s">
        <v>30</v>
      </c>
      <c r="AG12" s="68"/>
      <c r="AH12" s="69"/>
      <c r="AI12" s="67" t="s">
        <v>30</v>
      </c>
      <c r="AJ12" s="68"/>
      <c r="AK12" s="69"/>
      <c r="AL12" s="67" t="s">
        <v>30</v>
      </c>
      <c r="AM12" s="68"/>
      <c r="AN12" s="69"/>
      <c r="AO12" s="67" t="s">
        <v>30</v>
      </c>
      <c r="AP12" s="68"/>
      <c r="AQ12" s="69"/>
    </row>
    <row r="13" spans="1:84" s="2" customFormat="1" ht="16.5" customHeight="1" x14ac:dyDescent="0.25">
      <c r="A13" s="43" t="s">
        <v>31</v>
      </c>
      <c r="B13" s="44"/>
      <c r="C13" s="45">
        <v>25</v>
      </c>
      <c r="D13" s="46" t="s">
        <v>24</v>
      </c>
      <c r="E13" s="47"/>
      <c r="F13" s="48" t="s">
        <v>25</v>
      </c>
      <c r="G13" s="49"/>
      <c r="H13" s="50">
        <f>SQRT(I13^2+J13^2)*1000/(1.73*H16)</f>
        <v>13.38653839857661</v>
      </c>
      <c r="I13" s="86">
        <v>2.7456000000000005</v>
      </c>
      <c r="J13" s="87">
        <v>0.66659999999999997</v>
      </c>
      <c r="K13" s="50">
        <f>SQRT(L13^2+M13^2)*1000/(1.73*K16)</f>
        <v>12.718924432576376</v>
      </c>
      <c r="L13" s="86">
        <v>2.6070000000000002</v>
      </c>
      <c r="M13" s="87">
        <v>0.64019999999999999</v>
      </c>
      <c r="N13" s="50">
        <f>SQRT(O13^2+P13^2)*1000/(1.73*N16)</f>
        <v>12.50314891178402</v>
      </c>
      <c r="O13" s="86">
        <v>2.5871999999999997</v>
      </c>
      <c r="P13" s="87">
        <v>0.62039999999999995</v>
      </c>
      <c r="Q13" s="50">
        <f>SQRT(R13^2+S13^2)*1000/(1.73*Q16)</f>
        <v>12.925805713260068</v>
      </c>
      <c r="R13" s="86">
        <v>2.6795999999999998</v>
      </c>
      <c r="S13" s="87">
        <v>0.62039999999999995</v>
      </c>
      <c r="T13" s="50">
        <f>SQRT(U13^2+V13^2)*1000/(1.73*T16)</f>
        <v>14.945740018477908</v>
      </c>
      <c r="U13" s="86">
        <v>3.0888</v>
      </c>
      <c r="V13" s="87">
        <v>0.64019999999999999</v>
      </c>
      <c r="W13" s="50">
        <f>SQRT(X13^2+Y13^2)*1000/(1.73*W16)</f>
        <v>17.49216475521029</v>
      </c>
      <c r="X13" s="86">
        <v>3.63</v>
      </c>
      <c r="Y13" s="87">
        <v>0.67320000000000002</v>
      </c>
      <c r="Z13" s="50">
        <f>SQRT(AA13^2+AB13^2)*1000/(1.73*Z16)</f>
        <v>19.885881699911479</v>
      </c>
      <c r="AA13" s="86">
        <v>4.0788000000000002</v>
      </c>
      <c r="AB13" s="87">
        <v>0.83160000000000001</v>
      </c>
      <c r="AC13" s="50">
        <f>SQRT(AD13^2+AE13^2)*1000/(1.73*AC16)</f>
        <v>20.876021469990775</v>
      </c>
      <c r="AD13" s="86">
        <v>4.2768000000000006</v>
      </c>
      <c r="AE13" s="87">
        <v>0.89760000000000006</v>
      </c>
      <c r="AF13" s="50">
        <f>SQRT(AG13^2+AH13^2)*1000/(1.73*AF16)</f>
        <v>21.408743805128669</v>
      </c>
      <c r="AG13" s="86">
        <v>4.3823999999999996</v>
      </c>
      <c r="AH13" s="87">
        <v>0.93720000000000003</v>
      </c>
      <c r="AI13" s="50">
        <f>SQRT(AJ13^2+AK13^2)*1000/(1.73*AI16)</f>
        <v>21.946133070610994</v>
      </c>
      <c r="AJ13" s="86">
        <v>4.4946000000000002</v>
      </c>
      <c r="AK13" s="87">
        <v>0.95040000000000013</v>
      </c>
      <c r="AL13" s="50">
        <f>SQRT(AM13^2+AN13^2)*1000/(1.73*AL16)</f>
        <v>22.254699436977415</v>
      </c>
      <c r="AM13" s="86">
        <v>4.5606</v>
      </c>
      <c r="AN13" s="87">
        <v>0.95040000000000002</v>
      </c>
      <c r="AO13" s="50">
        <f>SQRT(AP13^2+AQ13^2)*1000/(1.73*AO16)</f>
        <v>22.113433040792021</v>
      </c>
      <c r="AP13" s="86">
        <v>4.5276000000000005</v>
      </c>
      <c r="AQ13" s="87">
        <v>0.9635999999999999</v>
      </c>
      <c r="CB13" s="53"/>
      <c r="CC13" s="53"/>
    </row>
    <row r="14" spans="1:84" s="2" customFormat="1" ht="16.5" customHeight="1" thickBot="1" x14ac:dyDescent="0.3">
      <c r="A14" s="54"/>
      <c r="B14" s="55"/>
      <c r="C14" s="56"/>
      <c r="D14" s="57"/>
      <c r="E14" s="58"/>
      <c r="F14" s="59" t="s">
        <v>26</v>
      </c>
      <c r="G14" s="60"/>
      <c r="H14" s="61">
        <f>SQRT(I14^2+J14^2)*1000/(1.73*H17)</f>
        <v>152.38221255700594</v>
      </c>
      <c r="I14" s="62">
        <f>I45+I43</f>
        <v>2.708224</v>
      </c>
      <c r="J14" s="63">
        <f>J45+J43</f>
        <v>0.42687999999999998</v>
      </c>
      <c r="K14" s="61">
        <f>SQRT(L14^2+M14^2)*1000/(1.73*K17)</f>
        <v>144.3327225090872</v>
      </c>
      <c r="L14" s="62">
        <f>L45+L43</f>
        <v>2.5630239999999995</v>
      </c>
      <c r="M14" s="63">
        <f>M45+M43</f>
        <v>0.41768</v>
      </c>
      <c r="N14" s="61">
        <f>SQRT(O14^2+P14^2)*1000/(1.73*N17)</f>
        <v>143.44766453040108</v>
      </c>
      <c r="O14" s="62">
        <f>O45+O43</f>
        <v>2.5469280000000003</v>
      </c>
      <c r="P14" s="63">
        <f>P45+P43</f>
        <v>0.41743999999999998</v>
      </c>
      <c r="Q14" s="61">
        <f>SQRT(R14^2+S14^2)*1000/(1.73*Q17)</f>
        <v>148.08238368880217</v>
      </c>
      <c r="R14" s="62">
        <f>R45+R43</f>
        <v>2.6317120000000007</v>
      </c>
      <c r="S14" s="63">
        <f>S45+S43</f>
        <v>0.41542399999999996</v>
      </c>
      <c r="T14" s="61">
        <f>SQRT(U14^2+V14^2)*1000/(1.73*T17)</f>
        <v>170.99191517759604</v>
      </c>
      <c r="U14" s="62">
        <f>U45+U43</f>
        <v>3.0445279999999997</v>
      </c>
      <c r="V14" s="63">
        <f>V45+V43</f>
        <v>0.44228800000000007</v>
      </c>
      <c r="W14" s="61">
        <f>SQRT(X14^2+Y14^2)*1000/(1.73*W17)</f>
        <v>201.03747432905479</v>
      </c>
      <c r="X14" s="62">
        <f>X45+X43</f>
        <v>3.5845120000000001</v>
      </c>
      <c r="Y14" s="63">
        <f>Y45+Y43</f>
        <v>0.48419200000000007</v>
      </c>
      <c r="Z14" s="61">
        <f>SQRT(AA14^2+AB14^2)*1000/(1.73*Z17)</f>
        <v>230.82641145691224</v>
      </c>
      <c r="AA14" s="62">
        <f>AA45+AA43</f>
        <v>4.0337119999999995</v>
      </c>
      <c r="AB14" s="63">
        <f>AB45+AB43</f>
        <v>0.80419200000000013</v>
      </c>
      <c r="AC14" s="61">
        <f>SQRT(AD14^2+AE14^2)*1000/(1.73*AC17)</f>
        <v>242.16422068977968</v>
      </c>
      <c r="AD14" s="62">
        <f>AD45+AD43</f>
        <v>4.2234880000000006</v>
      </c>
      <c r="AE14" s="63">
        <f>AE45+AE43</f>
        <v>0.88456000000000001</v>
      </c>
      <c r="AF14" s="61">
        <f>SQRT(AG14^2+AH14^2)*1000/(1.73*AF17)</f>
        <v>248.69235378904662</v>
      </c>
      <c r="AG14" s="62">
        <f>AG45+AG43</f>
        <v>4.3335040000000005</v>
      </c>
      <c r="AH14" s="63">
        <f>AH45+AH43</f>
        <v>0.92654399999999992</v>
      </c>
      <c r="AI14" s="61">
        <f>SQRT(AJ14^2+AK14^2)*1000/(1.73*AI17)</f>
        <v>254.70016946397649</v>
      </c>
      <c r="AJ14" s="62">
        <f>AJ45+AJ43</f>
        <v>4.4430880000000013</v>
      </c>
      <c r="AK14" s="63">
        <f>AK45+AK43</f>
        <v>0.92572800000000011</v>
      </c>
      <c r="AL14" s="61">
        <f>SQRT(AM14^2+AN14^2)*1000/(1.73*AL17)</f>
        <v>258.19364660278399</v>
      </c>
      <c r="AM14" s="62">
        <f>AM45+AM43</f>
        <v>4.5078880000000003</v>
      </c>
      <c r="AN14" s="63">
        <f>AN45+AN43</f>
        <v>0.91971200000000009</v>
      </c>
      <c r="AO14" s="61">
        <f>SQRT(AP14^2+AQ14^2)*1000/(1.73*AO17)</f>
        <v>256.72682346505411</v>
      </c>
      <c r="AP14" s="62">
        <f>AP45+AP43</f>
        <v>4.4763040000000007</v>
      </c>
      <c r="AQ14" s="63">
        <f>AQ45+AQ43</f>
        <v>0.94329599999999991</v>
      </c>
      <c r="CB14" s="53"/>
      <c r="CC14" s="53"/>
    </row>
    <row r="15" spans="1:84" s="73" customFormat="1" ht="16.5" customHeight="1" thickBot="1" x14ac:dyDescent="0.3">
      <c r="A15" s="54"/>
      <c r="B15" s="55"/>
      <c r="C15" s="56"/>
      <c r="D15" s="64" t="s">
        <v>27</v>
      </c>
      <c r="E15" s="65"/>
      <c r="F15" s="65"/>
      <c r="G15" s="66"/>
      <c r="H15" s="88">
        <v>3</v>
      </c>
      <c r="I15" s="89"/>
      <c r="J15" s="90"/>
      <c r="K15" s="70">
        <v>3</v>
      </c>
      <c r="L15" s="71"/>
      <c r="M15" s="72"/>
      <c r="N15" s="70">
        <v>3</v>
      </c>
      <c r="O15" s="71"/>
      <c r="P15" s="72"/>
      <c r="Q15" s="70">
        <v>3</v>
      </c>
      <c r="R15" s="71"/>
      <c r="S15" s="72"/>
      <c r="T15" s="70">
        <v>3</v>
      </c>
      <c r="U15" s="71"/>
      <c r="V15" s="72"/>
      <c r="W15" s="70">
        <v>3</v>
      </c>
      <c r="X15" s="71"/>
      <c r="Y15" s="72"/>
      <c r="Z15" s="70">
        <v>3</v>
      </c>
      <c r="AA15" s="71"/>
      <c r="AB15" s="72"/>
      <c r="AC15" s="70">
        <v>3</v>
      </c>
      <c r="AD15" s="71"/>
      <c r="AE15" s="72"/>
      <c r="AF15" s="70">
        <v>3</v>
      </c>
      <c r="AG15" s="71"/>
      <c r="AH15" s="72"/>
      <c r="AI15" s="70">
        <v>3</v>
      </c>
      <c r="AJ15" s="71"/>
      <c r="AK15" s="72"/>
      <c r="AL15" s="70">
        <v>3</v>
      </c>
      <c r="AM15" s="71"/>
      <c r="AN15" s="72"/>
      <c r="AO15" s="70">
        <v>3</v>
      </c>
      <c r="AP15" s="71"/>
      <c r="AQ15" s="72"/>
    </row>
    <row r="16" spans="1:84" s="2" customFormat="1" ht="16.5" customHeight="1" x14ac:dyDescent="0.25">
      <c r="A16" s="54"/>
      <c r="B16" s="55"/>
      <c r="C16" s="56"/>
      <c r="D16" s="74" t="s">
        <v>28</v>
      </c>
      <c r="E16" s="44"/>
      <c r="F16" s="48" t="s">
        <v>25</v>
      </c>
      <c r="G16" s="75"/>
      <c r="H16" s="76">
        <v>122</v>
      </c>
      <c r="I16" s="77"/>
      <c r="J16" s="78"/>
      <c r="K16" s="76">
        <v>122</v>
      </c>
      <c r="L16" s="77"/>
      <c r="M16" s="78"/>
      <c r="N16" s="76">
        <v>123</v>
      </c>
      <c r="O16" s="77"/>
      <c r="P16" s="78"/>
      <c r="Q16" s="76">
        <v>123</v>
      </c>
      <c r="R16" s="77"/>
      <c r="S16" s="78"/>
      <c r="T16" s="76">
        <v>122</v>
      </c>
      <c r="U16" s="77"/>
      <c r="V16" s="78"/>
      <c r="W16" s="76">
        <v>122</v>
      </c>
      <c r="X16" s="77"/>
      <c r="Y16" s="78"/>
      <c r="Z16" s="76">
        <v>121</v>
      </c>
      <c r="AA16" s="77"/>
      <c r="AB16" s="78"/>
      <c r="AC16" s="76">
        <v>121</v>
      </c>
      <c r="AD16" s="77"/>
      <c r="AE16" s="78"/>
      <c r="AF16" s="76">
        <v>121</v>
      </c>
      <c r="AG16" s="77"/>
      <c r="AH16" s="78"/>
      <c r="AI16" s="76">
        <v>121</v>
      </c>
      <c r="AJ16" s="77"/>
      <c r="AK16" s="78"/>
      <c r="AL16" s="76">
        <v>121</v>
      </c>
      <c r="AM16" s="77"/>
      <c r="AN16" s="78"/>
      <c r="AO16" s="76">
        <v>121</v>
      </c>
      <c r="AP16" s="77"/>
      <c r="AQ16" s="78"/>
    </row>
    <row r="17" spans="1:43" s="2" customFormat="1" ht="16.5" customHeight="1" thickBot="1" x14ac:dyDescent="0.3">
      <c r="A17" s="54"/>
      <c r="B17" s="55"/>
      <c r="C17" s="56"/>
      <c r="D17" s="79"/>
      <c r="E17" s="80"/>
      <c r="F17" s="59" t="s">
        <v>26</v>
      </c>
      <c r="G17" s="81"/>
      <c r="H17" s="82">
        <v>10.4</v>
      </c>
      <c r="I17" s="83"/>
      <c r="J17" s="84"/>
      <c r="K17" s="82">
        <v>10.4</v>
      </c>
      <c r="L17" s="83"/>
      <c r="M17" s="84"/>
      <c r="N17" s="82">
        <v>10.4</v>
      </c>
      <c r="O17" s="83"/>
      <c r="P17" s="84"/>
      <c r="Q17" s="82">
        <v>10.4</v>
      </c>
      <c r="R17" s="83"/>
      <c r="S17" s="84"/>
      <c r="T17" s="82">
        <v>10.4</v>
      </c>
      <c r="U17" s="83"/>
      <c r="V17" s="84"/>
      <c r="W17" s="82">
        <v>10.4</v>
      </c>
      <c r="X17" s="83"/>
      <c r="Y17" s="84"/>
      <c r="Z17" s="82">
        <v>10.3</v>
      </c>
      <c r="AA17" s="83"/>
      <c r="AB17" s="84"/>
      <c r="AC17" s="82">
        <v>10.3</v>
      </c>
      <c r="AD17" s="83"/>
      <c r="AE17" s="84"/>
      <c r="AF17" s="82">
        <v>10.3</v>
      </c>
      <c r="AG17" s="83"/>
      <c r="AH17" s="84"/>
      <c r="AI17" s="82">
        <v>10.3</v>
      </c>
      <c r="AJ17" s="83"/>
      <c r="AK17" s="84"/>
      <c r="AL17" s="82">
        <v>10.3</v>
      </c>
      <c r="AM17" s="83"/>
      <c r="AN17" s="84"/>
      <c r="AO17" s="82">
        <v>10.3</v>
      </c>
      <c r="AP17" s="83"/>
      <c r="AQ17" s="84"/>
    </row>
    <row r="18" spans="1:43" s="73" customFormat="1" ht="16.5" customHeight="1" thickBot="1" x14ac:dyDescent="0.3">
      <c r="A18" s="54"/>
      <c r="B18" s="55"/>
      <c r="C18" s="56"/>
      <c r="D18" s="64" t="s">
        <v>29</v>
      </c>
      <c r="E18" s="65"/>
      <c r="F18" s="65"/>
      <c r="G18" s="66"/>
      <c r="H18" s="67" t="s">
        <v>30</v>
      </c>
      <c r="I18" s="68"/>
      <c r="J18" s="69"/>
      <c r="K18" s="67" t="s">
        <v>30</v>
      </c>
      <c r="L18" s="68"/>
      <c r="M18" s="69"/>
      <c r="N18" s="67" t="s">
        <v>30</v>
      </c>
      <c r="O18" s="68"/>
      <c r="P18" s="69"/>
      <c r="Q18" s="67" t="s">
        <v>30</v>
      </c>
      <c r="R18" s="68"/>
      <c r="S18" s="69"/>
      <c r="T18" s="67" t="s">
        <v>30</v>
      </c>
      <c r="U18" s="68"/>
      <c r="V18" s="69"/>
      <c r="W18" s="67" t="s">
        <v>30</v>
      </c>
      <c r="X18" s="68"/>
      <c r="Y18" s="69"/>
      <c r="Z18" s="67" t="s">
        <v>30</v>
      </c>
      <c r="AA18" s="68"/>
      <c r="AB18" s="69"/>
      <c r="AC18" s="67" t="s">
        <v>30</v>
      </c>
      <c r="AD18" s="68"/>
      <c r="AE18" s="69"/>
      <c r="AF18" s="67" t="s">
        <v>30</v>
      </c>
      <c r="AG18" s="68"/>
      <c r="AH18" s="69"/>
      <c r="AI18" s="67" t="s">
        <v>30</v>
      </c>
      <c r="AJ18" s="68"/>
      <c r="AK18" s="69"/>
      <c r="AL18" s="67" t="s">
        <v>30</v>
      </c>
      <c r="AM18" s="68"/>
      <c r="AN18" s="69"/>
      <c r="AO18" s="67" t="s">
        <v>30</v>
      </c>
      <c r="AP18" s="68"/>
      <c r="AQ18" s="69"/>
    </row>
    <row r="19" spans="1:43" s="2" customFormat="1" ht="16.5" customHeight="1" x14ac:dyDescent="0.25">
      <c r="A19" s="74" t="s">
        <v>32</v>
      </c>
      <c r="B19" s="91"/>
      <c r="C19" s="44"/>
      <c r="D19" s="92"/>
      <c r="E19" s="93"/>
      <c r="F19" s="48" t="s">
        <v>25</v>
      </c>
      <c r="G19" s="75"/>
      <c r="H19" s="50">
        <f>H7+H13</f>
        <v>28.638965206100863</v>
      </c>
      <c r="I19" s="94">
        <f>I7+I13</f>
        <v>5.8608000000000002</v>
      </c>
      <c r="J19" s="95">
        <f t="shared" ref="J19:AQ19" si="0">J7+J13</f>
        <v>1.3662000000000001</v>
      </c>
      <c r="K19" s="50">
        <f t="shared" si="0"/>
        <v>27.174728299566347</v>
      </c>
      <c r="L19" s="94">
        <f t="shared" si="0"/>
        <v>5.5571999999999999</v>
      </c>
      <c r="M19" s="95">
        <f t="shared" si="0"/>
        <v>1.3134000000000001</v>
      </c>
      <c r="N19" s="50">
        <f t="shared" si="0"/>
        <v>26.791253464098009</v>
      </c>
      <c r="O19" s="94">
        <f t="shared" si="0"/>
        <v>5.5043999999999995</v>
      </c>
      <c r="P19" s="95">
        <f t="shared" si="0"/>
        <v>1.2804</v>
      </c>
      <c r="Q19" s="50">
        <f t="shared" si="0"/>
        <v>27.743909255258814</v>
      </c>
      <c r="R19" s="94">
        <f t="shared" si="0"/>
        <v>5.7089999999999996</v>
      </c>
      <c r="S19" s="95">
        <f t="shared" si="0"/>
        <v>1.2869999999999999</v>
      </c>
      <c r="T19" s="50">
        <f t="shared" si="0"/>
        <v>32.636860689558389</v>
      </c>
      <c r="U19" s="94">
        <f t="shared" si="0"/>
        <v>6.7254000000000005</v>
      </c>
      <c r="V19" s="95">
        <f t="shared" si="0"/>
        <v>1.3397999999999999</v>
      </c>
      <c r="W19" s="50">
        <f t="shared" si="0"/>
        <v>39.206696558915553</v>
      </c>
      <c r="X19" s="94">
        <f t="shared" si="0"/>
        <v>8.1048000000000009</v>
      </c>
      <c r="Y19" s="95">
        <f t="shared" si="0"/>
        <v>1.4718</v>
      </c>
      <c r="Z19" s="50">
        <f t="shared" si="0"/>
        <v>43.877773540907469</v>
      </c>
      <c r="AA19" s="94">
        <f t="shared" si="0"/>
        <v>9.0090000000000003</v>
      </c>
      <c r="AB19" s="95">
        <f t="shared" si="0"/>
        <v>1.7886</v>
      </c>
      <c r="AC19" s="50">
        <f t="shared" si="0"/>
        <v>45.467658131879475</v>
      </c>
      <c r="AD19" s="94">
        <f t="shared" si="0"/>
        <v>9.3192000000000004</v>
      </c>
      <c r="AE19" s="95">
        <f t="shared" si="0"/>
        <v>1.9338000000000002</v>
      </c>
      <c r="AF19" s="50">
        <f t="shared" si="0"/>
        <v>46.495440201639937</v>
      </c>
      <c r="AG19" s="94">
        <f t="shared" si="0"/>
        <v>9.5237999999999996</v>
      </c>
      <c r="AH19" s="95">
        <f t="shared" si="0"/>
        <v>2.0064000000000002</v>
      </c>
      <c r="AI19" s="50">
        <f t="shared" si="0"/>
        <v>48.054185123314582</v>
      </c>
      <c r="AJ19" s="94">
        <f t="shared" si="0"/>
        <v>9.8406000000000002</v>
      </c>
      <c r="AK19" s="95">
        <f t="shared" si="0"/>
        <v>2.0856000000000003</v>
      </c>
      <c r="AL19" s="50">
        <f t="shared" si="0"/>
        <v>48.56500792574932</v>
      </c>
      <c r="AM19" s="94">
        <f t="shared" si="0"/>
        <v>9.9594000000000005</v>
      </c>
      <c r="AN19" s="95">
        <f t="shared" si="0"/>
        <v>2.0394000000000001</v>
      </c>
      <c r="AO19" s="50">
        <f t="shared" si="0"/>
        <v>48.460969448009351</v>
      </c>
      <c r="AP19" s="94">
        <f t="shared" si="0"/>
        <v>9.9396000000000004</v>
      </c>
      <c r="AQ19" s="95">
        <f t="shared" si="0"/>
        <v>2.0261999999999998</v>
      </c>
    </row>
    <row r="20" spans="1:43" s="2" customFormat="1" ht="16.5" customHeight="1" thickBot="1" x14ac:dyDescent="0.3">
      <c r="A20" s="79"/>
      <c r="B20" s="96"/>
      <c r="C20" s="80"/>
      <c r="D20" s="97"/>
      <c r="E20" s="98"/>
      <c r="F20" s="59" t="s">
        <v>26</v>
      </c>
      <c r="G20" s="81"/>
      <c r="H20" s="61">
        <f t="shared" ref="H20:AQ20" si="1">H8+H14</f>
        <v>333.95225556380643</v>
      </c>
      <c r="I20" s="99">
        <f t="shared" si="1"/>
        <v>5.7744799999999996</v>
      </c>
      <c r="J20" s="100">
        <f t="shared" si="1"/>
        <v>1.1087680000000002</v>
      </c>
      <c r="K20" s="61">
        <f t="shared" si="1"/>
        <v>316.22114391930103</v>
      </c>
      <c r="L20" s="99">
        <f t="shared" si="1"/>
        <v>5.4624639999999998</v>
      </c>
      <c r="M20" s="100">
        <f t="shared" si="1"/>
        <v>1.077952</v>
      </c>
      <c r="N20" s="61">
        <f t="shared" si="1"/>
        <v>313.67436426661743</v>
      </c>
      <c r="O20" s="99">
        <f t="shared" si="1"/>
        <v>5.4188000000000009</v>
      </c>
      <c r="P20" s="100">
        <f t="shared" si="1"/>
        <v>1.069296</v>
      </c>
      <c r="Q20" s="61">
        <f t="shared" si="1"/>
        <v>324.44023270874959</v>
      </c>
      <c r="R20" s="99">
        <f t="shared" si="1"/>
        <v>5.6115520000000014</v>
      </c>
      <c r="S20" s="100">
        <f t="shared" si="1"/>
        <v>1.0704800000000001</v>
      </c>
      <c r="T20" s="61">
        <f t="shared" si="1"/>
        <v>382.36216835709547</v>
      </c>
      <c r="U20" s="99">
        <f t="shared" si="1"/>
        <v>6.6359519999999996</v>
      </c>
      <c r="V20" s="100">
        <f t="shared" si="1"/>
        <v>1.1301600000000001</v>
      </c>
      <c r="W20" s="61">
        <f t="shared" si="1"/>
        <v>459.79335148927908</v>
      </c>
      <c r="X20" s="99">
        <f t="shared" si="1"/>
        <v>7.9970559999999997</v>
      </c>
      <c r="Y20" s="100">
        <f t="shared" si="1"/>
        <v>1.238048</v>
      </c>
      <c r="Z20" s="61">
        <f t="shared" si="1"/>
        <v>517.20742982126069</v>
      </c>
      <c r="AA20" s="99">
        <f t="shared" si="1"/>
        <v>8.9069439999999993</v>
      </c>
      <c r="AB20" s="100">
        <f t="shared" si="1"/>
        <v>1.6972800000000001</v>
      </c>
      <c r="AC20" s="61">
        <f t="shared" si="1"/>
        <v>535.2047988696545</v>
      </c>
      <c r="AD20" s="99">
        <f t="shared" si="1"/>
        <v>9.1982720000000011</v>
      </c>
      <c r="AE20" s="100">
        <f t="shared" si="1"/>
        <v>1.8604639999999999</v>
      </c>
      <c r="AF20" s="61">
        <f t="shared" si="1"/>
        <v>547.82612316336213</v>
      </c>
      <c r="AG20" s="99">
        <f t="shared" si="1"/>
        <v>9.4122559999999993</v>
      </c>
      <c r="AH20" s="100">
        <f t="shared" si="1"/>
        <v>1.920048</v>
      </c>
      <c r="AI20" s="61">
        <f t="shared" si="1"/>
        <v>565.88706387699983</v>
      </c>
      <c r="AJ20" s="99">
        <f t="shared" si="1"/>
        <v>9.7238080000000018</v>
      </c>
      <c r="AK20" s="100">
        <f t="shared" si="1"/>
        <v>1.9728320000000001</v>
      </c>
      <c r="AL20" s="61">
        <f t="shared" si="1"/>
        <v>571.35233083606863</v>
      </c>
      <c r="AM20" s="99">
        <f t="shared" si="1"/>
        <v>9.8344000000000005</v>
      </c>
      <c r="AN20" s="100">
        <f t="shared" si="1"/>
        <v>1.909232</v>
      </c>
      <c r="AO20" s="61">
        <f t="shared" si="1"/>
        <v>570.90230537035063</v>
      </c>
      <c r="AP20" s="99">
        <f t="shared" si="1"/>
        <v>9.8243679999999998</v>
      </c>
      <c r="AQ20" s="100">
        <f t="shared" si="1"/>
        <v>1.9128319999999999</v>
      </c>
    </row>
    <row r="21" spans="1:43" s="2" customFormat="1" ht="16.5" customHeight="1" x14ac:dyDescent="0.25">
      <c r="A21" s="101" t="s">
        <v>33</v>
      </c>
      <c r="B21" s="102">
        <f>(I19+L19+O19+R19+U19+X19+AA19+AD19+AG19+AJ19+AM19+AP19+AP79+AM79+AJ79+AG79+AD79+AA79+X79+U79+R79+O79+L79+I79)/SQRT((I19+L19+O19+R19+U19+X19+AA19+AD19+AG19+AJ19+AM19+AP19+AP79+AM79+AJ79+AG79+AD79+AA79+X79+U79+R79+O79+L79+I79)^2+(J19+M19+P19+S19+V19+Y19+AB19+AH19+AE19+AK19+AN19+AQ19+AQ79+AN79+AK79+AH79+AE79+AB79+Y79+V79+S79+P79+M79+J79)^2)</f>
        <v>0.9799833640483866</v>
      </c>
      <c r="C21" s="103"/>
      <c r="D21" s="7" t="s">
        <v>34</v>
      </c>
      <c r="E21" s="104">
        <f>(J19+M19+P19+S19+V19+Y19+AB19+AH19+AE19+AK19+AN19+AQ19+AQ79+AN79+AK79+AH79+AE79+AB79+Y79+V79+S79+P79+M79+J79)/(I19+L19+O19+R19+U19+X19+AA19+AD19+AG19+AJ19+AM19+AP19+AP79+AM79+AJ79+AG79+AD79+AA79+X79+U79+R79+O79+L79+I79)</f>
        <v>0.20314569001711724</v>
      </c>
      <c r="F21" s="104"/>
      <c r="G21" s="105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105"/>
    </row>
    <row r="22" spans="1:43" s="2" customFormat="1" ht="16.5" customHeight="1" thickBot="1" x14ac:dyDescent="0.3">
      <c r="A22" s="106" t="s">
        <v>35</v>
      </c>
      <c r="B22" s="107">
        <f>(I20+L20+O20+R20+U20+X20+AA20+AD20+AG20+AJ20+AM20+AP20+AP80+AM80+AJ80+AG80+AD80+AA80+X80+U80+R80+O80+L80+I80)/SQRT((I20+L20+O20+R20+U20+X20+AA20+AD20+AG20+AJ20+AM20+AP20+AP80+AM80+AJ80+AG80+AD80+AA80+X80+U80+R80+O80+L80+I80)^2+(J20+M20+P20+S20+V20+Y20+AB20+AH20+AE20+AK20+AN20+AQ20+AQ80+AN80+AK80+AH80+AE80+AB80+Y80+V80+S80+P80+M80+J80)^2)</f>
        <v>0.9831316361460799</v>
      </c>
      <c r="C22" s="108"/>
      <c r="D22" s="109" t="s">
        <v>36</v>
      </c>
      <c r="E22" s="110">
        <f>(J20+M20+P20+S20+V20+Y20+AB20+AH20+AE20+AK20+AN20+AQ20+AQ80+AN80+AK80+AH80+AE80+AB80+Y80+V80+S80+P80+M80+J80)/(I20+L20+O20+R20+U20+X20+AA20+AD20+AG20+AJ20+AM20+AP20+AP80+AM80+AJ80+AG80+AD80+AA80+X80+U80+R80+O80+L80+I80)</f>
        <v>0.18603753652292263</v>
      </c>
      <c r="F22" s="110"/>
      <c r="G22" s="111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1"/>
    </row>
    <row r="23" spans="1:43" s="2" customFormat="1" ht="16.5" customHeight="1" thickBot="1" x14ac:dyDescent="0.3">
      <c r="A23" s="113"/>
      <c r="B23" s="114"/>
      <c r="C23" s="114"/>
      <c r="D23" s="115"/>
      <c r="E23" s="116"/>
      <c r="F23" s="115"/>
      <c r="G23" s="116"/>
      <c r="H23" s="117"/>
      <c r="I23" s="115"/>
      <c r="J23" s="115"/>
      <c r="K23" s="117"/>
      <c r="L23" s="115"/>
      <c r="M23" s="115"/>
      <c r="N23" s="117"/>
      <c r="O23" s="115"/>
      <c r="P23" s="115"/>
      <c r="Q23" s="117"/>
      <c r="R23" s="115"/>
      <c r="S23" s="115"/>
      <c r="T23" s="117"/>
      <c r="U23" s="115"/>
      <c r="V23" s="115"/>
      <c r="W23" s="117"/>
      <c r="X23" s="115"/>
      <c r="Y23" s="115"/>
      <c r="Z23" s="117"/>
      <c r="AA23" s="115"/>
      <c r="AB23" s="115"/>
      <c r="AC23" s="117"/>
      <c r="AD23" s="115"/>
      <c r="AE23" s="115"/>
      <c r="AF23" s="117"/>
      <c r="AG23" s="115"/>
      <c r="AH23" s="115"/>
      <c r="AI23" s="117"/>
      <c r="AJ23" s="115"/>
      <c r="AK23" s="115"/>
      <c r="AL23" s="117"/>
      <c r="AM23" s="115"/>
      <c r="AN23" s="115"/>
      <c r="AO23" s="117"/>
      <c r="AP23" s="115"/>
      <c r="AQ23" s="115"/>
    </row>
    <row r="24" spans="1:43" s="2" customFormat="1" ht="16.5" customHeight="1" x14ac:dyDescent="0.25">
      <c r="A24" s="118" t="s">
        <v>37</v>
      </c>
      <c r="B24" s="119"/>
      <c r="C24" s="119"/>
      <c r="D24" s="76" t="s">
        <v>38</v>
      </c>
      <c r="E24" s="77"/>
      <c r="F24" s="77" t="s">
        <v>39</v>
      </c>
      <c r="G24" s="78"/>
      <c r="H24" s="120" t="s">
        <v>3</v>
      </c>
      <c r="I24" s="121"/>
      <c r="J24" s="122"/>
      <c r="K24" s="120" t="s">
        <v>4</v>
      </c>
      <c r="L24" s="121"/>
      <c r="M24" s="122"/>
      <c r="N24" s="120" t="s">
        <v>5</v>
      </c>
      <c r="O24" s="121"/>
      <c r="P24" s="122"/>
      <c r="Q24" s="120" t="s">
        <v>6</v>
      </c>
      <c r="R24" s="121"/>
      <c r="S24" s="122"/>
      <c r="T24" s="120" t="s">
        <v>7</v>
      </c>
      <c r="U24" s="121"/>
      <c r="V24" s="122"/>
      <c r="W24" s="120" t="s">
        <v>8</v>
      </c>
      <c r="X24" s="121"/>
      <c r="Y24" s="122"/>
      <c r="Z24" s="120" t="s">
        <v>9</v>
      </c>
      <c r="AA24" s="121"/>
      <c r="AB24" s="122"/>
      <c r="AC24" s="120" t="s">
        <v>10</v>
      </c>
      <c r="AD24" s="121"/>
      <c r="AE24" s="122"/>
      <c r="AF24" s="120" t="s">
        <v>11</v>
      </c>
      <c r="AG24" s="121"/>
      <c r="AH24" s="122"/>
      <c r="AI24" s="120" t="s">
        <v>12</v>
      </c>
      <c r="AJ24" s="121"/>
      <c r="AK24" s="122"/>
      <c r="AL24" s="120" t="s">
        <v>13</v>
      </c>
      <c r="AM24" s="121"/>
      <c r="AN24" s="122"/>
      <c r="AO24" s="120" t="s">
        <v>14</v>
      </c>
      <c r="AP24" s="121"/>
      <c r="AQ24" s="122"/>
    </row>
    <row r="25" spans="1:43" s="2" customFormat="1" ht="16.5" customHeight="1" thickBot="1" x14ac:dyDescent="0.3">
      <c r="A25" s="123" t="s">
        <v>40</v>
      </c>
      <c r="B25" s="124"/>
      <c r="C25" s="124"/>
      <c r="D25" s="125" t="s">
        <v>41</v>
      </c>
      <c r="E25" s="126" t="s">
        <v>42</v>
      </c>
      <c r="F25" s="127" t="s">
        <v>41</v>
      </c>
      <c r="G25" s="128" t="s">
        <v>42</v>
      </c>
      <c r="H25" s="129"/>
      <c r="I25" s="130"/>
      <c r="J25" s="131"/>
      <c r="K25" s="132"/>
      <c r="L25" s="133"/>
      <c r="M25" s="134"/>
      <c r="N25" s="132"/>
      <c r="O25" s="133"/>
      <c r="P25" s="134"/>
      <c r="Q25" s="132"/>
      <c r="R25" s="133"/>
      <c r="S25" s="134"/>
      <c r="T25" s="132"/>
      <c r="U25" s="133"/>
      <c r="V25" s="134"/>
      <c r="W25" s="132"/>
      <c r="X25" s="133"/>
      <c r="Y25" s="134"/>
      <c r="Z25" s="132"/>
      <c r="AA25" s="133"/>
      <c r="AB25" s="134"/>
      <c r="AC25" s="132"/>
      <c r="AD25" s="133"/>
      <c r="AE25" s="134"/>
      <c r="AF25" s="132"/>
      <c r="AG25" s="133"/>
      <c r="AH25" s="134"/>
      <c r="AI25" s="132"/>
      <c r="AJ25" s="133"/>
      <c r="AK25" s="134"/>
      <c r="AL25" s="132"/>
      <c r="AM25" s="133"/>
      <c r="AN25" s="134"/>
      <c r="AO25" s="132"/>
      <c r="AP25" s="133"/>
      <c r="AQ25" s="134"/>
    </row>
    <row r="26" spans="1:43" s="2" customFormat="1" ht="16.5" customHeight="1" x14ac:dyDescent="0.25">
      <c r="A26" s="135" t="s">
        <v>43</v>
      </c>
      <c r="B26" s="136" t="s">
        <v>44</v>
      </c>
      <c r="C26" s="137"/>
      <c r="D26" s="138"/>
      <c r="E26" s="139"/>
      <c r="F26" s="140"/>
      <c r="G26" s="141"/>
      <c r="H26" s="142">
        <f>SQRT(I26^2+J26^2)*1000/(1.73*H11)</f>
        <v>46.896329588697142</v>
      </c>
      <c r="I26" s="143">
        <v>0.78</v>
      </c>
      <c r="J26" s="144">
        <v>0.22320000000000001</v>
      </c>
      <c r="K26" s="142">
        <f>SQRT(L26^2+M26^2)*1000/(1.73*K11)</f>
        <v>42.547605969837782</v>
      </c>
      <c r="L26" s="143">
        <v>0.70440000000000003</v>
      </c>
      <c r="M26" s="144">
        <v>0.21360000000000001</v>
      </c>
      <c r="N26" s="142">
        <f>SQRT(O26^2+P26^2)*1000/(1.73*N11)</f>
        <v>42.935071462876003</v>
      </c>
      <c r="O26" s="143">
        <v>0.70920000000000005</v>
      </c>
      <c r="P26" s="144">
        <v>0.22080000000000002</v>
      </c>
      <c r="Q26" s="142">
        <f>SQRT(R26^2+S26^2)*1000/(1.73*Q11)</f>
        <v>43.889484833463712</v>
      </c>
      <c r="R26" s="143">
        <v>0.72720000000000007</v>
      </c>
      <c r="S26" s="144">
        <v>0.21840000000000001</v>
      </c>
      <c r="T26" s="142">
        <f>SQRT(U26^2+V26^2)*1000/(1.73*T11)</f>
        <v>55.737244121305125</v>
      </c>
      <c r="U26" s="143">
        <v>0.93359999999999999</v>
      </c>
      <c r="V26" s="144">
        <v>0.2412</v>
      </c>
      <c r="W26" s="142">
        <f>SQRT(X26^2+Y26^2)*1000/(1.73*W11)</f>
        <v>71.639748278189046</v>
      </c>
      <c r="X26" s="143">
        <v>1.2096</v>
      </c>
      <c r="Y26" s="144">
        <v>0.27</v>
      </c>
      <c r="Z26" s="142">
        <f>SQRT(AA26^2+AB26^2)*1000/(1.73*Z11)</f>
        <v>85.549439149584799</v>
      </c>
      <c r="AA26" s="143">
        <v>1.4387999999999999</v>
      </c>
      <c r="AB26" s="144">
        <v>0.34679999999999994</v>
      </c>
      <c r="AC26" s="142">
        <f>SQRT(AD26^2+AE26^2)*1000/(1.73*AC11)</f>
        <v>90.39095146668916</v>
      </c>
      <c r="AD26" s="143">
        <v>1.5095999999999998</v>
      </c>
      <c r="AE26" s="144">
        <v>0.40799999999999997</v>
      </c>
      <c r="AF26" s="142">
        <f>SQRT(AG26^2+AH26^2)*1000/(1.73*AF11)</f>
        <v>94.850742238270271</v>
      </c>
      <c r="AG26" s="143">
        <v>1.59</v>
      </c>
      <c r="AH26" s="144">
        <v>0.40560000000000002</v>
      </c>
      <c r="AI26" s="142">
        <f>SQRT(AJ26^2+AK26^2)*1000/(1.73*AI11)</f>
        <v>98.063876665053897</v>
      </c>
      <c r="AJ26" s="143">
        <v>1.6439999999999999</v>
      </c>
      <c r="AK26" s="144">
        <v>0.41880000000000001</v>
      </c>
      <c r="AL26" s="142">
        <f>SQRT(AM26^2+AN26^2)*1000/(1.73*AL11)</f>
        <v>95.211528660921871</v>
      </c>
      <c r="AM26" s="143">
        <v>1.6032</v>
      </c>
      <c r="AN26" s="144">
        <v>0.378</v>
      </c>
      <c r="AO26" s="142">
        <f>SQRT(AP26^2+AQ26^2)*1000/(1.73*AO11)</f>
        <v>97.924534587894442</v>
      </c>
      <c r="AP26" s="143">
        <v>1.65</v>
      </c>
      <c r="AQ26" s="144">
        <v>0.38400000000000001</v>
      </c>
    </row>
    <row r="27" spans="1:43" s="2" customFormat="1" ht="16.5" customHeight="1" x14ac:dyDescent="0.25">
      <c r="A27" s="145" t="s">
        <v>45</v>
      </c>
      <c r="B27" s="146" t="s">
        <v>46</v>
      </c>
      <c r="C27" s="147"/>
      <c r="D27" s="148"/>
      <c r="E27" s="149"/>
      <c r="F27" s="150"/>
      <c r="G27" s="151"/>
      <c r="H27" s="152">
        <f>SQRT(I27^2+J27^2)*1000/(1.73*H11)</f>
        <v>5.412182900290726</v>
      </c>
      <c r="I27" s="153">
        <v>9.3599999999999989E-2</v>
      </c>
      <c r="J27" s="154">
        <v>2.4000000000000002E-3</v>
      </c>
      <c r="K27" s="152">
        <f>SQRT(L27^2+M27^2)*1000/(1.73*K11)</f>
        <v>5.2735013573405451</v>
      </c>
      <c r="L27" s="153">
        <v>9.1200000000000003E-2</v>
      </c>
      <c r="M27" s="154">
        <v>2.4000000000000002E-3</v>
      </c>
      <c r="N27" s="152">
        <f>SQRT(O27^2+P27^2)*1000/(1.73*N11)</f>
        <v>5.4175142260624183</v>
      </c>
      <c r="O27" s="153">
        <v>9.3599999999999989E-2</v>
      </c>
      <c r="P27" s="154">
        <v>4.8000000000000004E-3</v>
      </c>
      <c r="Q27" s="152">
        <f>SQRT(R27^2+S27^2)*1000/(1.73*Q11)</f>
        <v>7.3671285573276863</v>
      </c>
      <c r="R27" s="153">
        <v>0.12720000000000001</v>
      </c>
      <c r="S27" s="154">
        <v>8.0000000000000002E-3</v>
      </c>
      <c r="T27" s="152">
        <f>SQRT(U27^2+V27^2)*1000/(1.73*T11)</f>
        <v>8.3802829488897039</v>
      </c>
      <c r="U27" s="153">
        <v>0.14480000000000001</v>
      </c>
      <c r="V27" s="154">
        <v>7.1999999999999989E-3</v>
      </c>
      <c r="W27" s="152">
        <f>SQRT(X27^2+Y27^2)*1000/(1.73*W11)</f>
        <v>10.960415564450596</v>
      </c>
      <c r="X27" s="153">
        <v>0.18959999999999999</v>
      </c>
      <c r="Y27" s="154">
        <v>2.3999999999999998E-3</v>
      </c>
      <c r="Z27" s="152">
        <f>SQRT(AA27^2+AB27^2)*1000/(1.73*Z11)</f>
        <v>11.515286549519795</v>
      </c>
      <c r="AA27" s="153">
        <v>0.19919999999999999</v>
      </c>
      <c r="AB27" s="154">
        <v>2.4000000000000002E-3</v>
      </c>
      <c r="AC27" s="152">
        <f>SQRT(AD27^2+AE27^2)*1000/(1.73*AC11)</f>
        <v>11.838963122383555</v>
      </c>
      <c r="AD27" s="153">
        <v>0.20480000000000001</v>
      </c>
      <c r="AE27" s="154">
        <v>2.4000000000000002E-3</v>
      </c>
      <c r="AF27" s="152">
        <f>SQRT(AG27^2+AH27^2)*1000/(1.73*AF11)</f>
        <v>11.750124318386771</v>
      </c>
      <c r="AG27" s="153">
        <v>0.20319999999999999</v>
      </c>
      <c r="AH27" s="154">
        <v>5.5999999999999999E-3</v>
      </c>
      <c r="AI27" s="152">
        <f>SQRT(AJ27^2+AK27^2)*1000/(1.73*AI11)</f>
        <v>10.740375929069302</v>
      </c>
      <c r="AJ27" s="153">
        <v>0.18559999999999999</v>
      </c>
      <c r="AK27" s="154">
        <v>8.8000000000000005E-3</v>
      </c>
      <c r="AL27" s="152">
        <f>SQRT(AM27^2+AN27^2)*1000/(1.73*AL11)</f>
        <v>11.659049810363504</v>
      </c>
      <c r="AM27" s="153">
        <v>0.2016</v>
      </c>
      <c r="AN27" s="154">
        <v>6.4000000000000003E-3</v>
      </c>
      <c r="AO27" s="152">
        <f>SQRT(AP27^2+AQ27^2)*1000/(1.73*AO11)</f>
        <v>10.779427814971275</v>
      </c>
      <c r="AP27" s="153">
        <v>0.18640000000000001</v>
      </c>
      <c r="AQ27" s="154">
        <v>5.5999999999999999E-3</v>
      </c>
    </row>
    <row r="28" spans="1:43" s="2" customFormat="1" ht="16.5" customHeight="1" x14ac:dyDescent="0.25">
      <c r="A28" s="145" t="s">
        <v>47</v>
      </c>
      <c r="B28" s="146" t="s">
        <v>48</v>
      </c>
      <c r="C28" s="147"/>
      <c r="D28" s="148"/>
      <c r="E28" s="149"/>
      <c r="F28" s="150"/>
      <c r="G28" s="151"/>
      <c r="H28" s="155">
        <f>SQRT(I28^2+J28^2)*1000/(1.73*H11)</f>
        <v>0</v>
      </c>
      <c r="I28" s="156">
        <v>0</v>
      </c>
      <c r="J28" s="157">
        <v>0</v>
      </c>
      <c r="K28" s="155">
        <f>SQRT(L28^2+M28^2)*1000/(1.73*K11)</f>
        <v>0</v>
      </c>
      <c r="L28" s="156">
        <v>0</v>
      </c>
      <c r="M28" s="157">
        <v>0</v>
      </c>
      <c r="N28" s="155">
        <f>SQRT(O28^2+P28^2)*1000/(1.73*N11)</f>
        <v>0</v>
      </c>
      <c r="O28" s="156">
        <v>0</v>
      </c>
      <c r="P28" s="157">
        <v>0</v>
      </c>
      <c r="Q28" s="155">
        <f>SQRT(R28^2+S28^2)*1000/(1.73*Q11)</f>
        <v>0</v>
      </c>
      <c r="R28" s="156">
        <v>0</v>
      </c>
      <c r="S28" s="157">
        <v>0</v>
      </c>
      <c r="T28" s="155">
        <f>SQRT(U28^2+V28^2)*1000/(1.73*T11)</f>
        <v>0</v>
      </c>
      <c r="U28" s="156">
        <v>0</v>
      </c>
      <c r="V28" s="157">
        <v>0</v>
      </c>
      <c r="W28" s="155">
        <f>SQRT(X28^2+Y28^2)*1000/(1.73*W11)</f>
        <v>0</v>
      </c>
      <c r="X28" s="156">
        <v>0</v>
      </c>
      <c r="Y28" s="157">
        <v>0</v>
      </c>
      <c r="Z28" s="155">
        <f>SQRT(AA28^2+AB28^2)*1000/(1.73*Z11)</f>
        <v>0</v>
      </c>
      <c r="AA28" s="156">
        <v>0</v>
      </c>
      <c r="AB28" s="157">
        <v>0</v>
      </c>
      <c r="AC28" s="155">
        <f>SQRT(AD28^2+AE28^2)*1000/(1.73*AC11)</f>
        <v>0</v>
      </c>
      <c r="AD28" s="156">
        <v>0</v>
      </c>
      <c r="AE28" s="157">
        <v>0</v>
      </c>
      <c r="AF28" s="155">
        <f>SQRT(AG28^2+AH28^2)*1000/(1.73*AF11)</f>
        <v>0</v>
      </c>
      <c r="AG28" s="156">
        <v>0</v>
      </c>
      <c r="AH28" s="157">
        <v>0</v>
      </c>
      <c r="AI28" s="155">
        <f>SQRT(AJ28^2+AK28^2)*1000/(1.73*AI11)</f>
        <v>0</v>
      </c>
      <c r="AJ28" s="156">
        <v>0</v>
      </c>
      <c r="AK28" s="157">
        <v>0</v>
      </c>
      <c r="AL28" s="155">
        <f>SQRT(AM28^2+AN28^2)*1000/(1.73*AL11)</f>
        <v>0</v>
      </c>
      <c r="AM28" s="156">
        <v>0</v>
      </c>
      <c r="AN28" s="157">
        <v>0</v>
      </c>
      <c r="AO28" s="155">
        <f>SQRT(AP28^2+AQ28^2)*1000/(1.73*AO11)</f>
        <v>0</v>
      </c>
      <c r="AP28" s="156">
        <v>0</v>
      </c>
      <c r="AQ28" s="157">
        <v>0</v>
      </c>
    </row>
    <row r="29" spans="1:43" s="2" customFormat="1" ht="16.5" customHeight="1" x14ac:dyDescent="0.25">
      <c r="A29" s="145" t="s">
        <v>49</v>
      </c>
      <c r="B29" s="146" t="s">
        <v>50</v>
      </c>
      <c r="C29" s="147"/>
      <c r="D29" s="148"/>
      <c r="E29" s="149"/>
      <c r="F29" s="150"/>
      <c r="G29" s="151"/>
      <c r="H29" s="152">
        <f>SQRT(I29^2+J29^2)*1000/(1.73*H11)</f>
        <v>14.199336959963169</v>
      </c>
      <c r="I29" s="153">
        <v>0.24480000000000002</v>
      </c>
      <c r="J29" s="154">
        <v>2.0399999999999998E-2</v>
      </c>
      <c r="K29" s="152">
        <f>SQRT(L29^2+M29^2)*1000/(1.73*K11)</f>
        <v>14.487814039911274</v>
      </c>
      <c r="L29" s="153">
        <v>0.24959999999999999</v>
      </c>
      <c r="M29" s="154">
        <v>2.2800000000000001E-2</v>
      </c>
      <c r="N29" s="152">
        <f>SQRT(O29^2+P29^2)*1000/(1.73*N11)</f>
        <v>14.343462132416551</v>
      </c>
      <c r="O29" s="153">
        <v>0.24719999999999998</v>
      </c>
      <c r="P29" s="154">
        <v>2.1600000000000001E-2</v>
      </c>
      <c r="Q29" s="152">
        <f>SQRT(R29^2+S29^2)*1000/(1.73*Q11)</f>
        <v>14.550776016959139</v>
      </c>
      <c r="R29" s="153">
        <v>0.25080000000000002</v>
      </c>
      <c r="S29" s="154">
        <v>2.1600000000000001E-2</v>
      </c>
      <c r="T29" s="152">
        <f>SQRT(U29^2+V29^2)*1000/(1.73*T11)</f>
        <v>14.991166499179256</v>
      </c>
      <c r="U29" s="153">
        <v>0.25800000000000001</v>
      </c>
      <c r="V29" s="154">
        <v>2.64E-2</v>
      </c>
      <c r="W29" s="152">
        <f>SQRT(X29^2+Y29^2)*1000/(1.73*W11)</f>
        <v>16.808612466198948</v>
      </c>
      <c r="X29" s="153">
        <v>0.2868</v>
      </c>
      <c r="Y29" s="154">
        <v>4.8000000000000001E-2</v>
      </c>
      <c r="Z29" s="152">
        <f>SQRT(AA29^2+AB29^2)*1000/(1.73*Z11)</f>
        <v>17.470958418235746</v>
      </c>
      <c r="AA29" s="153">
        <v>0.29760000000000003</v>
      </c>
      <c r="AB29" s="154">
        <v>5.28E-2</v>
      </c>
      <c r="AC29" s="152">
        <f>SQRT(AD29^2+AE29^2)*1000/(1.73*AC11)</f>
        <v>18.326977697662603</v>
      </c>
      <c r="AD29" s="153">
        <v>0.312</v>
      </c>
      <c r="AE29" s="154">
        <v>5.6399999999999992E-2</v>
      </c>
      <c r="AF29" s="152">
        <f>SQRT(AG29^2+AH29^2)*1000/(1.73*AF11)</f>
        <v>21.592763887557002</v>
      </c>
      <c r="AG29" s="153">
        <v>0.36480000000000001</v>
      </c>
      <c r="AH29" s="154">
        <v>8.0399999999999999E-2</v>
      </c>
      <c r="AI29" s="152">
        <f>SQRT(AJ29^2+AK29^2)*1000/(1.73*AI11)</f>
        <v>27.34778296165716</v>
      </c>
      <c r="AJ29" s="153">
        <v>0.46560000000000001</v>
      </c>
      <c r="AK29" s="154">
        <v>8.4000000000000005E-2</v>
      </c>
      <c r="AL29" s="152">
        <f>SQRT(AM29^2+AN29^2)*1000/(1.73*AL11)</f>
        <v>28.669559931708125</v>
      </c>
      <c r="AM29" s="153">
        <v>0.4884</v>
      </c>
      <c r="AN29" s="154">
        <v>8.6400000000000005E-2</v>
      </c>
      <c r="AO29" s="152">
        <f>SQRT(AP29^2+AQ29^2)*1000/(1.73*AO11)</f>
        <v>28.63404354956403</v>
      </c>
      <c r="AP29" s="153">
        <v>0.4884</v>
      </c>
      <c r="AQ29" s="154">
        <v>8.2799999999999999E-2</v>
      </c>
    </row>
    <row r="30" spans="1:43" s="2" customFormat="1" ht="16.5" customHeight="1" x14ac:dyDescent="0.25">
      <c r="A30" s="145" t="s">
        <v>51</v>
      </c>
      <c r="B30" s="146" t="s">
        <v>52</v>
      </c>
      <c r="C30" s="147"/>
      <c r="D30" s="148"/>
      <c r="E30" s="149"/>
      <c r="F30" s="150"/>
      <c r="G30" s="151"/>
      <c r="H30" s="152">
        <f>SQRT(I30^2+J30^2)*1000/(1.73*H11)</f>
        <v>21.735678211348592</v>
      </c>
      <c r="I30" s="153">
        <v>0.36480000000000001</v>
      </c>
      <c r="J30" s="154">
        <v>9.1199999999999989E-2</v>
      </c>
      <c r="K30" s="152">
        <f>SQRT(L30^2+M30^2)*1000/(1.73*K11)</f>
        <v>20.69296992483681</v>
      </c>
      <c r="L30" s="153">
        <v>0.3468</v>
      </c>
      <c r="M30" s="154">
        <v>8.8800000000000004E-2</v>
      </c>
      <c r="N30" s="152">
        <f>SQRT(O30^2+P30^2)*1000/(1.73*N11)</f>
        <v>19.683417743809542</v>
      </c>
      <c r="O30" s="153">
        <v>0.33</v>
      </c>
      <c r="P30" s="154">
        <v>8.4000000000000005E-2</v>
      </c>
      <c r="Q30" s="152">
        <f>SQRT(R30^2+S30^2)*1000/(1.73*Q11)</f>
        <v>20.137719558231531</v>
      </c>
      <c r="R30" s="153">
        <v>0.33839999999999998</v>
      </c>
      <c r="S30" s="154">
        <v>8.2799999999999999E-2</v>
      </c>
      <c r="T30" s="152">
        <f>SQRT(U30^2+V30^2)*1000/(1.73*T11)</f>
        <v>23.661721034901976</v>
      </c>
      <c r="U30" s="153">
        <v>0.39960000000000001</v>
      </c>
      <c r="V30" s="154">
        <v>8.8800000000000004E-2</v>
      </c>
      <c r="W30" s="152">
        <f>SQRT(X30^2+Y30^2)*1000/(1.73*W11)</f>
        <v>29.995569187316008</v>
      </c>
      <c r="X30" s="153">
        <v>0.50880000000000003</v>
      </c>
      <c r="Y30" s="154">
        <v>0.10199999999999999</v>
      </c>
      <c r="Z30" s="152">
        <f>SQRT(AA30^2+AB30^2)*1000/(1.73*Z11)</f>
        <v>31.969730747259305</v>
      </c>
      <c r="AA30" s="153">
        <v>0.54120000000000001</v>
      </c>
      <c r="AB30" s="154">
        <v>0.114</v>
      </c>
      <c r="AC30" s="152">
        <f>SQRT(AD30^2+AE30^2)*1000/(1.73*AC11)</f>
        <v>31.66228963162904</v>
      </c>
      <c r="AD30" s="153">
        <v>0.53039999999999998</v>
      </c>
      <c r="AE30" s="154">
        <v>0.1368</v>
      </c>
      <c r="AF30" s="152">
        <f>SQRT(AG30^2+AH30^2)*1000/(1.73*AF11)</f>
        <v>31.398145854482163</v>
      </c>
      <c r="AG30" s="153">
        <v>0.53160000000000007</v>
      </c>
      <c r="AH30" s="154">
        <v>0.11159999999999999</v>
      </c>
      <c r="AI30" s="152">
        <f>SQRT(AJ30^2+AK30^2)*1000/(1.73*AI11)</f>
        <v>31.661453843131145</v>
      </c>
      <c r="AJ30" s="153">
        <v>0.53160000000000007</v>
      </c>
      <c r="AK30" s="154">
        <v>0.13200000000000001</v>
      </c>
      <c r="AL30" s="152">
        <f>SQRT(AM30^2+AN30^2)*1000/(1.73*AL11)</f>
        <v>32.566898739589121</v>
      </c>
      <c r="AM30" s="153">
        <v>0.55200000000000005</v>
      </c>
      <c r="AN30" s="154">
        <v>0.1128</v>
      </c>
      <c r="AO30" s="152">
        <f>SQRT(AP30^2+AQ30^2)*1000/(1.73*AO11)</f>
        <v>33.314806126713634</v>
      </c>
      <c r="AP30" s="153">
        <v>0.56520000000000004</v>
      </c>
      <c r="AQ30" s="154">
        <v>0.1128</v>
      </c>
    </row>
    <row r="31" spans="1:43" s="2" customFormat="1" ht="16.5" customHeight="1" x14ac:dyDescent="0.25">
      <c r="A31" s="145" t="s">
        <v>53</v>
      </c>
      <c r="B31" s="146" t="s">
        <v>54</v>
      </c>
      <c r="C31" s="147"/>
      <c r="D31" s="148"/>
      <c r="E31" s="149"/>
      <c r="F31" s="150"/>
      <c r="G31" s="151"/>
      <c r="H31" s="152">
        <f>SQRT(I31^2+J31^2)*1000/(1.73*H11)</f>
        <v>86.850938792740692</v>
      </c>
      <c r="I31" s="153">
        <v>1.4627999999999999</v>
      </c>
      <c r="J31" s="154">
        <v>0.34320000000000006</v>
      </c>
      <c r="K31" s="152">
        <f>SQRT(L31^2+M31^2)*1000/(1.73*K11)</f>
        <v>82.438715433134703</v>
      </c>
      <c r="L31" s="153">
        <v>1.3872</v>
      </c>
      <c r="M31" s="154">
        <v>0.33119999999999999</v>
      </c>
      <c r="N31" s="152">
        <f>SQRT(O31^2+P31^2)*1000/(1.73*N11)</f>
        <v>81.469440928520271</v>
      </c>
      <c r="O31" s="153">
        <v>1.3728</v>
      </c>
      <c r="P31" s="154">
        <v>0.31920000000000004</v>
      </c>
      <c r="Q31" s="152">
        <f>SQRT(R31^2+S31^2)*1000/(1.73*Q11)</f>
        <v>83.61146977325393</v>
      </c>
      <c r="R31" s="153">
        <v>1.41</v>
      </c>
      <c r="S31" s="154">
        <v>0.32280000000000003</v>
      </c>
      <c r="T31" s="152">
        <f>SQRT(U31^2+V31^2)*1000/(1.73*T11)</f>
        <v>100.31703028667884</v>
      </c>
      <c r="U31" s="153">
        <v>1.7052</v>
      </c>
      <c r="V31" s="154">
        <v>0.32280000000000003</v>
      </c>
      <c r="W31" s="152">
        <f>SQRT(X31^2+Y31^2)*1000/(1.73*W11)</f>
        <v>121.09562318636146</v>
      </c>
      <c r="X31" s="153">
        <v>2.0688</v>
      </c>
      <c r="Y31" s="154">
        <v>0.33</v>
      </c>
      <c r="Z31" s="152">
        <f>SQRT(AA31^2+AB31^2)*1000/(1.73*Z11)</f>
        <v>131.36715245713356</v>
      </c>
      <c r="AA31" s="153">
        <v>2.2416</v>
      </c>
      <c r="AB31" s="154">
        <v>0.37439999999999996</v>
      </c>
      <c r="AC31" s="152">
        <f>SQRT(AD31^2+AE31^2)*1000/(1.73*AC11)</f>
        <v>131.94897850278883</v>
      </c>
      <c r="AD31" s="153">
        <v>2.2524000000000002</v>
      </c>
      <c r="AE31" s="154">
        <v>0.37080000000000002</v>
      </c>
      <c r="AF31" s="152">
        <f>SQRT(AG31^2+AH31^2)*1000/(1.73*AF11)</f>
        <v>130.48180596284936</v>
      </c>
      <c r="AG31" s="153">
        <v>2.2235999999999998</v>
      </c>
      <c r="AH31" s="154">
        <v>0.38879999999999998</v>
      </c>
      <c r="AI31" s="152">
        <f>SQRT(AJ31^2+AK31^2)*1000/(1.73*AI11)</f>
        <v>134.70093395546067</v>
      </c>
      <c r="AJ31" s="153">
        <v>2.2955999999999999</v>
      </c>
      <c r="AK31" s="154">
        <v>0.40079999999999993</v>
      </c>
      <c r="AL31" s="152">
        <f>SQRT(AM31^2+AN31^2)*1000/(1.73*AL11)</f>
        <v>136.51335816003319</v>
      </c>
      <c r="AM31" s="153">
        <v>2.3268</v>
      </c>
      <c r="AN31" s="154">
        <v>0.40439999999999998</v>
      </c>
      <c r="AO31" s="152">
        <f>SQRT(AP31^2+AQ31^2)*1000/(1.73*AO11)</f>
        <v>135.34698855399469</v>
      </c>
      <c r="AP31" s="153">
        <v>2.31</v>
      </c>
      <c r="AQ31" s="154">
        <v>0.38279999999999997</v>
      </c>
    </row>
    <row r="32" spans="1:43" s="2" customFormat="1" ht="16.5" customHeight="1" x14ac:dyDescent="0.25">
      <c r="A32" s="145" t="s">
        <v>55</v>
      </c>
      <c r="B32" s="146" t="s">
        <v>56</v>
      </c>
      <c r="C32" s="147"/>
      <c r="D32" s="148"/>
      <c r="E32" s="149"/>
      <c r="F32" s="150"/>
      <c r="G32" s="151"/>
      <c r="H32" s="152">
        <f>SQRT(I32^2+J32^2)*1000/(1.73*H11)</f>
        <v>6.8670520231213867</v>
      </c>
      <c r="I32" s="153">
        <v>0.1188</v>
      </c>
      <c r="J32" s="157">
        <v>0</v>
      </c>
      <c r="K32" s="152">
        <f>SQRT(L32^2+M32^2)*1000/(1.73*K11)</f>
        <v>6.8670520231213867</v>
      </c>
      <c r="L32" s="153">
        <v>0.1188</v>
      </c>
      <c r="M32" s="157">
        <v>0</v>
      </c>
      <c r="N32" s="152">
        <f>SQRT(O32^2+P32^2)*1000/(1.73*N11)</f>
        <v>6.797687861271676</v>
      </c>
      <c r="O32" s="153">
        <v>0.1176</v>
      </c>
      <c r="P32" s="157">
        <v>0</v>
      </c>
      <c r="Q32" s="152">
        <f>SQRT(R32^2+S32^2)*1000/(1.73*Q11)</f>
        <v>7.2138728323699421</v>
      </c>
      <c r="R32" s="153">
        <v>0.12479999999999999</v>
      </c>
      <c r="S32" s="157">
        <v>0</v>
      </c>
      <c r="T32" s="152">
        <f>SQRT(U32^2+V32^2)*1000/(1.73*T11)</f>
        <v>8.601156069364162</v>
      </c>
      <c r="U32" s="153">
        <v>0.14880000000000002</v>
      </c>
      <c r="V32" s="157">
        <v>0</v>
      </c>
      <c r="W32" s="152">
        <f>SQRT(X32^2+Y32^2)*1000/(1.73*W11)</f>
        <v>8.5317919075144495</v>
      </c>
      <c r="X32" s="153">
        <v>0.14759999999999998</v>
      </c>
      <c r="Y32" s="157">
        <v>0</v>
      </c>
      <c r="Z32" s="152">
        <f>SQRT(AA32^2+AB32^2)*1000/(1.73*Z11)</f>
        <v>8.8788836663859314</v>
      </c>
      <c r="AA32" s="153">
        <v>0.15359999999999999</v>
      </c>
      <c r="AB32" s="158">
        <v>1.1999999999999999E-3</v>
      </c>
      <c r="AC32" s="152">
        <f>SQRT(AD32^2+AE32^2)*1000/(1.73*AC11)</f>
        <v>9.502890173410405</v>
      </c>
      <c r="AD32" s="153">
        <v>0.16440000000000002</v>
      </c>
      <c r="AE32" s="157">
        <v>0</v>
      </c>
      <c r="AF32" s="152">
        <f>SQRT(AG32^2+AH32^2)*1000/(1.73*AF11)</f>
        <v>9.502890173410405</v>
      </c>
      <c r="AG32" s="153">
        <v>0.16440000000000002</v>
      </c>
      <c r="AH32" s="157">
        <v>0</v>
      </c>
      <c r="AI32" s="152">
        <f>SQRT(AJ32^2+AK32^2)*1000/(1.73*AI11)</f>
        <v>9.0869699471647625</v>
      </c>
      <c r="AJ32" s="153">
        <v>0.15719999999999998</v>
      </c>
      <c r="AK32" s="158">
        <v>1.1999999999999999E-3</v>
      </c>
      <c r="AL32" s="152">
        <f>SQRT(AM32^2+AN32^2)*1000/(1.73*AL11)</f>
        <v>8.8786127167630049</v>
      </c>
      <c r="AM32" s="153">
        <v>0.15359999999999999</v>
      </c>
      <c r="AN32" s="157">
        <v>0</v>
      </c>
      <c r="AO32" s="152">
        <f>SQRT(AP32^2+AQ32^2)*1000/(1.73*AO11)</f>
        <v>8.5317919075144495</v>
      </c>
      <c r="AP32" s="153">
        <v>0.14759999999999998</v>
      </c>
      <c r="AQ32" s="157">
        <v>0</v>
      </c>
    </row>
    <row r="33" spans="1:81" s="2" customFormat="1" ht="16.5" customHeight="1" x14ac:dyDescent="0.25">
      <c r="A33" s="145" t="s">
        <v>57</v>
      </c>
      <c r="B33" s="146" t="s">
        <v>58</v>
      </c>
      <c r="C33" s="147"/>
      <c r="D33" s="148"/>
      <c r="E33" s="149"/>
      <c r="F33" s="150"/>
      <c r="G33" s="151"/>
      <c r="H33" s="152">
        <f>SQRT(I33^2+J33^2)*1000/(1.73*H17)</f>
        <v>4.8758808802715228</v>
      </c>
      <c r="I33" s="153">
        <v>8.72E-2</v>
      </c>
      <c r="J33" s="154">
        <v>9.5999999999999992E-3</v>
      </c>
      <c r="K33" s="152">
        <f>SQRT(L33^2+M33^2)*1000/(1.73*K17)</f>
        <v>4.5936066014723371</v>
      </c>
      <c r="L33" s="153">
        <v>8.2400000000000001E-2</v>
      </c>
      <c r="M33" s="154">
        <v>6.4000000000000003E-3</v>
      </c>
      <c r="N33" s="152">
        <f>SQRT(O33^2+P33^2)*1000/(1.73*N17)</f>
        <v>4.504950479938107</v>
      </c>
      <c r="O33" s="153">
        <v>8.0799999999999997E-2</v>
      </c>
      <c r="P33" s="154">
        <v>6.4000000000000003E-3</v>
      </c>
      <c r="Q33" s="152">
        <f>SQRT(R33^2+S33^2)*1000/(1.73*Q17)</f>
        <v>4.4055480270420224</v>
      </c>
      <c r="R33" s="153">
        <v>7.9200000000000007E-2</v>
      </c>
      <c r="S33" s="154">
        <v>3.2000000000000002E-3</v>
      </c>
      <c r="T33" s="152">
        <f>SQRT(U33^2+V33^2)*1000/(1.73*T17)</f>
        <v>5.4756004673473875</v>
      </c>
      <c r="U33" s="153">
        <v>9.8400000000000001E-2</v>
      </c>
      <c r="V33" s="154">
        <v>4.8000000000000004E-3</v>
      </c>
      <c r="W33" s="152">
        <f>SQRT(X33^2+Y33^2)*1000/(1.73*W17)</f>
        <v>6.5375993356209046</v>
      </c>
      <c r="X33" s="153">
        <v>0.1176</v>
      </c>
      <c r="Y33" s="154">
        <v>2.4000000000000002E-3</v>
      </c>
      <c r="Z33" s="152">
        <f>SQRT(AA33^2+AB33^2)*1000/(1.73*Z17)</f>
        <v>7.2350682783589964</v>
      </c>
      <c r="AA33" s="153">
        <v>0.1288</v>
      </c>
      <c r="AB33" s="154">
        <v>5.5999999999999999E-3</v>
      </c>
      <c r="AC33" s="152">
        <f>SQRT(AD33^2+AE33^2)*1000/(1.73*AC17)</f>
        <v>7.0941201064405153</v>
      </c>
      <c r="AD33" s="153">
        <v>0.12640000000000001</v>
      </c>
      <c r="AE33" s="154">
        <v>1.6000000000000001E-3</v>
      </c>
      <c r="AF33" s="152">
        <f>SQRT(AG33^2+AH33^2)*1000/(1.73*AF17)</f>
        <v>7.6804796586807145</v>
      </c>
      <c r="AG33" s="153">
        <v>0.1368</v>
      </c>
      <c r="AH33" s="154">
        <v>4.0000000000000001E-3</v>
      </c>
      <c r="AI33" s="152">
        <f>SQRT(AJ33^2+AK33^2)*1000/(1.73*AI17)</f>
        <v>7.6344150541332194</v>
      </c>
      <c r="AJ33" s="153">
        <v>0.13600000000000001</v>
      </c>
      <c r="AK33" s="154">
        <v>3.2000000000000002E-3</v>
      </c>
      <c r="AL33" s="152">
        <f>SQRT(AM33^2+AN33^2)*1000/(1.73*AL17)</f>
        <v>8.1770948150898519</v>
      </c>
      <c r="AM33" s="153">
        <v>0.14560000000000001</v>
      </c>
      <c r="AN33" s="154">
        <v>5.5999999999999999E-3</v>
      </c>
      <c r="AO33" s="152">
        <f>SQRT(AP33^2+AQ33^2)*1000/(1.73*AO17)</f>
        <v>7.9546865131862949</v>
      </c>
      <c r="AP33" s="153">
        <v>0.1416</v>
      </c>
      <c r="AQ33" s="154">
        <v>6.4000000000000003E-3</v>
      </c>
    </row>
    <row r="34" spans="1:81" s="2" customFormat="1" ht="16.5" customHeight="1" x14ac:dyDescent="0.25">
      <c r="A34" s="145" t="s">
        <v>59</v>
      </c>
      <c r="B34" s="146" t="s">
        <v>60</v>
      </c>
      <c r="C34" s="147"/>
      <c r="D34" s="148"/>
      <c r="E34" s="149"/>
      <c r="F34" s="150"/>
      <c r="G34" s="151"/>
      <c r="H34" s="155">
        <f>SQRT(I34^2+J34^2)*1000/(1.73*H17)</f>
        <v>0</v>
      </c>
      <c r="I34" s="156">
        <v>0</v>
      </c>
      <c r="J34" s="157">
        <v>0</v>
      </c>
      <c r="K34" s="155">
        <f>SQRT(L34^2+M34^2)*1000/(1.73*K17)</f>
        <v>0</v>
      </c>
      <c r="L34" s="156">
        <v>0</v>
      </c>
      <c r="M34" s="157">
        <v>0</v>
      </c>
      <c r="N34" s="155">
        <f>SQRT(O34^2+P34^2)*1000/(1.73*N17)</f>
        <v>0</v>
      </c>
      <c r="O34" s="156">
        <v>0</v>
      </c>
      <c r="P34" s="157">
        <v>0</v>
      </c>
      <c r="Q34" s="155">
        <f>SQRT(R34^2+S34^2)*1000/(1.73*Q17)</f>
        <v>0</v>
      </c>
      <c r="R34" s="156">
        <v>0</v>
      </c>
      <c r="S34" s="157">
        <v>0</v>
      </c>
      <c r="T34" s="155">
        <f>SQRT(U34^2+V34^2)*1000/(1.73*T17)</f>
        <v>0</v>
      </c>
      <c r="U34" s="156">
        <v>0</v>
      </c>
      <c r="V34" s="157">
        <v>0</v>
      </c>
      <c r="W34" s="155">
        <f>SQRT(X34^2+Y34^2)*1000/(1.73*W17)</f>
        <v>0</v>
      </c>
      <c r="X34" s="156">
        <v>0</v>
      </c>
      <c r="Y34" s="157">
        <v>0</v>
      </c>
      <c r="Z34" s="155">
        <f>SQRT(AA34^2+AB34^2)*1000/(1.73*Z17)</f>
        <v>0</v>
      </c>
      <c r="AA34" s="156">
        <v>0</v>
      </c>
      <c r="AB34" s="157">
        <v>0</v>
      </c>
      <c r="AC34" s="155">
        <f>SQRT(AD34^2+AE34^2)*1000/(1.73*AC17)</f>
        <v>0</v>
      </c>
      <c r="AD34" s="156">
        <v>0</v>
      </c>
      <c r="AE34" s="157">
        <v>0</v>
      </c>
      <c r="AF34" s="155">
        <f>SQRT(AG34^2+AH34^2)*1000/(1.73*AF17)</f>
        <v>0</v>
      </c>
      <c r="AG34" s="156">
        <v>0</v>
      </c>
      <c r="AH34" s="157">
        <v>0</v>
      </c>
      <c r="AI34" s="155">
        <f>SQRT(AJ34^2+AK34^2)*1000/(1.73*AI17)</f>
        <v>0</v>
      </c>
      <c r="AJ34" s="156">
        <v>0</v>
      </c>
      <c r="AK34" s="157">
        <v>0</v>
      </c>
      <c r="AL34" s="155">
        <f>SQRT(AM34^2+AN34^2)*1000/(1.73*AL17)</f>
        <v>0</v>
      </c>
      <c r="AM34" s="156">
        <v>0</v>
      </c>
      <c r="AN34" s="157">
        <v>0</v>
      </c>
      <c r="AO34" s="155">
        <f>SQRT(AP34^2+AQ34^2)*1000/(1.73*AO17)</f>
        <v>0</v>
      </c>
      <c r="AP34" s="156">
        <v>0</v>
      </c>
      <c r="AQ34" s="157">
        <v>0</v>
      </c>
    </row>
    <row r="35" spans="1:81" s="2" customFormat="1" ht="16.5" customHeight="1" x14ac:dyDescent="0.25">
      <c r="A35" s="145" t="s">
        <v>61</v>
      </c>
      <c r="B35" s="146" t="s">
        <v>62</v>
      </c>
      <c r="C35" s="147"/>
      <c r="D35" s="148"/>
      <c r="E35" s="149"/>
      <c r="F35" s="150"/>
      <c r="G35" s="151"/>
      <c r="H35" s="152">
        <f>SQRT(I35^2+J35^2)*1000/(1.73*H17)</f>
        <v>29.465052691834714</v>
      </c>
      <c r="I35" s="153">
        <v>0.504</v>
      </c>
      <c r="J35" s="154">
        <v>0.16439999999999999</v>
      </c>
      <c r="K35" s="152">
        <f>SQRT(L35^2+M35^2)*1000/(1.73*K17)</f>
        <v>28.642007724525428</v>
      </c>
      <c r="L35" s="153">
        <v>0.4884</v>
      </c>
      <c r="M35" s="154">
        <v>0.16439999999999999</v>
      </c>
      <c r="N35" s="152">
        <f>SQRT(O35^2+P35^2)*1000/(1.73*N17)</f>
        <v>28.206546639171819</v>
      </c>
      <c r="O35" s="153">
        <v>0.47760000000000002</v>
      </c>
      <c r="P35" s="154">
        <v>0.1716</v>
      </c>
      <c r="Q35" s="152">
        <f>SQRT(R35^2+S35^2)*1000/(1.73*Q17)</f>
        <v>28.942356102049565</v>
      </c>
      <c r="R35" s="153">
        <v>0.49080000000000001</v>
      </c>
      <c r="S35" s="154">
        <v>0.17399999999999999</v>
      </c>
      <c r="T35" s="152">
        <f>SQRT(U35^2+V35^2)*1000/(1.73*T17)</f>
        <v>30.17224865166969</v>
      </c>
      <c r="U35" s="153">
        <v>0.51</v>
      </c>
      <c r="V35" s="154">
        <v>0.186</v>
      </c>
      <c r="W35" s="152">
        <f>SQRT(X35^2+Y35^2)*1000/(1.73*W17)</f>
        <v>32.209345937311085</v>
      </c>
      <c r="X35" s="153">
        <v>0.54720000000000002</v>
      </c>
      <c r="Y35" s="154">
        <v>0.19080000000000003</v>
      </c>
      <c r="Z35" s="152">
        <f>SQRT(AA35^2+AB35^2)*1000/(1.73*Z17)</f>
        <v>33.373275743989161</v>
      </c>
      <c r="AA35" s="153">
        <v>0.56640000000000001</v>
      </c>
      <c r="AB35" s="154">
        <v>0.18120000000000003</v>
      </c>
      <c r="AC35" s="152">
        <f>SQRT(AD35^2+AE35^2)*1000/(1.73*AC17)</f>
        <v>33.356488739845325</v>
      </c>
      <c r="AD35" s="153">
        <v>0.56759999999999999</v>
      </c>
      <c r="AE35" s="154">
        <v>0.1764</v>
      </c>
      <c r="AF35" s="152">
        <f>SQRT(AG35^2+AH35^2)*1000/(1.73*AF17)</f>
        <v>34.316893818180915</v>
      </c>
      <c r="AG35" s="153">
        <v>0.58440000000000003</v>
      </c>
      <c r="AH35" s="154">
        <v>0.18</v>
      </c>
      <c r="AI35" s="152">
        <f>SQRT(AJ35^2+AK35^2)*1000/(1.73*AI17)</f>
        <v>40.03335371844981</v>
      </c>
      <c r="AJ35" s="153">
        <v>0.69120000000000004</v>
      </c>
      <c r="AK35" s="154">
        <v>0.1764</v>
      </c>
      <c r="AL35" s="152">
        <f>SQRT(AM35^2+AN35^2)*1000/(1.73*AL17)</f>
        <v>39.739089667299702</v>
      </c>
      <c r="AM35" s="153">
        <v>0.68640000000000001</v>
      </c>
      <c r="AN35" s="154">
        <v>0.17399999999999999</v>
      </c>
      <c r="AO35" s="152">
        <f>SQRT(AP35^2+AQ35^2)*1000/(1.73*AO17)</f>
        <v>40.214145452196817</v>
      </c>
      <c r="AP35" s="153">
        <v>0.69359999999999999</v>
      </c>
      <c r="AQ35" s="154">
        <v>0.18</v>
      </c>
    </row>
    <row r="36" spans="1:81" s="2" customFormat="1" ht="16.5" customHeight="1" x14ac:dyDescent="0.25">
      <c r="A36" s="145" t="s">
        <v>63</v>
      </c>
      <c r="B36" s="146" t="s">
        <v>64</v>
      </c>
      <c r="C36" s="147"/>
      <c r="D36" s="148"/>
      <c r="E36" s="149"/>
      <c r="F36" s="150"/>
      <c r="G36" s="151"/>
      <c r="H36" s="152">
        <f>SQRT(I36^2+J36^2)*1000/(1.73*H17)</f>
        <v>51.022676745220096</v>
      </c>
      <c r="I36" s="153">
        <v>0.91800000000000004</v>
      </c>
      <c r="J36" s="157">
        <v>0</v>
      </c>
      <c r="K36" s="152">
        <f>SQRT(L36^2+M36^2)*1000/(1.73*K17)</f>
        <v>47.354379724321916</v>
      </c>
      <c r="L36" s="153">
        <v>0.85199999999999998</v>
      </c>
      <c r="M36" s="157">
        <v>0</v>
      </c>
      <c r="N36" s="152">
        <f>SQRT(O36^2+P36^2)*1000/(1.73*N17)</f>
        <v>47.821253890618046</v>
      </c>
      <c r="O36" s="153">
        <v>0.86039999999999994</v>
      </c>
      <c r="P36" s="157">
        <v>0</v>
      </c>
      <c r="Q36" s="152">
        <f>SQRT(R36^2+S36^2)*1000/(1.73*Q17)</f>
        <v>50.222321031569585</v>
      </c>
      <c r="R36" s="153">
        <v>0.90360000000000007</v>
      </c>
      <c r="S36" s="157">
        <v>0</v>
      </c>
      <c r="T36" s="152">
        <f>SQRT(U36^2+V36^2)*1000/(1.73*T17)</f>
        <v>60.226767452200967</v>
      </c>
      <c r="U36" s="153">
        <v>1.0835999999999999</v>
      </c>
      <c r="V36" s="157">
        <v>0</v>
      </c>
      <c r="W36" s="152">
        <f>SQRT(X36^2+Y36^2)*1000/(1.73*W17)</f>
        <v>73.168891367579988</v>
      </c>
      <c r="X36" s="153">
        <v>1.3164</v>
      </c>
      <c r="Y36" s="154">
        <v>1.2E-2</v>
      </c>
      <c r="Z36" s="152">
        <f>SQRT(AA36^2+AB36^2)*1000/(1.73*Z17)</f>
        <v>85.362356620646423</v>
      </c>
      <c r="AA36" s="153">
        <v>1.5024000000000002</v>
      </c>
      <c r="AB36" s="154">
        <v>0.23760000000000001</v>
      </c>
      <c r="AC36" s="152">
        <f>SQRT(AD36^2+AE36^2)*1000/(1.73*AC17)</f>
        <v>87.147334849996682</v>
      </c>
      <c r="AD36" s="153">
        <v>1.5287999999999999</v>
      </c>
      <c r="AE36" s="154">
        <v>0.27239999999999998</v>
      </c>
      <c r="AF36" s="152">
        <f>SQRT(AG36^2+AH36^2)*1000/(1.73*AF17)</f>
        <v>87.893704524790877</v>
      </c>
      <c r="AG36" s="153">
        <v>1.5407999999999999</v>
      </c>
      <c r="AH36" s="154">
        <v>0.28079999999999994</v>
      </c>
      <c r="AI36" s="152">
        <f>SQRT(AJ36^2+AK36^2)*1000/(1.73*AI17)</f>
        <v>86.984191198167935</v>
      </c>
      <c r="AJ36" s="153">
        <v>1.5252000000000001</v>
      </c>
      <c r="AK36" s="154">
        <v>0.27600000000000002</v>
      </c>
      <c r="AL36" s="152">
        <f>SQRT(AM36^2+AN36^2)*1000/(1.73*AL17)</f>
        <v>88.594714165197828</v>
      </c>
      <c r="AM36" s="153">
        <v>1.5552000000000001</v>
      </c>
      <c r="AN36" s="154">
        <v>0.27120000000000005</v>
      </c>
      <c r="AO36" s="152">
        <f>SQRT(AP36^2+AQ36^2)*1000/(1.73*AO17)</f>
        <v>87.526328571731398</v>
      </c>
      <c r="AP36" s="153">
        <v>1.5347999999999999</v>
      </c>
      <c r="AQ36" s="154">
        <v>0.2772</v>
      </c>
    </row>
    <row r="37" spans="1:81" s="2" customFormat="1" ht="16.5" customHeight="1" x14ac:dyDescent="0.25">
      <c r="A37" s="145" t="s">
        <v>65</v>
      </c>
      <c r="B37" s="146" t="s">
        <v>66</v>
      </c>
      <c r="C37" s="147"/>
      <c r="D37" s="148"/>
      <c r="E37" s="149"/>
      <c r="F37" s="150"/>
      <c r="G37" s="151"/>
      <c r="H37" s="152">
        <f>SQRT(I37^2+J37^2)*1000/(1.73*H17)</f>
        <v>8.3370386838594932</v>
      </c>
      <c r="I37" s="153">
        <v>0.15</v>
      </c>
      <c r="J37" s="157">
        <v>0</v>
      </c>
      <c r="K37" s="152">
        <f>SQRT(L37^2+M37^2)*1000/(1.73*K17)</f>
        <v>8.2039171836469276</v>
      </c>
      <c r="L37" s="153">
        <v>0.14759999999999998</v>
      </c>
      <c r="M37" s="154">
        <v>1.1999999999999999E-3</v>
      </c>
      <c r="N37" s="152">
        <f>SQRT(O37^2+P37^2)*1000/(1.73*N17)</f>
        <v>7.7367718986216083</v>
      </c>
      <c r="O37" s="153">
        <v>0.13919999999999999</v>
      </c>
      <c r="P37" s="157">
        <v>0</v>
      </c>
      <c r="Q37" s="152">
        <f>SQRT(R37^2+S37^2)*1000/(1.73*Q17)</f>
        <v>8.270611306747826</v>
      </c>
      <c r="R37" s="153">
        <v>0.14880000000000002</v>
      </c>
      <c r="S37" s="154">
        <v>1.1999999999999999E-3</v>
      </c>
      <c r="T37" s="152">
        <f>SQRT(U37^2+V37^2)*1000/(1.73*T17)</f>
        <v>9.338436081736134</v>
      </c>
      <c r="U37" s="153">
        <v>0.16800000000000001</v>
      </c>
      <c r="V37" s="154">
        <v>2.3999999999999998E-3</v>
      </c>
      <c r="W37" s="152">
        <f>SQRT(X37^2+Y37^2)*1000/(1.73*W17)</f>
        <v>11.189287429637602</v>
      </c>
      <c r="X37" s="153">
        <v>0.20039999999999999</v>
      </c>
      <c r="Y37" s="154">
        <v>1.9200000000000002E-2</v>
      </c>
      <c r="Z37" s="152">
        <f>SQRT(AA37^2+AB37^2)*1000/(1.73*Z17)</f>
        <v>14.144773002976924</v>
      </c>
      <c r="AA37" s="153">
        <v>0.24480000000000002</v>
      </c>
      <c r="AB37" s="154">
        <v>0.06</v>
      </c>
      <c r="AC37" s="152">
        <f>SQRT(AD37^2+AE37^2)*1000/(1.73*AC17)</f>
        <v>13.458158455726327</v>
      </c>
      <c r="AD37" s="153">
        <v>0.23519999999999999</v>
      </c>
      <c r="AE37" s="154">
        <v>4.6799999999999994E-2</v>
      </c>
      <c r="AF37" s="152">
        <f>SQRT(AG37^2+AH37^2)*1000/(1.73*AF17)</f>
        <v>13.894391801264318</v>
      </c>
      <c r="AG37" s="153">
        <v>0.2424</v>
      </c>
      <c r="AH37" s="154">
        <v>5.0400000000000007E-2</v>
      </c>
      <c r="AI37" s="152">
        <f>SQRT(AJ37^2+AK37^2)*1000/(1.73*AI17)</f>
        <v>13.829776644368527</v>
      </c>
      <c r="AJ37" s="153">
        <v>0.2424</v>
      </c>
      <c r="AK37" s="154">
        <v>4.4400000000000002E-2</v>
      </c>
      <c r="AL37" s="152">
        <f>SQRT(AM37^2+AN37^2)*1000/(1.73*AL17)</f>
        <v>14.227413623903498</v>
      </c>
      <c r="AM37" s="153">
        <v>0.24959999999999999</v>
      </c>
      <c r="AN37" s="154">
        <v>4.4400000000000002E-2</v>
      </c>
      <c r="AO37" s="152">
        <f>SQRT(AP37^2+AQ37^2)*1000/(1.73*AO17)</f>
        <v>15.127802452763921</v>
      </c>
      <c r="AP37" s="153">
        <v>0.26280000000000003</v>
      </c>
      <c r="AQ37" s="154">
        <v>0.06</v>
      </c>
    </row>
    <row r="38" spans="1:81" s="2" customFormat="1" ht="16.5" customHeight="1" x14ac:dyDescent="0.25">
      <c r="A38" s="145" t="s">
        <v>67</v>
      </c>
      <c r="B38" s="146" t="s">
        <v>68</v>
      </c>
      <c r="C38" s="147"/>
      <c r="D38" s="148"/>
      <c r="E38" s="149"/>
      <c r="F38" s="150"/>
      <c r="G38" s="151"/>
      <c r="H38" s="152">
        <f>SQRT(I38^2+J38^2)*1000/(1.73*H17)</f>
        <v>53.16750181224868</v>
      </c>
      <c r="I38" s="153">
        <v>0.92279999999999995</v>
      </c>
      <c r="J38" s="154">
        <v>0.252</v>
      </c>
      <c r="K38" s="152">
        <f>SQRT(L38^2+M38^2)*1000/(1.73*K17)</f>
        <v>50.48945869257961</v>
      </c>
      <c r="L38" s="153">
        <v>0.87479999999999991</v>
      </c>
      <c r="M38" s="154">
        <v>0.24480000000000002</v>
      </c>
      <c r="N38" s="152">
        <f>SQRT(O38^2+P38^2)*1000/(1.73*N17)</f>
        <v>50.07898070489474</v>
      </c>
      <c r="O38" s="153">
        <v>0.86879999999999991</v>
      </c>
      <c r="P38" s="154">
        <v>0.23880000000000001</v>
      </c>
      <c r="Q38" s="152">
        <f>SQRT(R38^2+S38^2)*1000/(1.73*Q17)</f>
        <v>51.267644440471621</v>
      </c>
      <c r="R38" s="153">
        <v>0.89160000000000006</v>
      </c>
      <c r="S38" s="154">
        <v>0.23639999999999997</v>
      </c>
      <c r="T38" s="152">
        <f>SQRT(U38^2+V38^2)*1000/(1.73*T17)</f>
        <v>60.099925667532794</v>
      </c>
      <c r="U38" s="153">
        <v>1.0524</v>
      </c>
      <c r="V38" s="154">
        <v>0.24840000000000001</v>
      </c>
      <c r="W38" s="152">
        <f>SQRT(X38^2+Y38^2)*1000/(1.73*W17)</f>
        <v>70.322078693961473</v>
      </c>
      <c r="X38" s="153">
        <v>1.2384000000000002</v>
      </c>
      <c r="Y38" s="154">
        <v>0.25920000000000004</v>
      </c>
      <c r="Z38" s="152">
        <f>SQRT(AA38^2+AB38^2)*1000/(1.73*Z17)</f>
        <v>80.671631889778041</v>
      </c>
      <c r="AA38" s="153">
        <v>1.4016</v>
      </c>
      <c r="AB38" s="154">
        <v>0.31919999999999998</v>
      </c>
      <c r="AC38" s="152">
        <f>SQRT(AD38^2+AE38^2)*1000/(1.73*AC17)</f>
        <v>91.827699417995305</v>
      </c>
      <c r="AD38" s="153">
        <v>1.59</v>
      </c>
      <c r="AE38" s="154">
        <v>0.38639999999999997</v>
      </c>
      <c r="AF38" s="152">
        <f>SQRT(AG38^2+AH38^2)*1000/(1.73*AF17)</f>
        <v>95.811266863169521</v>
      </c>
      <c r="AG38" s="153">
        <v>1.6572</v>
      </c>
      <c r="AH38" s="154">
        <v>0.41039999999999999</v>
      </c>
      <c r="AI38" s="152">
        <f>SQRT(AJ38^2+AK38^2)*1000/(1.73*AI17)</f>
        <v>96.530703337031042</v>
      </c>
      <c r="AJ38" s="153">
        <v>1.6668000000000001</v>
      </c>
      <c r="AK38" s="154">
        <v>0.42480000000000001</v>
      </c>
      <c r="AL38" s="152">
        <f>SQRT(AM38^2+AN38^2)*1000/(1.73*AL17)</f>
        <v>97.542371769787891</v>
      </c>
      <c r="AM38" s="153">
        <v>1.6859999999999999</v>
      </c>
      <c r="AN38" s="154">
        <v>0.42240000000000005</v>
      </c>
      <c r="AO38" s="152">
        <f>SQRT(AP38^2+AQ38^2)*1000/(1.73*AO17)</f>
        <v>96.31747549571439</v>
      </c>
      <c r="AP38" s="153">
        <v>1.6644000000000001</v>
      </c>
      <c r="AQ38" s="154">
        <v>0.41880000000000001</v>
      </c>
    </row>
    <row r="39" spans="1:81" s="2" customFormat="1" ht="16.5" customHeight="1" x14ac:dyDescent="0.25">
      <c r="A39" s="145" t="s">
        <v>69</v>
      </c>
      <c r="B39" s="146" t="s">
        <v>70</v>
      </c>
      <c r="C39" s="147"/>
      <c r="D39" s="148"/>
      <c r="E39" s="149"/>
      <c r="F39" s="150"/>
      <c r="G39" s="151"/>
      <c r="H39" s="152">
        <f>SQRT(I39^2+J39^2)*1000/(1.73*H17)</f>
        <v>7.0031124944419743</v>
      </c>
      <c r="I39" s="153">
        <v>0.126</v>
      </c>
      <c r="J39" s="157">
        <v>0</v>
      </c>
      <c r="K39" s="152">
        <f>SQRT(L39^2+M39^2)*1000/(1.73*K17)</f>
        <v>6.536238328145842</v>
      </c>
      <c r="L39" s="153">
        <v>0.1176</v>
      </c>
      <c r="M39" s="157">
        <v>0</v>
      </c>
      <c r="N39" s="152">
        <f>SQRT(O39^2+P39^2)*1000/(1.73*N17)</f>
        <v>6.6696309470875939</v>
      </c>
      <c r="O39" s="153">
        <v>0.12</v>
      </c>
      <c r="P39" s="157">
        <v>0</v>
      </c>
      <c r="Q39" s="159">
        <f>SQRT(R39^2+S39^2)*1000/(1.73*Q17)</f>
        <v>6.536238328145842</v>
      </c>
      <c r="R39" s="153">
        <v>0.1176</v>
      </c>
      <c r="S39" s="157">
        <v>0</v>
      </c>
      <c r="T39" s="152">
        <f>SQRT(U39^2+V39^2)*1000/(1.73*T17)</f>
        <v>7.2698977323254779</v>
      </c>
      <c r="U39" s="153">
        <v>0.1308</v>
      </c>
      <c r="V39" s="157">
        <v>0</v>
      </c>
      <c r="W39" s="152">
        <f>SQRT(X39^2+Y39^2)*1000/(1.73*W17)</f>
        <v>9.137394397510004</v>
      </c>
      <c r="X39" s="153">
        <v>0.16440000000000002</v>
      </c>
      <c r="Y39" s="157">
        <v>0</v>
      </c>
      <c r="Z39" s="152">
        <f>SQRT(AA39^2+AB39^2)*1000/(1.73*Z17)</f>
        <v>10.640327740052751</v>
      </c>
      <c r="AA39" s="153">
        <v>0.18959999999999999</v>
      </c>
      <c r="AB39" s="157">
        <v>0</v>
      </c>
      <c r="AC39" s="152">
        <f>SQRT(AD39^2+AE39^2)*1000/(1.73*AC17)</f>
        <v>9.8322015825803888</v>
      </c>
      <c r="AD39" s="153">
        <v>0.17519999999999999</v>
      </c>
      <c r="AE39" s="157">
        <v>0</v>
      </c>
      <c r="AF39" s="152">
        <f>SQRT(AG39^2+AH39^2)*1000/(1.73*AF17)</f>
        <v>9.6301700432122992</v>
      </c>
      <c r="AG39" s="153">
        <v>0.1716</v>
      </c>
      <c r="AH39" s="157">
        <v>0</v>
      </c>
      <c r="AI39" s="152">
        <f>SQRT(AJ39^2+AK39^2)*1000/(1.73*AI17)</f>
        <v>10.16892081486054</v>
      </c>
      <c r="AJ39" s="153">
        <v>0.1812</v>
      </c>
      <c r="AK39" s="157">
        <v>0</v>
      </c>
      <c r="AL39" s="152">
        <f>SQRT(AM39^2+AN39^2)*1000/(1.73*AL17)</f>
        <v>10.371171000775943</v>
      </c>
      <c r="AM39" s="153">
        <v>0.18480000000000002</v>
      </c>
      <c r="AN39" s="158">
        <v>1.1999999999999999E-3</v>
      </c>
      <c r="AO39" s="152">
        <f>SQRT(AP39^2+AQ39^2)*1000/(1.73*AO17)</f>
        <v>10.034233121948482</v>
      </c>
      <c r="AP39" s="153">
        <v>0.17880000000000001</v>
      </c>
      <c r="AQ39" s="157">
        <v>0</v>
      </c>
    </row>
    <row r="40" spans="1:81" s="2" customFormat="1" ht="16.5" customHeight="1" x14ac:dyDescent="0.25">
      <c r="A40" s="145" t="s">
        <v>71</v>
      </c>
      <c r="B40" s="146" t="s">
        <v>72</v>
      </c>
      <c r="C40" s="147"/>
      <c r="D40" s="148"/>
      <c r="E40" s="149"/>
      <c r="F40" s="150"/>
      <c r="G40" s="151"/>
      <c r="H40" s="155">
        <f>SQRT(I40^2+J40^2)*1000/(1.73*H11)</f>
        <v>0</v>
      </c>
      <c r="I40" s="156">
        <v>0</v>
      </c>
      <c r="J40" s="157">
        <v>0</v>
      </c>
      <c r="K40" s="155">
        <f>SQRT(L40^2+M40^2)*1000/(1.73*K11)</f>
        <v>0</v>
      </c>
      <c r="L40" s="156">
        <v>0</v>
      </c>
      <c r="M40" s="157">
        <v>0</v>
      </c>
      <c r="N40" s="155">
        <f>SQRT(O40^2+P40^2)*1000/(1.73*N11)</f>
        <v>0</v>
      </c>
      <c r="O40" s="156">
        <v>0</v>
      </c>
      <c r="P40" s="157">
        <v>0</v>
      </c>
      <c r="Q40" s="155">
        <f>SQRT(R40^2+S40^2)*1000/(1.73*Q11)</f>
        <v>0</v>
      </c>
      <c r="R40" s="156">
        <v>0</v>
      </c>
      <c r="S40" s="157">
        <v>0</v>
      </c>
      <c r="T40" s="155">
        <f>SQRT(U40^2+V40^2)*1000/(1.73*T11)</f>
        <v>0</v>
      </c>
      <c r="U40" s="156">
        <v>0</v>
      </c>
      <c r="V40" s="157">
        <v>0</v>
      </c>
      <c r="W40" s="155">
        <f>SQRT(X40^2+Y40^2)*1000/(1.73*W11)</f>
        <v>0</v>
      </c>
      <c r="X40" s="156">
        <v>0</v>
      </c>
      <c r="Y40" s="157">
        <v>0</v>
      </c>
      <c r="Z40" s="155">
        <f>SQRT(AA40^2+AB40^2)*1000/(1.73*Z11)</f>
        <v>0</v>
      </c>
      <c r="AA40" s="156">
        <v>0</v>
      </c>
      <c r="AB40" s="157">
        <v>0</v>
      </c>
      <c r="AC40" s="155">
        <f>SQRT(AD40^2+AE40^2)*1000/(1.73*AC11)</f>
        <v>0</v>
      </c>
      <c r="AD40" s="156">
        <v>0</v>
      </c>
      <c r="AE40" s="157">
        <v>0</v>
      </c>
      <c r="AF40" s="155">
        <f>SQRT(AG40^2+AH40^2)*1000/(1.73*AF11)</f>
        <v>0</v>
      </c>
      <c r="AG40" s="156">
        <v>0</v>
      </c>
      <c r="AH40" s="157">
        <v>0</v>
      </c>
      <c r="AI40" s="155">
        <f>SQRT(AJ40^2+AK40^2)*1000/(1.73*AI11)</f>
        <v>0</v>
      </c>
      <c r="AJ40" s="156">
        <v>0</v>
      </c>
      <c r="AK40" s="157">
        <v>0</v>
      </c>
      <c r="AL40" s="155">
        <f>SQRT(AM40^2+AN40^2)*1000/(1.73*AL11)</f>
        <v>0</v>
      </c>
      <c r="AM40" s="156">
        <v>0</v>
      </c>
      <c r="AN40" s="157">
        <v>0</v>
      </c>
      <c r="AO40" s="155">
        <f>SQRT(AP40^2+AQ40^2)*1000/(1.73*AO11)</f>
        <v>0</v>
      </c>
      <c r="AP40" s="156">
        <v>0</v>
      </c>
      <c r="AQ40" s="157">
        <v>0</v>
      </c>
    </row>
    <row r="41" spans="1:81" s="2" customFormat="1" ht="16.5" customHeight="1" x14ac:dyDescent="0.25">
      <c r="A41" s="145" t="s">
        <v>73</v>
      </c>
      <c r="B41" s="146" t="s">
        <v>74</v>
      </c>
      <c r="C41" s="147"/>
      <c r="D41" s="148"/>
      <c r="E41" s="149"/>
      <c r="F41" s="150"/>
      <c r="G41" s="151"/>
      <c r="H41" s="155">
        <f>SQRT(I41^2+J41^2)*1000/(1.73*H17)</f>
        <v>0</v>
      </c>
      <c r="I41" s="156">
        <v>0</v>
      </c>
      <c r="J41" s="157">
        <v>0</v>
      </c>
      <c r="K41" s="155">
        <f>SQRT(L41^2+M41^2)*1000/(1.73*K17)</f>
        <v>0</v>
      </c>
      <c r="L41" s="156">
        <v>0</v>
      </c>
      <c r="M41" s="157">
        <v>0</v>
      </c>
      <c r="N41" s="155">
        <f>SQRT(O41^2+P41^2)*1000/(1.73*N17)</f>
        <v>0</v>
      </c>
      <c r="O41" s="156">
        <v>0</v>
      </c>
      <c r="P41" s="157">
        <v>0</v>
      </c>
      <c r="Q41" s="155">
        <f>SQRT(R41^2+S41^2)*1000/(1.73*Q17)</f>
        <v>0</v>
      </c>
      <c r="R41" s="156">
        <v>0</v>
      </c>
      <c r="S41" s="157">
        <v>0</v>
      </c>
      <c r="T41" s="159">
        <f>SQRT(U41^2+V41^2)*1000/(1.73*T17)</f>
        <v>6.6696309470875945E-2</v>
      </c>
      <c r="U41" s="160">
        <v>1.1999999999999999E-3</v>
      </c>
      <c r="V41" s="157">
        <v>0</v>
      </c>
      <c r="W41" s="155">
        <f>SQRT(X41^2+Y41^2)*1000/(1.73*W17)</f>
        <v>0</v>
      </c>
      <c r="X41" s="156">
        <v>0</v>
      </c>
      <c r="Y41" s="157">
        <v>0</v>
      </c>
      <c r="Z41" s="155">
        <f>SQRT(AA41^2+AB41^2)*1000/(1.73*Z17)</f>
        <v>0</v>
      </c>
      <c r="AA41" s="156">
        <v>0</v>
      </c>
      <c r="AB41" s="157">
        <v>0</v>
      </c>
      <c r="AC41" s="155">
        <f>SQRT(AD41^2+AE41^2)*1000/(1.73*AC17)</f>
        <v>0</v>
      </c>
      <c r="AD41" s="156">
        <v>0</v>
      </c>
      <c r="AE41" s="157">
        <v>0</v>
      </c>
      <c r="AF41" s="155">
        <f>SQRT(AG41^2+AH41^2)*1000/(1.73*AF17)</f>
        <v>0</v>
      </c>
      <c r="AG41" s="156">
        <v>0</v>
      </c>
      <c r="AH41" s="157">
        <v>0</v>
      </c>
      <c r="AI41" s="155">
        <f>SQRT(AJ41^2+AK41^2)*1000/(1.73*AI17)</f>
        <v>0</v>
      </c>
      <c r="AJ41" s="156">
        <v>0</v>
      </c>
      <c r="AK41" s="157">
        <v>0</v>
      </c>
      <c r="AL41" s="155">
        <f>SQRT(AM41^2+AN41^2)*1000/(1.73*AL17)</f>
        <v>0</v>
      </c>
      <c r="AM41" s="156">
        <v>0</v>
      </c>
      <c r="AN41" s="157">
        <v>0</v>
      </c>
      <c r="AO41" s="155">
        <f>SQRT(AP41^2+AQ41^2)*1000/(1.73*AO17)</f>
        <v>0</v>
      </c>
      <c r="AP41" s="156">
        <v>0</v>
      </c>
      <c r="AQ41" s="157">
        <v>0</v>
      </c>
    </row>
    <row r="42" spans="1:81" s="2" customFormat="1" ht="16.5" customHeight="1" x14ac:dyDescent="0.25">
      <c r="A42" s="161"/>
      <c r="B42" s="146" t="s">
        <v>75</v>
      </c>
      <c r="C42" s="147"/>
      <c r="D42" s="162"/>
      <c r="E42" s="163"/>
      <c r="F42" s="164"/>
      <c r="G42" s="165"/>
      <c r="H42" s="166">
        <f>SQRT(I42^2+J42^2)*1000/(1.73*0.4)</f>
        <v>3.0084470162911736</v>
      </c>
      <c r="I42" s="167">
        <v>1.456E-3</v>
      </c>
      <c r="J42" s="168">
        <v>1.488E-3</v>
      </c>
      <c r="K42" s="166">
        <f>SQRT(L42^2+M42^2)*1000/(1.73*0.4)</f>
        <v>2.9757503894929331</v>
      </c>
      <c r="L42" s="167">
        <v>1.4399999999999999E-3</v>
      </c>
      <c r="M42" s="168">
        <v>1.472E-3</v>
      </c>
      <c r="N42" s="166">
        <f>SQRT(O42^2+P42^2)*1000/(1.73*0.4)</f>
        <v>2.991964691987441</v>
      </c>
      <c r="O42" s="167">
        <v>1.472E-3</v>
      </c>
      <c r="P42" s="168">
        <v>1.456E-3</v>
      </c>
      <c r="Q42" s="166">
        <f>SQRT(R42^2+S42^2)*1000/(1.73*0.4)</f>
        <v>2.9592666060926951</v>
      </c>
      <c r="R42" s="167">
        <v>1.4399999999999999E-3</v>
      </c>
      <c r="S42" s="168">
        <v>1.456E-3</v>
      </c>
      <c r="T42" s="166">
        <f>SQRT(U42^2+V42^2)*1000/(1.73*0.4)</f>
        <v>2.95962788879531</v>
      </c>
      <c r="U42" s="167">
        <v>1.4239999999999999E-3</v>
      </c>
      <c r="V42" s="168">
        <v>1.472E-3</v>
      </c>
      <c r="W42" s="166">
        <f>SQRT(X42^2+Y42^2)*1000/(1.73*0.4)</f>
        <v>2.8634136899578939</v>
      </c>
      <c r="X42" s="167">
        <v>1.3439999999999999E-3</v>
      </c>
      <c r="Y42" s="168">
        <v>1.456E-3</v>
      </c>
      <c r="Z42" s="166">
        <f>SQRT(AA42^2+AB42^2)*1000/(1.73*0.4)</f>
        <v>2.7916621680395166</v>
      </c>
      <c r="AA42" s="167">
        <v>1.232E-3</v>
      </c>
      <c r="AB42" s="168">
        <v>1.488E-3</v>
      </c>
      <c r="AC42" s="166">
        <f>SQRT(AD42^2+AE42^2)*1000/(1.73*0.4)</f>
        <v>2.7660756399978137</v>
      </c>
      <c r="AD42" s="167">
        <v>1.1839999999999999E-3</v>
      </c>
      <c r="AE42" s="168">
        <v>1.5039999999999999E-3</v>
      </c>
      <c r="AF42" s="166">
        <f>SQRT(AG42^2+AH42^2)*1000/(1.73*0.4)</f>
        <v>2.7377128537555016</v>
      </c>
      <c r="AG42" s="167">
        <v>1.1519999999999998E-3</v>
      </c>
      <c r="AH42" s="168">
        <v>1.5039999999999999E-3</v>
      </c>
      <c r="AI42" s="166">
        <f>SQRT(AJ42^2+AK42^2)*1000/(1.73*0.4)</f>
        <v>2.7098423720663329</v>
      </c>
      <c r="AJ42" s="167">
        <v>1.1200000000000001E-3</v>
      </c>
      <c r="AK42" s="168">
        <v>1.5039999999999999E-3</v>
      </c>
      <c r="AL42" s="166">
        <f>SQRT(AM42^2+AN42^2)*1000/(1.73*0.4)</f>
        <v>2.5615742428222128</v>
      </c>
      <c r="AM42" s="167">
        <v>9.1200000000000005E-4</v>
      </c>
      <c r="AN42" s="168">
        <v>1.5200000000000001E-3</v>
      </c>
      <c r="AO42" s="166">
        <f>SQRT(AP42^2+AQ42^2)*1000/(1.73*0.4)</f>
        <v>2.3187189601930451</v>
      </c>
      <c r="AP42" s="167">
        <v>4.6399999999999995E-4</v>
      </c>
      <c r="AQ42" s="168">
        <v>1.536E-3</v>
      </c>
    </row>
    <row r="43" spans="1:81" s="2" customFormat="1" ht="16.5" customHeight="1" thickBot="1" x14ac:dyDescent="0.3">
      <c r="A43" s="169"/>
      <c r="B43" s="170" t="s">
        <v>76</v>
      </c>
      <c r="C43" s="171"/>
      <c r="D43" s="172"/>
      <c r="E43" s="163"/>
      <c r="F43" s="173"/>
      <c r="G43" s="174"/>
      <c r="H43" s="166">
        <f>SQRT(I43^2+J43^2)*1000/(1.73*0.4)</f>
        <v>1.3122278495873028</v>
      </c>
      <c r="I43" s="167">
        <v>2.24E-4</v>
      </c>
      <c r="J43" s="175">
        <v>8.8000000000000003E-4</v>
      </c>
      <c r="K43" s="166">
        <f>SQRT(L43^2+M43^2)*1000/(1.73*0.4)</f>
        <v>1.3122278495873028</v>
      </c>
      <c r="L43" s="167">
        <v>2.24E-4</v>
      </c>
      <c r="M43" s="175">
        <v>8.8000000000000003E-4</v>
      </c>
      <c r="N43" s="166">
        <f>SQRT(O43^2+P43^2)*1000/(1.73*0.4)</f>
        <v>0.94317123950849202</v>
      </c>
      <c r="O43" s="167">
        <v>1.2799999999999999E-4</v>
      </c>
      <c r="P43" s="175">
        <v>6.4000000000000005E-4</v>
      </c>
      <c r="Q43" s="166">
        <f>SQRT(R43^2+S43^2)*1000/(1.73*0.4)</f>
        <v>0.91614394248133857</v>
      </c>
      <c r="R43" s="167">
        <v>1.12E-4</v>
      </c>
      <c r="S43" s="175">
        <v>6.2399999999999999E-4</v>
      </c>
      <c r="T43" s="166">
        <f>SQRT(U43^2+V43^2)*1000/(1.73*0.4)</f>
        <v>1.0112798949655044</v>
      </c>
      <c r="U43" s="167">
        <v>1.2799999999999999E-4</v>
      </c>
      <c r="V43" s="175">
        <v>6.8799999999999992E-4</v>
      </c>
      <c r="W43" s="166">
        <f>SQRT(X43^2+Y43^2)*1000/(1.73*0.4)</f>
        <v>0.87066683855550175</v>
      </c>
      <c r="X43" s="167">
        <v>1.12E-4</v>
      </c>
      <c r="Y43" s="175">
        <v>5.9199999999999997E-4</v>
      </c>
      <c r="Z43" s="166">
        <f>SQRT(AA43^2+AB43^2)*1000/(1.73*0.4)</f>
        <v>0.87066683855550175</v>
      </c>
      <c r="AA43" s="167">
        <v>1.12E-4</v>
      </c>
      <c r="AB43" s="175">
        <v>5.9199999999999997E-4</v>
      </c>
      <c r="AC43" s="166">
        <f>SQRT(AD43^2+AE43^2)*1000/(1.73*0.4)</f>
        <v>1.4483662208893247</v>
      </c>
      <c r="AD43" s="167">
        <v>2.8799999999999995E-4</v>
      </c>
      <c r="AE43" s="175">
        <v>9.5999999999999992E-4</v>
      </c>
      <c r="AF43" s="166">
        <f>SQRT(AG43^2+AH43^2)*1000/(1.73*0.4)</f>
        <v>1.4331530374392356</v>
      </c>
      <c r="AG43" s="167">
        <v>3.0400000000000002E-4</v>
      </c>
      <c r="AH43" s="175">
        <v>9.4399999999999996E-4</v>
      </c>
      <c r="AI43" s="166">
        <f>SQRT(AJ43^2+AK43^2)*1000/(1.73*0.4)</f>
        <v>1.4041365503527377</v>
      </c>
      <c r="AJ43" s="167">
        <v>2.8799999999999995E-4</v>
      </c>
      <c r="AK43" s="175">
        <v>9.2800000000000001E-4</v>
      </c>
      <c r="AL43" s="166">
        <f>SQRT(AM43^2+AN43^2)*1000/(1.73*0.4)</f>
        <v>1.3820711337691056</v>
      </c>
      <c r="AM43" s="167">
        <v>2.8799999999999995E-4</v>
      </c>
      <c r="AN43" s="175">
        <v>9.1200000000000005E-4</v>
      </c>
      <c r="AO43" s="166">
        <f>SQRT(AP43^2+AQ43^2)*1000/(1.73*0.4)</f>
        <v>1.3672933587951461</v>
      </c>
      <c r="AP43" s="167">
        <v>3.0400000000000002E-4</v>
      </c>
      <c r="AQ43" s="175">
        <v>8.9599999999999999E-4</v>
      </c>
    </row>
    <row r="44" spans="1:81" s="2" customFormat="1" ht="16.5" customHeight="1" x14ac:dyDescent="0.25">
      <c r="A44" s="176" t="s">
        <v>77</v>
      </c>
      <c r="B44" s="177"/>
      <c r="C44" s="177"/>
      <c r="D44" s="177"/>
      <c r="E44" s="177"/>
      <c r="F44" s="177"/>
      <c r="G44" s="178"/>
      <c r="H44" s="142">
        <f>H26+H27+H28+H29+H30+H31+H32+H40</f>
        <v>181.9615184761617</v>
      </c>
      <c r="I44" s="143">
        <f>I26+I27+I28+I29+I30+I31+I32+I40</f>
        <v>3.0647999999999995</v>
      </c>
      <c r="J44" s="144">
        <f>J26+J27+J28+J29+J30+J31+J32+J40</f>
        <v>0.68040000000000012</v>
      </c>
      <c r="K44" s="142">
        <f>K26+K27+K28+K29+K30+K31+K32+K40</f>
        <v>172.30765874818249</v>
      </c>
      <c r="L44" s="143">
        <f t="shared" ref="L44:AQ44" si="2">L26+L27+L28+L29+L30+L31+L32+L40</f>
        <v>2.8980000000000001</v>
      </c>
      <c r="M44" s="144">
        <f t="shared" si="2"/>
        <v>0.65880000000000005</v>
      </c>
      <c r="N44" s="142">
        <f t="shared" si="2"/>
        <v>170.64659435495645</v>
      </c>
      <c r="O44" s="143">
        <f t="shared" si="2"/>
        <v>2.8704000000000001</v>
      </c>
      <c r="P44" s="144">
        <f t="shared" si="2"/>
        <v>0.65040000000000009</v>
      </c>
      <c r="Q44" s="142">
        <f t="shared" si="2"/>
        <v>176.77045157160592</v>
      </c>
      <c r="R44" s="143">
        <f t="shared" si="2"/>
        <v>2.9784000000000002</v>
      </c>
      <c r="S44" s="144">
        <f t="shared" si="2"/>
        <v>0.65360000000000007</v>
      </c>
      <c r="T44" s="142">
        <f t="shared" si="2"/>
        <v>211.68860096031904</v>
      </c>
      <c r="U44" s="143">
        <f t="shared" si="2"/>
        <v>3.5900000000000003</v>
      </c>
      <c r="V44" s="144">
        <f t="shared" si="2"/>
        <v>0.68640000000000001</v>
      </c>
      <c r="W44" s="142">
        <f t="shared" si="2"/>
        <v>259.0317605900305</v>
      </c>
      <c r="X44" s="143">
        <f t="shared" si="2"/>
        <v>4.4112</v>
      </c>
      <c r="Y44" s="144">
        <f t="shared" si="2"/>
        <v>0.75239999999999996</v>
      </c>
      <c r="Z44" s="142">
        <f t="shared" si="2"/>
        <v>286.75145098811913</v>
      </c>
      <c r="AA44" s="143">
        <f t="shared" si="2"/>
        <v>4.8719999999999999</v>
      </c>
      <c r="AB44" s="144">
        <f t="shared" si="2"/>
        <v>0.89159999999999995</v>
      </c>
      <c r="AC44" s="142">
        <f t="shared" si="2"/>
        <v>293.67105059456355</v>
      </c>
      <c r="AD44" s="143">
        <f t="shared" si="2"/>
        <v>4.9736000000000002</v>
      </c>
      <c r="AE44" s="144">
        <f t="shared" si="2"/>
        <v>0.97440000000000004</v>
      </c>
      <c r="AF44" s="142">
        <f t="shared" si="2"/>
        <v>299.57647243495592</v>
      </c>
      <c r="AG44" s="143">
        <f t="shared" si="2"/>
        <v>5.0775999999999994</v>
      </c>
      <c r="AH44" s="144">
        <f t="shared" si="2"/>
        <v>0.99199999999999999</v>
      </c>
      <c r="AI44" s="142">
        <f t="shared" si="2"/>
        <v>311.60139330153697</v>
      </c>
      <c r="AJ44" s="143">
        <f t="shared" si="2"/>
        <v>5.2795999999999994</v>
      </c>
      <c r="AK44" s="144">
        <f t="shared" si="2"/>
        <v>1.0456000000000001</v>
      </c>
      <c r="AL44" s="142">
        <f t="shared" si="2"/>
        <v>313.49900801937883</v>
      </c>
      <c r="AM44" s="143">
        <f t="shared" si="2"/>
        <v>5.3256000000000006</v>
      </c>
      <c r="AN44" s="144">
        <f t="shared" si="2"/>
        <v>0.98799999999999999</v>
      </c>
      <c r="AO44" s="142">
        <f t="shared" si="2"/>
        <v>314.53159254065253</v>
      </c>
      <c r="AP44" s="143">
        <f t="shared" si="2"/>
        <v>5.347599999999999</v>
      </c>
      <c r="AQ44" s="144">
        <f t="shared" si="2"/>
        <v>0.96799999999999997</v>
      </c>
    </row>
    <row r="45" spans="1:81" s="2" customFormat="1" ht="16.5" customHeight="1" thickBot="1" x14ac:dyDescent="0.3">
      <c r="A45" s="179" t="s">
        <v>78</v>
      </c>
      <c r="B45" s="180"/>
      <c r="C45" s="180"/>
      <c r="D45" s="180"/>
      <c r="E45" s="180"/>
      <c r="F45" s="180"/>
      <c r="G45" s="181"/>
      <c r="H45" s="182">
        <f>H41+H39+H38+H37+H36+H35+H34+H33</f>
        <v>153.87126330787649</v>
      </c>
      <c r="I45" s="183">
        <f>I41+I39+I38+I37+I36+I35+I34+I33</f>
        <v>2.7080000000000002</v>
      </c>
      <c r="J45" s="184">
        <f>J41+J39+J38+J37+J36+J35+J34+J33</f>
        <v>0.42599999999999999</v>
      </c>
      <c r="K45" s="182">
        <f>K41+K39+K38+K37+K36+K35+K34+K33</f>
        <v>145.81960825469207</v>
      </c>
      <c r="L45" s="183">
        <f t="shared" ref="L45:AQ45" si="3">L41+L39+L38+L37+L36+L35+L34+L33</f>
        <v>2.5627999999999997</v>
      </c>
      <c r="M45" s="184">
        <f t="shared" si="3"/>
        <v>0.4168</v>
      </c>
      <c r="N45" s="182">
        <f t="shared" si="3"/>
        <v>145.01813456033193</v>
      </c>
      <c r="O45" s="183">
        <f t="shared" si="3"/>
        <v>2.5468000000000002</v>
      </c>
      <c r="P45" s="184">
        <f t="shared" si="3"/>
        <v>0.4168</v>
      </c>
      <c r="Q45" s="182">
        <f t="shared" si="3"/>
        <v>149.64471923602645</v>
      </c>
      <c r="R45" s="183">
        <f t="shared" si="3"/>
        <v>2.6316000000000006</v>
      </c>
      <c r="S45" s="184">
        <f t="shared" si="3"/>
        <v>0.41479999999999995</v>
      </c>
      <c r="T45" s="182">
        <f t="shared" si="3"/>
        <v>172.64957236228332</v>
      </c>
      <c r="U45" s="183">
        <f t="shared" si="3"/>
        <v>3.0443999999999996</v>
      </c>
      <c r="V45" s="184">
        <f t="shared" si="3"/>
        <v>0.44160000000000005</v>
      </c>
      <c r="W45" s="182">
        <f t="shared" si="3"/>
        <v>202.56459716162104</v>
      </c>
      <c r="X45" s="183">
        <f t="shared" si="3"/>
        <v>3.5844</v>
      </c>
      <c r="Y45" s="184">
        <f t="shared" si="3"/>
        <v>0.48360000000000009</v>
      </c>
      <c r="Z45" s="182">
        <f t="shared" si="3"/>
        <v>231.42743327580229</v>
      </c>
      <c r="AA45" s="183">
        <f t="shared" si="3"/>
        <v>4.0335999999999999</v>
      </c>
      <c r="AB45" s="184">
        <f t="shared" si="3"/>
        <v>0.80360000000000009</v>
      </c>
      <c r="AC45" s="182">
        <f t="shared" si="3"/>
        <v>242.71600315258459</v>
      </c>
      <c r="AD45" s="183">
        <f t="shared" si="3"/>
        <v>4.2232000000000003</v>
      </c>
      <c r="AE45" s="184">
        <f t="shared" si="3"/>
        <v>0.88360000000000005</v>
      </c>
      <c r="AF45" s="182">
        <f t="shared" si="3"/>
        <v>249.22690670929865</v>
      </c>
      <c r="AG45" s="183">
        <f t="shared" si="3"/>
        <v>4.3332000000000006</v>
      </c>
      <c r="AH45" s="184">
        <f t="shared" si="3"/>
        <v>0.92559999999999998</v>
      </c>
      <c r="AI45" s="182">
        <f t="shared" si="3"/>
        <v>255.18136076701109</v>
      </c>
      <c r="AJ45" s="183">
        <f t="shared" si="3"/>
        <v>4.442800000000001</v>
      </c>
      <c r="AK45" s="184">
        <f t="shared" si="3"/>
        <v>0.92480000000000007</v>
      </c>
      <c r="AL45" s="182">
        <f t="shared" si="3"/>
        <v>258.65185504205471</v>
      </c>
      <c r="AM45" s="183">
        <f t="shared" si="3"/>
        <v>4.5076000000000001</v>
      </c>
      <c r="AN45" s="184">
        <f t="shared" si="3"/>
        <v>0.91880000000000006</v>
      </c>
      <c r="AO45" s="182">
        <f t="shared" si="3"/>
        <v>257.17467160754131</v>
      </c>
      <c r="AP45" s="183">
        <f t="shared" si="3"/>
        <v>4.4760000000000009</v>
      </c>
      <c r="AQ45" s="184">
        <f t="shared" si="3"/>
        <v>0.9423999999999999</v>
      </c>
    </row>
    <row r="46" spans="1:81" s="2" customFormat="1" ht="16.5" customHeight="1" thickBot="1" x14ac:dyDescent="0.3">
      <c r="A46" s="185" t="s">
        <v>79</v>
      </c>
      <c r="B46" s="186"/>
      <c r="C46" s="186"/>
      <c r="D46" s="186"/>
      <c r="E46" s="186"/>
      <c r="F46" s="186"/>
      <c r="G46" s="186"/>
      <c r="H46" s="187">
        <f>H44+H45</f>
        <v>335.83278178403816</v>
      </c>
      <c r="I46" s="188">
        <f t="shared" ref="I46:AM46" si="4">I44+I45</f>
        <v>5.7728000000000002</v>
      </c>
      <c r="J46" s="189">
        <f t="shared" si="4"/>
        <v>1.1064000000000001</v>
      </c>
      <c r="K46" s="187">
        <f t="shared" si="4"/>
        <v>318.12726700287453</v>
      </c>
      <c r="L46" s="188">
        <f t="shared" si="4"/>
        <v>5.4607999999999999</v>
      </c>
      <c r="M46" s="189">
        <f t="shared" si="4"/>
        <v>1.0756000000000001</v>
      </c>
      <c r="N46" s="187">
        <f t="shared" si="4"/>
        <v>315.66472891528838</v>
      </c>
      <c r="O46" s="188">
        <f t="shared" si="4"/>
        <v>5.4172000000000002</v>
      </c>
      <c r="P46" s="189">
        <f t="shared" si="4"/>
        <v>1.0672000000000001</v>
      </c>
      <c r="Q46" s="187">
        <f t="shared" si="4"/>
        <v>326.41517080763236</v>
      </c>
      <c r="R46" s="188">
        <f t="shared" si="4"/>
        <v>5.6100000000000012</v>
      </c>
      <c r="S46" s="189">
        <f t="shared" si="4"/>
        <v>1.0684</v>
      </c>
      <c r="T46" s="187">
        <f t="shared" si="4"/>
        <v>384.33817332260236</v>
      </c>
      <c r="U46" s="188">
        <f t="shared" si="4"/>
        <v>6.6343999999999994</v>
      </c>
      <c r="V46" s="189">
        <f t="shared" si="4"/>
        <v>1.1280000000000001</v>
      </c>
      <c r="W46" s="187">
        <f t="shared" si="4"/>
        <v>461.59635775165157</v>
      </c>
      <c r="X46" s="188">
        <f t="shared" si="4"/>
        <v>7.9955999999999996</v>
      </c>
      <c r="Y46" s="189">
        <f t="shared" si="4"/>
        <v>1.236</v>
      </c>
      <c r="Z46" s="187">
        <f t="shared" si="4"/>
        <v>518.17888426392142</v>
      </c>
      <c r="AA46" s="188">
        <f t="shared" si="4"/>
        <v>8.9055999999999997</v>
      </c>
      <c r="AB46" s="189">
        <f t="shared" si="4"/>
        <v>1.6952</v>
      </c>
      <c r="AC46" s="187">
        <f t="shared" si="4"/>
        <v>536.38705374714812</v>
      </c>
      <c r="AD46" s="188">
        <f t="shared" si="4"/>
        <v>9.1967999999999996</v>
      </c>
      <c r="AE46" s="189">
        <f t="shared" si="4"/>
        <v>1.8580000000000001</v>
      </c>
      <c r="AF46" s="187">
        <f t="shared" si="4"/>
        <v>548.80337914425456</v>
      </c>
      <c r="AG46" s="188">
        <f t="shared" si="4"/>
        <v>9.4108000000000001</v>
      </c>
      <c r="AH46" s="189">
        <f t="shared" si="4"/>
        <v>1.9176</v>
      </c>
      <c r="AI46" s="187">
        <f t="shared" si="4"/>
        <v>566.782754068548</v>
      </c>
      <c r="AJ46" s="188">
        <f t="shared" si="4"/>
        <v>9.7224000000000004</v>
      </c>
      <c r="AK46" s="189">
        <f t="shared" si="4"/>
        <v>1.9704000000000002</v>
      </c>
      <c r="AL46" s="187">
        <f t="shared" si="4"/>
        <v>572.15086306143348</v>
      </c>
      <c r="AM46" s="188">
        <f t="shared" si="4"/>
        <v>9.8332000000000015</v>
      </c>
      <c r="AN46" s="189">
        <f>AN44+AN45</f>
        <v>1.9068000000000001</v>
      </c>
      <c r="AO46" s="187">
        <f>AO44+AO45</f>
        <v>571.7062641481939</v>
      </c>
      <c r="AP46" s="188">
        <f>AP44+AP45</f>
        <v>9.823599999999999</v>
      </c>
      <c r="AQ46" s="189">
        <f>AQ44+AQ45</f>
        <v>1.9103999999999999</v>
      </c>
      <c r="CB46" s="53"/>
      <c r="CC46" s="53"/>
    </row>
    <row r="47" spans="1:81" s="2" customFormat="1" ht="16.5" customHeight="1" x14ac:dyDescent="0.25">
      <c r="A47" s="190"/>
      <c r="B47" s="3"/>
      <c r="C47" s="113"/>
      <c r="D47" s="115"/>
      <c r="E47" s="116"/>
      <c r="F47" s="115"/>
      <c r="G47" s="116"/>
      <c r="H47" s="117"/>
      <c r="I47" s="115"/>
      <c r="K47" s="117"/>
      <c r="L47" s="115"/>
      <c r="M47" s="115"/>
      <c r="N47" s="117"/>
      <c r="O47" s="115"/>
      <c r="P47" s="115"/>
      <c r="Q47" s="117"/>
      <c r="R47" s="115"/>
      <c r="S47" s="115"/>
      <c r="T47" s="117"/>
      <c r="U47" s="115"/>
      <c r="V47" s="115"/>
      <c r="W47" s="117"/>
      <c r="X47" s="115"/>
      <c r="Y47" s="115"/>
      <c r="Z47" s="117"/>
      <c r="AA47" s="115"/>
      <c r="AB47" s="115"/>
      <c r="AC47" s="117"/>
      <c r="AD47" s="115"/>
      <c r="AE47" s="115"/>
      <c r="AF47" s="117"/>
      <c r="AG47" s="115"/>
      <c r="AH47" s="115"/>
      <c r="AI47" s="117"/>
      <c r="AJ47" s="115"/>
      <c r="AK47" s="115"/>
      <c r="AL47" s="117"/>
      <c r="AM47" s="115"/>
      <c r="AN47" s="115"/>
      <c r="AO47" s="117"/>
      <c r="AP47" s="115"/>
      <c r="AQ47" s="115"/>
    </row>
    <row r="48" spans="1:81" s="2" customFormat="1" ht="16.5" customHeight="1" thickBot="1" x14ac:dyDescent="0.3">
      <c r="A48" s="191" t="s">
        <v>80</v>
      </c>
      <c r="B48" s="3"/>
      <c r="C48" s="3"/>
      <c r="D48" s="3"/>
      <c r="E48" s="3"/>
      <c r="F48" s="3"/>
      <c r="G48" s="3"/>
      <c r="H48" s="192"/>
      <c r="I48" s="193"/>
      <c r="J48" s="115"/>
      <c r="K48" s="194"/>
      <c r="L48" s="194"/>
      <c r="M48" s="194"/>
      <c r="N48" s="194"/>
      <c r="O48" s="194"/>
      <c r="P48" s="194"/>
      <c r="Q48" s="194"/>
      <c r="R48" s="194"/>
      <c r="S48" s="194"/>
      <c r="T48" s="194"/>
      <c r="U48" s="194"/>
      <c r="V48" s="194"/>
      <c r="W48" s="194"/>
      <c r="X48" s="194"/>
      <c r="Y48" s="194"/>
      <c r="Z48" s="194"/>
      <c r="AA48" s="194"/>
      <c r="AB48" s="194"/>
      <c r="AC48" s="194"/>
      <c r="AD48" s="194"/>
      <c r="AE48" s="194"/>
      <c r="AF48" s="194"/>
      <c r="AG48" s="194"/>
      <c r="AH48" s="194"/>
      <c r="AI48" s="194"/>
      <c r="AJ48" s="194"/>
      <c r="AK48" s="194"/>
      <c r="AL48" s="194"/>
      <c r="AM48" s="194"/>
      <c r="AN48" s="194"/>
      <c r="AO48" s="194"/>
      <c r="AP48" s="194"/>
      <c r="AQ48" s="194"/>
    </row>
    <row r="49" spans="1:81" s="2" customFormat="1" ht="16.5" customHeight="1" x14ac:dyDescent="0.25">
      <c r="A49" s="45" t="s">
        <v>23</v>
      </c>
      <c r="B49" s="195" t="s">
        <v>81</v>
      </c>
      <c r="C49" s="196"/>
      <c r="D49" s="196" t="s">
        <v>82</v>
      </c>
      <c r="E49" s="196"/>
      <c r="F49" s="196"/>
      <c r="G49" s="197"/>
      <c r="H49" s="198">
        <f>$C$51/1000</f>
        <v>2.3E-2</v>
      </c>
      <c r="I49" s="199" t="s">
        <v>83</v>
      </c>
      <c r="J49" s="200">
        <f>$G$51/1000</f>
        <v>0.16250000000000001</v>
      </c>
      <c r="K49" s="198">
        <f>$C$51/1000</f>
        <v>2.3E-2</v>
      </c>
      <c r="L49" s="199" t="s">
        <v>83</v>
      </c>
      <c r="M49" s="200">
        <f>$G$51/1000</f>
        <v>0.16250000000000001</v>
      </c>
      <c r="N49" s="198">
        <f>$C$51/1000</f>
        <v>2.3E-2</v>
      </c>
      <c r="O49" s="199" t="s">
        <v>83</v>
      </c>
      <c r="P49" s="200">
        <f>$G$51/1000</f>
        <v>0.16250000000000001</v>
      </c>
      <c r="Q49" s="198">
        <f>$C$51/1000</f>
        <v>2.3E-2</v>
      </c>
      <c r="R49" s="199" t="s">
        <v>83</v>
      </c>
      <c r="S49" s="200">
        <f>$G$51/1000</f>
        <v>0.16250000000000001</v>
      </c>
      <c r="T49" s="198">
        <f>$C$51/1000</f>
        <v>2.3E-2</v>
      </c>
      <c r="U49" s="199" t="s">
        <v>83</v>
      </c>
      <c r="V49" s="200">
        <f>$G$51/1000</f>
        <v>0.16250000000000001</v>
      </c>
      <c r="W49" s="198">
        <f>$C$51/1000</f>
        <v>2.3E-2</v>
      </c>
      <c r="X49" s="199" t="s">
        <v>83</v>
      </c>
      <c r="Y49" s="200">
        <f>$G$51/1000</f>
        <v>0.16250000000000001</v>
      </c>
      <c r="Z49" s="198">
        <f>$C$51/1000</f>
        <v>2.3E-2</v>
      </c>
      <c r="AA49" s="199" t="s">
        <v>83</v>
      </c>
      <c r="AB49" s="200">
        <f>$G$51/1000</f>
        <v>0.16250000000000001</v>
      </c>
      <c r="AC49" s="198">
        <f>$C$51/1000</f>
        <v>2.3E-2</v>
      </c>
      <c r="AD49" s="199" t="s">
        <v>83</v>
      </c>
      <c r="AE49" s="200">
        <f>$G$51/1000</f>
        <v>0.16250000000000001</v>
      </c>
      <c r="AF49" s="198">
        <f>$C$51/1000</f>
        <v>2.3E-2</v>
      </c>
      <c r="AG49" s="199" t="s">
        <v>83</v>
      </c>
      <c r="AH49" s="200">
        <f>$G$51/1000</f>
        <v>0.16250000000000001</v>
      </c>
      <c r="AI49" s="198">
        <f>$C$51/1000</f>
        <v>2.3E-2</v>
      </c>
      <c r="AJ49" s="199" t="s">
        <v>83</v>
      </c>
      <c r="AK49" s="200">
        <f>$G$51/1000</f>
        <v>0.16250000000000001</v>
      </c>
      <c r="AL49" s="198">
        <f>$C$51/1000</f>
        <v>2.3E-2</v>
      </c>
      <c r="AM49" s="199" t="s">
        <v>83</v>
      </c>
      <c r="AN49" s="200">
        <f>$G$51/1000</f>
        <v>0.16250000000000001</v>
      </c>
      <c r="AO49" s="198">
        <f>$C$51/1000</f>
        <v>2.3E-2</v>
      </c>
      <c r="AP49" s="199" t="s">
        <v>83</v>
      </c>
      <c r="AQ49" s="200">
        <f>$G$51/1000</f>
        <v>0.16250000000000001</v>
      </c>
    </row>
    <row r="50" spans="1:81" s="2" customFormat="1" ht="16.5" customHeight="1" thickBot="1" x14ac:dyDescent="0.3">
      <c r="A50" s="56"/>
      <c r="B50" s="201" t="s">
        <v>84</v>
      </c>
      <c r="C50" s="202"/>
      <c r="D50" s="202" t="s">
        <v>85</v>
      </c>
      <c r="E50" s="202"/>
      <c r="F50" s="202"/>
      <c r="G50" s="203"/>
      <c r="H50" s="204">
        <f>((I8^2+J8^2)*$G$52/1000)/$C$7*$C$7</f>
        <v>1.2253699511073148</v>
      </c>
      <c r="I50" s="205" t="s">
        <v>83</v>
      </c>
      <c r="J50" s="206">
        <f>((I8^2+J8^2)*$J$52)/(100*$C$7)</f>
        <v>4.0296407764894709E-2</v>
      </c>
      <c r="K50" s="204">
        <f>((L8^2+M8^2)*$G$52/1000)/$C$7*$C$7</f>
        <v>1.0981763321916571</v>
      </c>
      <c r="L50" s="205" t="s">
        <v>83</v>
      </c>
      <c r="M50" s="206">
        <f>((L8^2+M8^2)*$J$52)/(100*$C$7)</f>
        <v>3.6113633470253065E-2</v>
      </c>
      <c r="N50" s="204">
        <f>((O8^2+P8^2)*$G$52/1000)/$C$7*$C$7</f>
        <v>1.0770458509664129</v>
      </c>
      <c r="O50" s="205" t="s">
        <v>83</v>
      </c>
      <c r="P50" s="206">
        <f>((O8^2+P8^2)*$J$52)/(100*$C$7)</f>
        <v>3.5418755578926091E-2</v>
      </c>
      <c r="Q50" s="204">
        <f>((R8^2+S8^2)*$G$52/1000)/$C$7*$C$7</f>
        <v>1.156028177313124</v>
      </c>
      <c r="R50" s="205" t="s">
        <v>83</v>
      </c>
      <c r="S50" s="206">
        <f>((R8^2+S8^2)*$J$52)/(100*$C$7)</f>
        <v>3.8016096917197831E-2</v>
      </c>
      <c r="T50" s="204">
        <f>((U8^2+V8^2)*$G$52/1000)/$C$7*$C$7</f>
        <v>1.6606058691887107</v>
      </c>
      <c r="U50" s="205" t="s">
        <v>83</v>
      </c>
      <c r="V50" s="206">
        <f>((U8^2+V8^2)*$J$52)/(100*$C$7)</f>
        <v>5.4609182460477447E-2</v>
      </c>
      <c r="W50" s="204">
        <f>((X8^2+Y8^2)*$G$52/1000)/$C$7*$C$7</f>
        <v>2.4886239644132555</v>
      </c>
      <c r="X50" s="205" t="s">
        <v>83</v>
      </c>
      <c r="Y50" s="206">
        <f>((X8^2+Y8^2)*$J$52)/(100*$C$7)</f>
        <v>8.1838636530024447E-2</v>
      </c>
      <c r="Z50" s="204">
        <f>((AA8^2+AB8^2)*$G$52/1000)/$C$7*$C$7</f>
        <v>3.0483672806917297</v>
      </c>
      <c r="AA50" s="205" t="s">
        <v>83</v>
      </c>
      <c r="AB50" s="206">
        <f>((AA8^2+AB8^2)*$J$52)/(100*$C$7)</f>
        <v>0.10024584889560371</v>
      </c>
      <c r="AC50" s="204">
        <f>((AD8^2+AE8^2)*$G$52/1000)/$C$7*$C$7</f>
        <v>3.191790357768264</v>
      </c>
      <c r="AD50" s="205" t="s">
        <v>83</v>
      </c>
      <c r="AE50" s="206">
        <f>((AD8^2+AE8^2)*$J$52)/(100*$C$7)</f>
        <v>0.10496233047045328</v>
      </c>
      <c r="AF50" s="204">
        <f>((AG8^2+AH8^2)*$G$52/1000)/$C$7*$C$7</f>
        <v>3.3259040840588292</v>
      </c>
      <c r="AG50" s="205" t="s">
        <v>83</v>
      </c>
      <c r="AH50" s="206">
        <f>((AG8^2+AH8^2)*$J$52)/(100*$C$7)</f>
        <v>0.10937267315642368</v>
      </c>
      <c r="AI50" s="204">
        <f>((AJ8^2+AK8^2)*$G$52/1000)/$C$7*$C$7</f>
        <v>3.5993280444427747</v>
      </c>
      <c r="AJ50" s="205" t="s">
        <v>83</v>
      </c>
      <c r="AK50" s="206">
        <f>((AJ8^2+AK8^2)*$J$52)/(100*$C$7)</f>
        <v>0.11836424618330213</v>
      </c>
      <c r="AL50" s="204">
        <f>((AM8^2+AN8^2)*$G$52/1000)/$C$7*$C$7</f>
        <v>3.6450857768355993</v>
      </c>
      <c r="AM50" s="205" t="s">
        <v>83</v>
      </c>
      <c r="AN50" s="206">
        <f>((AM8^2+AN8^2)*$J$52)/(100*$C$7)</f>
        <v>0.11986899357916572</v>
      </c>
      <c r="AO50" s="204">
        <f>((AP8^2+AQ8^2)*$G$52/1000)/$C$7*$C$7</f>
        <v>3.6687947266552516</v>
      </c>
      <c r="AP50" s="205" t="s">
        <v>83</v>
      </c>
      <c r="AQ50" s="206">
        <f>((AP8^2+AQ8^2)*$J$52)/(100*$C$7)</f>
        <v>0.12064866465625289</v>
      </c>
    </row>
    <row r="51" spans="1:81" s="2" customFormat="1" ht="16.5" customHeight="1" x14ac:dyDescent="0.25">
      <c r="A51" s="56"/>
      <c r="B51" s="207" t="s">
        <v>86</v>
      </c>
      <c r="C51" s="208">
        <v>23</v>
      </c>
      <c r="D51" s="209"/>
      <c r="E51" s="210" t="s">
        <v>87</v>
      </c>
      <c r="F51" s="210"/>
      <c r="G51" s="211">
        <v>162.5</v>
      </c>
      <c r="H51" s="212"/>
      <c r="I51" s="213"/>
      <c r="J51" s="214"/>
      <c r="K51" s="92"/>
      <c r="L51" s="215"/>
      <c r="M51" s="93"/>
      <c r="N51" s="92"/>
      <c r="O51" s="215"/>
      <c r="P51" s="93"/>
      <c r="Q51" s="92"/>
      <c r="R51" s="215"/>
      <c r="S51" s="93"/>
      <c r="T51" s="92"/>
      <c r="U51" s="215"/>
      <c r="V51" s="93"/>
      <c r="W51" s="92"/>
      <c r="X51" s="215"/>
      <c r="Y51" s="93"/>
      <c r="Z51" s="92"/>
      <c r="AA51" s="215"/>
      <c r="AB51" s="93"/>
      <c r="AC51" s="92"/>
      <c r="AD51" s="215"/>
      <c r="AE51" s="93"/>
      <c r="AF51" s="92"/>
      <c r="AG51" s="215"/>
      <c r="AH51" s="93"/>
      <c r="AI51" s="92"/>
      <c r="AJ51" s="215"/>
      <c r="AK51" s="93"/>
      <c r="AL51" s="92"/>
      <c r="AM51" s="215"/>
      <c r="AN51" s="93"/>
      <c r="AO51" s="92"/>
      <c r="AP51" s="215"/>
      <c r="AQ51" s="93"/>
    </row>
    <row r="52" spans="1:81" s="2" customFormat="1" ht="16.5" customHeight="1" thickBot="1" x14ac:dyDescent="0.3">
      <c r="A52" s="56"/>
      <c r="B52" s="106"/>
      <c r="C52" s="109"/>
      <c r="D52" s="112"/>
      <c r="E52" s="216"/>
      <c r="F52" s="216" t="s">
        <v>88</v>
      </c>
      <c r="G52" s="107">
        <v>124.19</v>
      </c>
      <c r="H52" s="217" t="s">
        <v>89</v>
      </c>
      <c r="I52" s="218"/>
      <c r="J52" s="219">
        <v>10.210000000000001</v>
      </c>
      <c r="K52" s="97"/>
      <c r="L52" s="220"/>
      <c r="M52" s="98"/>
      <c r="N52" s="97"/>
      <c r="O52" s="220"/>
      <c r="P52" s="98"/>
      <c r="Q52" s="97"/>
      <c r="R52" s="220"/>
      <c r="S52" s="98"/>
      <c r="T52" s="97"/>
      <c r="U52" s="220"/>
      <c r="V52" s="98"/>
      <c r="W52" s="97"/>
      <c r="X52" s="220"/>
      <c r="Y52" s="98"/>
      <c r="Z52" s="97"/>
      <c r="AA52" s="220"/>
      <c r="AB52" s="98"/>
      <c r="AC52" s="97"/>
      <c r="AD52" s="220"/>
      <c r="AE52" s="98"/>
      <c r="AF52" s="97"/>
      <c r="AG52" s="220"/>
      <c r="AH52" s="98"/>
      <c r="AI52" s="97"/>
      <c r="AJ52" s="220"/>
      <c r="AK52" s="98"/>
      <c r="AL52" s="97"/>
      <c r="AM52" s="220"/>
      <c r="AN52" s="98"/>
      <c r="AO52" s="97"/>
      <c r="AP52" s="220"/>
      <c r="AQ52" s="98"/>
    </row>
    <row r="53" spans="1:81" s="2" customFormat="1" ht="16.5" customHeight="1" thickBot="1" x14ac:dyDescent="0.3">
      <c r="A53" s="85"/>
      <c r="B53" s="221" t="s">
        <v>90</v>
      </c>
      <c r="C53" s="222"/>
      <c r="D53" s="222"/>
      <c r="E53" s="222"/>
      <c r="F53" s="222"/>
      <c r="G53" s="223"/>
      <c r="H53" s="224">
        <f>I8+H49+H50</f>
        <v>4.3146259511073151</v>
      </c>
      <c r="I53" s="225" t="s">
        <v>83</v>
      </c>
      <c r="J53" s="226">
        <f>J8+J49+J50</f>
        <v>0.88468440776489488</v>
      </c>
      <c r="K53" s="224">
        <f>L8+K49+K50</f>
        <v>4.0206163321916577</v>
      </c>
      <c r="L53" s="225" t="s">
        <v>83</v>
      </c>
      <c r="M53" s="226">
        <f>M8+M49+M50</f>
        <v>0.85888563347025315</v>
      </c>
      <c r="N53" s="224">
        <f>O8+N49+N50</f>
        <v>3.9719178509664133</v>
      </c>
      <c r="O53" s="225" t="s">
        <v>83</v>
      </c>
      <c r="P53" s="226">
        <f>P8+P49+P50</f>
        <v>0.84977475557892612</v>
      </c>
      <c r="Q53" s="224">
        <f>R8+Q49+Q50</f>
        <v>4.1588681773131242</v>
      </c>
      <c r="R53" s="225" t="s">
        <v>83</v>
      </c>
      <c r="S53" s="226">
        <f>S8+S49+S50</f>
        <v>0.85557209691719793</v>
      </c>
      <c r="T53" s="224">
        <f>U8+T49+T50</f>
        <v>5.2750298691887112</v>
      </c>
      <c r="U53" s="225" t="s">
        <v>83</v>
      </c>
      <c r="V53" s="226">
        <f>V8+V49+V50</f>
        <v>0.90498118246047743</v>
      </c>
      <c r="W53" s="224">
        <f>X8+W49+W50</f>
        <v>6.9241679644132548</v>
      </c>
      <c r="X53" s="225" t="s">
        <v>83</v>
      </c>
      <c r="Y53" s="226">
        <f>Y8+Y49+Y50</f>
        <v>0.99819463653002438</v>
      </c>
      <c r="Z53" s="224">
        <f>AA8+Z49+Z50</f>
        <v>7.9445992806917296</v>
      </c>
      <c r="AA53" s="225" t="s">
        <v>83</v>
      </c>
      <c r="AB53" s="226">
        <f>AB8+AB49+AB50</f>
        <v>1.1558338488956037</v>
      </c>
      <c r="AC53" s="224">
        <f>AD8+AC49+AC50</f>
        <v>8.1895743577682651</v>
      </c>
      <c r="AD53" s="225" t="s">
        <v>83</v>
      </c>
      <c r="AE53" s="226">
        <f>AE8+AE49+AE50</f>
        <v>1.2433663304704532</v>
      </c>
      <c r="AF53" s="224">
        <f>AG8+AF49+AF50</f>
        <v>8.4276560840588282</v>
      </c>
      <c r="AG53" s="225" t="s">
        <v>83</v>
      </c>
      <c r="AH53" s="226">
        <f>AH8+AH49+AH50</f>
        <v>1.2653766731564238</v>
      </c>
      <c r="AI53" s="224">
        <f>AJ8+AI49+AI50</f>
        <v>8.9030480444427731</v>
      </c>
      <c r="AJ53" s="225" t="s">
        <v>83</v>
      </c>
      <c r="AK53" s="226">
        <f>AK8+AK49+AK50</f>
        <v>1.3279682461833022</v>
      </c>
      <c r="AL53" s="224">
        <f>AM8+AL49+AL50</f>
        <v>8.9945977768355991</v>
      </c>
      <c r="AM53" s="225" t="s">
        <v>83</v>
      </c>
      <c r="AN53" s="226">
        <f>AN8+AN49+AN50</f>
        <v>1.2718889935791657</v>
      </c>
      <c r="AO53" s="224">
        <f>AP8+AO49+AO50</f>
        <v>9.0398587266552504</v>
      </c>
      <c r="AP53" s="225" t="s">
        <v>83</v>
      </c>
      <c r="AQ53" s="226">
        <f>AQ8+AQ49+AQ50</f>
        <v>1.2526846646562528</v>
      </c>
    </row>
    <row r="54" spans="1:81" s="2" customFormat="1" ht="16.5" customHeight="1" x14ac:dyDescent="0.25">
      <c r="A54" s="45" t="s">
        <v>91</v>
      </c>
      <c r="B54" s="195" t="s">
        <v>81</v>
      </c>
      <c r="C54" s="196"/>
      <c r="D54" s="196" t="s">
        <v>82</v>
      </c>
      <c r="E54" s="196"/>
      <c r="F54" s="196"/>
      <c r="G54" s="196"/>
      <c r="H54" s="198">
        <f>$C$56/1000</f>
        <v>2.1999999999999999E-2</v>
      </c>
      <c r="I54" s="199" t="s">
        <v>83</v>
      </c>
      <c r="J54" s="200">
        <f>$G$56/1000</f>
        <v>0.16500000000000001</v>
      </c>
      <c r="K54" s="198">
        <f>$C$56/1000</f>
        <v>2.1999999999999999E-2</v>
      </c>
      <c r="L54" s="199" t="s">
        <v>83</v>
      </c>
      <c r="M54" s="200">
        <f>$G$56/1000</f>
        <v>0.16500000000000001</v>
      </c>
      <c r="N54" s="198">
        <f>$C$56/1000</f>
        <v>2.1999999999999999E-2</v>
      </c>
      <c r="O54" s="199" t="s">
        <v>83</v>
      </c>
      <c r="P54" s="200">
        <f>$G$56/1000</f>
        <v>0.16500000000000001</v>
      </c>
      <c r="Q54" s="198">
        <f>$C$56/1000</f>
        <v>2.1999999999999999E-2</v>
      </c>
      <c r="R54" s="199" t="s">
        <v>83</v>
      </c>
      <c r="S54" s="200">
        <f>$G$56/1000</f>
        <v>0.16500000000000001</v>
      </c>
      <c r="T54" s="198">
        <f>$C$56/1000</f>
        <v>2.1999999999999999E-2</v>
      </c>
      <c r="U54" s="199" t="s">
        <v>83</v>
      </c>
      <c r="V54" s="200">
        <f>$G$56/1000</f>
        <v>0.16500000000000001</v>
      </c>
      <c r="W54" s="198">
        <f>$C$56/1000</f>
        <v>2.1999999999999999E-2</v>
      </c>
      <c r="X54" s="199" t="s">
        <v>83</v>
      </c>
      <c r="Y54" s="200">
        <f>$G$56/1000</f>
        <v>0.16500000000000001</v>
      </c>
      <c r="Z54" s="198">
        <f>$C$56/1000</f>
        <v>2.1999999999999999E-2</v>
      </c>
      <c r="AA54" s="199" t="s">
        <v>83</v>
      </c>
      <c r="AB54" s="200">
        <f>$G$56/1000</f>
        <v>0.16500000000000001</v>
      </c>
      <c r="AC54" s="198">
        <f>$C$56/1000</f>
        <v>2.1999999999999999E-2</v>
      </c>
      <c r="AD54" s="199" t="s">
        <v>83</v>
      </c>
      <c r="AE54" s="200">
        <f>$G$56/1000</f>
        <v>0.16500000000000001</v>
      </c>
      <c r="AF54" s="198">
        <f>$C$56/1000</f>
        <v>2.1999999999999999E-2</v>
      </c>
      <c r="AG54" s="199" t="s">
        <v>83</v>
      </c>
      <c r="AH54" s="200">
        <f>$G$56/1000</f>
        <v>0.16500000000000001</v>
      </c>
      <c r="AI54" s="198">
        <f>$C$56/1000</f>
        <v>2.1999999999999999E-2</v>
      </c>
      <c r="AJ54" s="199" t="s">
        <v>83</v>
      </c>
      <c r="AK54" s="200">
        <f>$G$56/1000</f>
        <v>0.16500000000000001</v>
      </c>
      <c r="AL54" s="198">
        <f>$C$56/1000</f>
        <v>2.1999999999999999E-2</v>
      </c>
      <c r="AM54" s="199" t="s">
        <v>83</v>
      </c>
      <c r="AN54" s="200">
        <f>$G$56/1000</f>
        <v>0.16500000000000001</v>
      </c>
      <c r="AO54" s="198">
        <f>$C$56/1000</f>
        <v>2.1999999999999999E-2</v>
      </c>
      <c r="AP54" s="199" t="s">
        <v>83</v>
      </c>
      <c r="AQ54" s="200">
        <f>$G$56/1000</f>
        <v>0.16500000000000001</v>
      </c>
    </row>
    <row r="55" spans="1:81" s="2" customFormat="1" ht="16.5" customHeight="1" thickBot="1" x14ac:dyDescent="0.3">
      <c r="A55" s="56"/>
      <c r="B55" s="201" t="s">
        <v>84</v>
      </c>
      <c r="C55" s="202"/>
      <c r="D55" s="202" t="s">
        <v>85</v>
      </c>
      <c r="E55" s="202"/>
      <c r="F55" s="202"/>
      <c r="G55" s="227"/>
      <c r="H55" s="204">
        <f>((I14^2+J14^2)*$G$57/1000)/$C$13*$C$7</f>
        <v>0.88697104469196797</v>
      </c>
      <c r="I55" s="205" t="s">
        <v>83</v>
      </c>
      <c r="J55" s="206">
        <f>((I14^2+J14^2)*$J$57)/(100*$C$13)</f>
        <v>3.090868589638451E-2</v>
      </c>
      <c r="K55" s="204">
        <f>((L14^2+M14^2)*$G$57/1000)/$C$13*$C$7</f>
        <v>0.79573873562316755</v>
      </c>
      <c r="L55" s="205" t="s">
        <v>83</v>
      </c>
      <c r="M55" s="206">
        <f>((L14^2+M14^2)*$J$57)/(100*$C$13)</f>
        <v>2.7729471871885302E-2</v>
      </c>
      <c r="N55" s="204">
        <f>((O14^2+P14^2)*$G$57/1000)/$C$13*$C$7</f>
        <v>0.78600961011251214</v>
      </c>
      <c r="O55" s="205" t="s">
        <v>83</v>
      </c>
      <c r="P55" s="206">
        <f>((O14^2+P14^2)*$J$57)/(100*$C$13)</f>
        <v>2.7390436582903813E-2</v>
      </c>
      <c r="Q55" s="204">
        <f>((R14^2+S14^2)*$G$57/1000)/$C$13*$C$7</f>
        <v>0.8376212477849605</v>
      </c>
      <c r="R55" s="205" t="s">
        <v>83</v>
      </c>
      <c r="S55" s="206">
        <f>((R14^2+S14^2)*$J$57)/(100*$C$13)</f>
        <v>2.9188970939760649E-2</v>
      </c>
      <c r="T55" s="204">
        <f>((U14^2+V14^2)*$G$57/1000)/$C$13*$C$7</f>
        <v>1.1168427912919037</v>
      </c>
      <c r="U55" s="205" t="s">
        <v>83</v>
      </c>
      <c r="V55" s="206">
        <f>((U14^2+V14^2)*$J$57)/(100*$C$13)</f>
        <v>3.8919131845697529E-2</v>
      </c>
      <c r="W55" s="204">
        <f>((X14^2+Y14^2)*$G$57/1000)/$C$13*$C$7</f>
        <v>1.5438138441789442</v>
      </c>
      <c r="X55" s="205" t="s">
        <v>83</v>
      </c>
      <c r="Y55" s="206">
        <f>((X14^2+Y14^2)*$J$57)/(100*$C$13)</f>
        <v>5.3797987519184902E-2</v>
      </c>
      <c r="Z55" s="204">
        <f>((AA14^2+AB14^2)*$G$57/1000)/$C$13*$C$7</f>
        <v>1.9962717580733436</v>
      </c>
      <c r="AA55" s="205" t="s">
        <v>83</v>
      </c>
      <c r="AB55" s="206">
        <f>((AA14^2+AB14^2)*$J$57)/(100*$C$13)</f>
        <v>6.9564995501674484E-2</v>
      </c>
      <c r="AC55" s="204">
        <f>((AD14^2+AE14^2)*$G$57/1000)/$C$13*$C$7</f>
        <v>2.1971950790097927</v>
      </c>
      <c r="AD55" s="205" t="s">
        <v>83</v>
      </c>
      <c r="AE55" s="206">
        <f>((AD14^2+AE14^2)*$J$57)/(100*$C$13)</f>
        <v>7.6566662414307346E-2</v>
      </c>
      <c r="AF55" s="204">
        <f>((AG14^2+AH14^2)*$G$57/1000)/$C$13*$C$7</f>
        <v>2.3172534028303362</v>
      </c>
      <c r="AG55" s="205" t="s">
        <v>83</v>
      </c>
      <c r="AH55" s="206">
        <f>((AG14^2+AH14^2)*$J$57)/(100*$C$13)</f>
        <v>8.0750389766426622E-2</v>
      </c>
      <c r="AI55" s="204">
        <f>((AJ14^2+AK14^2)*$G$57/1000)/$C$13*$C$7</f>
        <v>2.4305643900759049</v>
      </c>
      <c r="AJ55" s="205" t="s">
        <v>83</v>
      </c>
      <c r="AK55" s="206">
        <f>((AJ14^2+AK14^2)*$J$57)/(100*$C$13)</f>
        <v>8.4698989593153584E-2</v>
      </c>
      <c r="AL55" s="204">
        <f>((AM14^2+AN14^2)*$G$57/1000)/$C$13*$C$7</f>
        <v>2.4976970772515843</v>
      </c>
      <c r="AM55" s="205" t="s">
        <v>83</v>
      </c>
      <c r="AN55" s="206">
        <f>((AM14^2+AN14^2)*$J$57)/(100*$C$13)</f>
        <v>8.7038393064902658E-2</v>
      </c>
      <c r="AO55" s="204">
        <f>((AP14^2+AQ14^2)*$G$57/1000)/$C$13*$C$7</f>
        <v>2.4693983715957764</v>
      </c>
      <c r="AP55" s="205" t="s">
        <v>83</v>
      </c>
      <c r="AQ55" s="206">
        <f>((AP14^2+AQ14^2)*$J$57)/(100*$C$13)</f>
        <v>8.6052255118659604E-2</v>
      </c>
    </row>
    <row r="56" spans="1:81" s="2" customFormat="1" ht="16.5" customHeight="1" x14ac:dyDescent="0.25">
      <c r="A56" s="56"/>
      <c r="B56" s="207" t="s">
        <v>86</v>
      </c>
      <c r="C56" s="228">
        <v>22</v>
      </c>
      <c r="D56" s="209"/>
      <c r="E56" s="210" t="s">
        <v>87</v>
      </c>
      <c r="F56" s="210"/>
      <c r="G56" s="229">
        <v>165</v>
      </c>
      <c r="H56" s="212"/>
      <c r="I56" s="213"/>
      <c r="J56" s="230"/>
      <c r="K56" s="231"/>
      <c r="L56" s="232"/>
      <c r="M56" s="233"/>
      <c r="N56" s="231"/>
      <c r="O56" s="232"/>
      <c r="P56" s="233"/>
      <c r="Q56" s="231"/>
      <c r="R56" s="232"/>
      <c r="S56" s="233"/>
      <c r="T56" s="231"/>
      <c r="U56" s="232"/>
      <c r="V56" s="233"/>
      <c r="W56" s="231"/>
      <c r="X56" s="232"/>
      <c r="Y56" s="233"/>
      <c r="Z56" s="231"/>
      <c r="AA56" s="232"/>
      <c r="AB56" s="233"/>
      <c r="AC56" s="231"/>
      <c r="AD56" s="232"/>
      <c r="AE56" s="233"/>
      <c r="AF56" s="231"/>
      <c r="AG56" s="232"/>
      <c r="AH56" s="233"/>
      <c r="AI56" s="231"/>
      <c r="AJ56" s="232"/>
      <c r="AK56" s="233"/>
      <c r="AL56" s="231"/>
      <c r="AM56" s="232"/>
      <c r="AN56" s="233"/>
      <c r="AO56" s="231"/>
      <c r="AP56" s="232"/>
      <c r="AQ56" s="233"/>
    </row>
    <row r="57" spans="1:81" s="2" customFormat="1" ht="16.5" customHeight="1" thickBot="1" x14ac:dyDescent="0.3">
      <c r="A57" s="56"/>
      <c r="B57" s="234"/>
      <c r="C57" s="194"/>
      <c r="D57" s="3"/>
      <c r="E57" s="216"/>
      <c r="F57" s="216" t="s">
        <v>88</v>
      </c>
      <c r="G57" s="235">
        <v>118</v>
      </c>
      <c r="H57" s="217" t="s">
        <v>89</v>
      </c>
      <c r="I57" s="218"/>
      <c r="J57" s="219">
        <v>10.28</v>
      </c>
      <c r="K57" s="236"/>
      <c r="L57" s="237"/>
      <c r="M57" s="238"/>
      <c r="N57" s="236"/>
      <c r="O57" s="237"/>
      <c r="P57" s="238"/>
      <c r="Q57" s="236"/>
      <c r="R57" s="237"/>
      <c r="S57" s="238"/>
      <c r="T57" s="236"/>
      <c r="U57" s="237"/>
      <c r="V57" s="238"/>
      <c r="W57" s="236"/>
      <c r="X57" s="237"/>
      <c r="Y57" s="238"/>
      <c r="Z57" s="236"/>
      <c r="AA57" s="237"/>
      <c r="AB57" s="238"/>
      <c r="AC57" s="236"/>
      <c r="AD57" s="237"/>
      <c r="AE57" s="238"/>
      <c r="AF57" s="236"/>
      <c r="AG57" s="237"/>
      <c r="AH57" s="238"/>
      <c r="AI57" s="236"/>
      <c r="AJ57" s="237"/>
      <c r="AK57" s="238"/>
      <c r="AL57" s="236"/>
      <c r="AM57" s="237"/>
      <c r="AN57" s="238"/>
      <c r="AO57" s="236"/>
      <c r="AP57" s="237"/>
      <c r="AQ57" s="238"/>
    </row>
    <row r="58" spans="1:81" s="242" customFormat="1" ht="16.5" customHeight="1" thickBot="1" x14ac:dyDescent="0.3">
      <c r="A58" s="85"/>
      <c r="B58" s="221" t="s">
        <v>90</v>
      </c>
      <c r="C58" s="222"/>
      <c r="D58" s="222"/>
      <c r="E58" s="222"/>
      <c r="F58" s="222"/>
      <c r="G58" s="223"/>
      <c r="H58" s="239">
        <f>I14+H54+H55</f>
        <v>3.6171950446919676</v>
      </c>
      <c r="I58" s="240" t="s">
        <v>83</v>
      </c>
      <c r="J58" s="241">
        <f>J54+J55+J14</f>
        <v>0.62278868589638448</v>
      </c>
      <c r="K58" s="239">
        <f>L14+K54+K55</f>
        <v>3.3807627356231666</v>
      </c>
      <c r="L58" s="240" t="s">
        <v>83</v>
      </c>
      <c r="M58" s="241">
        <f>M54+M55+M14</f>
        <v>0.61040947187188532</v>
      </c>
      <c r="N58" s="239">
        <f>O14+N54+N55</f>
        <v>3.3549376101125121</v>
      </c>
      <c r="O58" s="240" t="s">
        <v>83</v>
      </c>
      <c r="P58" s="241">
        <f>P54+P55+P14</f>
        <v>0.60983043658290381</v>
      </c>
      <c r="Q58" s="239">
        <f>R14+Q54+Q55</f>
        <v>3.491333247784961</v>
      </c>
      <c r="R58" s="240" t="s">
        <v>83</v>
      </c>
      <c r="S58" s="241">
        <f>S54+S55+S14</f>
        <v>0.60961297093976063</v>
      </c>
      <c r="T58" s="239">
        <f>U14+T54+T55</f>
        <v>4.1833707912919031</v>
      </c>
      <c r="U58" s="240" t="s">
        <v>83</v>
      </c>
      <c r="V58" s="241">
        <f>V54+V55+V14</f>
        <v>0.64620713184569767</v>
      </c>
      <c r="W58" s="239">
        <f>X14+W54+W55</f>
        <v>5.1503258441789441</v>
      </c>
      <c r="X58" s="240" t="s">
        <v>83</v>
      </c>
      <c r="Y58" s="241">
        <f>Y54+Y55+Y14</f>
        <v>0.70298998751918496</v>
      </c>
      <c r="Z58" s="239">
        <f>AA14+Z54+Z55</f>
        <v>6.0519837580733435</v>
      </c>
      <c r="AA58" s="240" t="s">
        <v>83</v>
      </c>
      <c r="AB58" s="241">
        <f>AB54+AB55+AB14</f>
        <v>1.0387569955016747</v>
      </c>
      <c r="AC58" s="239">
        <f>AD14+AC54+AC55</f>
        <v>6.4426830790097931</v>
      </c>
      <c r="AD58" s="240" t="s">
        <v>83</v>
      </c>
      <c r="AE58" s="241">
        <f>AE54+AE55+AE14</f>
        <v>1.1261266624143074</v>
      </c>
      <c r="AF58" s="239">
        <f>AG14+AF54+AF55</f>
        <v>6.6727574028303369</v>
      </c>
      <c r="AG58" s="240" t="s">
        <v>83</v>
      </c>
      <c r="AH58" s="241">
        <f>AH54+AH55+AH14</f>
        <v>1.1722943897664266</v>
      </c>
      <c r="AI58" s="239">
        <f>AJ14+AI54+AI55</f>
        <v>6.8956523900759059</v>
      </c>
      <c r="AJ58" s="240" t="s">
        <v>83</v>
      </c>
      <c r="AK58" s="241">
        <f>AK54+AK55+AK14</f>
        <v>1.1754269895931537</v>
      </c>
      <c r="AL58" s="239">
        <f>AM14+AL54+AL55</f>
        <v>7.0275850772515849</v>
      </c>
      <c r="AM58" s="240" t="s">
        <v>83</v>
      </c>
      <c r="AN58" s="241">
        <f>AN54+AN55+AN14</f>
        <v>1.1717503930649027</v>
      </c>
      <c r="AO58" s="239">
        <f>AP14+AO54+AO55</f>
        <v>6.9677023715957773</v>
      </c>
      <c r="AP58" s="240" t="s">
        <v>83</v>
      </c>
      <c r="AQ58" s="241">
        <f>AQ54+AQ55+AQ14</f>
        <v>1.1943482551186595</v>
      </c>
      <c r="CC58" s="243"/>
    </row>
    <row r="59" spans="1:81" s="2" customFormat="1" ht="16.5" customHeight="1" x14ac:dyDescent="0.25">
      <c r="A59" s="118" t="s">
        <v>92</v>
      </c>
      <c r="B59" s="119"/>
      <c r="C59" s="119"/>
      <c r="D59" s="119"/>
      <c r="E59" s="119"/>
      <c r="F59" s="119"/>
      <c r="G59" s="244"/>
      <c r="H59" s="245"/>
      <c r="I59" s="246"/>
      <c r="J59" s="214"/>
      <c r="K59" s="245"/>
      <c r="L59" s="246"/>
      <c r="M59" s="214"/>
      <c r="N59" s="245"/>
      <c r="O59" s="246"/>
      <c r="P59" s="214"/>
      <c r="Q59" s="245"/>
      <c r="R59" s="246"/>
      <c r="S59" s="214"/>
      <c r="T59" s="245"/>
      <c r="U59" s="246"/>
      <c r="V59" s="214"/>
      <c r="W59" s="245"/>
      <c r="X59" s="246"/>
      <c r="Y59" s="214"/>
      <c r="Z59" s="245"/>
      <c r="AA59" s="246"/>
      <c r="AB59" s="214"/>
      <c r="AC59" s="245"/>
      <c r="AD59" s="246"/>
      <c r="AE59" s="214"/>
      <c r="AF59" s="245"/>
      <c r="AG59" s="246"/>
      <c r="AH59" s="214"/>
      <c r="AI59" s="245"/>
      <c r="AJ59" s="246"/>
      <c r="AK59" s="214"/>
      <c r="AL59" s="245"/>
      <c r="AM59" s="246"/>
      <c r="AN59" s="214"/>
      <c r="AO59" s="245"/>
      <c r="AP59" s="246"/>
      <c r="AQ59" s="214"/>
    </row>
    <row r="60" spans="1:81" s="2" customFormat="1" ht="16.5" customHeight="1" thickBot="1" x14ac:dyDescent="0.3">
      <c r="A60" s="247" t="s">
        <v>93</v>
      </c>
      <c r="B60" s="248"/>
      <c r="C60" s="249"/>
      <c r="D60" s="248"/>
      <c r="E60" s="112"/>
      <c r="F60" s="248" t="s">
        <v>94</v>
      </c>
      <c r="G60" s="111"/>
      <c r="H60" s="250">
        <f>SUM(H53,H58)</f>
        <v>7.9318209957992831</v>
      </c>
      <c r="I60" s="251" t="s">
        <v>83</v>
      </c>
      <c r="J60" s="252">
        <f>SUM(J53,J58)</f>
        <v>1.5074730936612792</v>
      </c>
      <c r="K60" s="250">
        <f>SUM(K53,K58)</f>
        <v>7.4013790678148244</v>
      </c>
      <c r="L60" s="251" t="s">
        <v>83</v>
      </c>
      <c r="M60" s="252">
        <f>SUM(M53,M58)</f>
        <v>1.4692951053421384</v>
      </c>
      <c r="N60" s="250">
        <f>SUM(N53,N58)</f>
        <v>7.3268554610789254</v>
      </c>
      <c r="O60" s="251" t="s">
        <v>83</v>
      </c>
      <c r="P60" s="252">
        <f>SUM(P53,P58)</f>
        <v>1.4596051921618298</v>
      </c>
      <c r="Q60" s="250">
        <f>SUM(Q53,Q58)</f>
        <v>7.6502014250980857</v>
      </c>
      <c r="R60" s="251" t="s">
        <v>83</v>
      </c>
      <c r="S60" s="252">
        <f>SUM(S53,S58)</f>
        <v>1.4651850678569587</v>
      </c>
      <c r="T60" s="250">
        <f>SUM(T53,T58)</f>
        <v>9.4584006604806135</v>
      </c>
      <c r="U60" s="251" t="s">
        <v>83</v>
      </c>
      <c r="V60" s="252">
        <f>SUM(V53,V58)</f>
        <v>1.5511883143061751</v>
      </c>
      <c r="W60" s="250">
        <f>SUM(W53,W58)</f>
        <v>12.074493808592198</v>
      </c>
      <c r="X60" s="251" t="s">
        <v>83</v>
      </c>
      <c r="Y60" s="252">
        <f>SUM(Y53,Y58)</f>
        <v>1.7011846240492092</v>
      </c>
      <c r="Z60" s="250">
        <f>SUM(Z53,Z58)</f>
        <v>13.996583038765074</v>
      </c>
      <c r="AA60" s="251" t="s">
        <v>83</v>
      </c>
      <c r="AB60" s="252">
        <f>SUM(AB53,AB58)</f>
        <v>2.1945908443972781</v>
      </c>
      <c r="AC60" s="250">
        <f>SUM(AC53,AC58)</f>
        <v>14.632257436778058</v>
      </c>
      <c r="AD60" s="251" t="s">
        <v>83</v>
      </c>
      <c r="AE60" s="252">
        <f>SUM(AE53,AE58)</f>
        <v>2.3694929928847603</v>
      </c>
      <c r="AF60" s="250">
        <f>SUM(AF53,AF58)</f>
        <v>15.100413486889165</v>
      </c>
      <c r="AG60" s="251" t="s">
        <v>83</v>
      </c>
      <c r="AH60" s="252">
        <f>SUM(AH53,AH58)</f>
        <v>2.4376710629228504</v>
      </c>
      <c r="AI60" s="250">
        <f>SUM(AI53,AI58)</f>
        <v>15.798700434518679</v>
      </c>
      <c r="AJ60" s="251" t="s">
        <v>83</v>
      </c>
      <c r="AK60" s="252">
        <f>SUM(AK53,AK58)</f>
        <v>2.503395235776456</v>
      </c>
      <c r="AL60" s="250">
        <f>SUM(AL53,AL58)</f>
        <v>16.022182854087184</v>
      </c>
      <c r="AM60" s="251" t="s">
        <v>83</v>
      </c>
      <c r="AN60" s="252">
        <f>SUM(AN53,AN58)</f>
        <v>2.4436393866440684</v>
      </c>
      <c r="AO60" s="250">
        <f>SUM(AO53,AO58)</f>
        <v>16.007561098251028</v>
      </c>
      <c r="AP60" s="251" t="s">
        <v>83</v>
      </c>
      <c r="AQ60" s="252">
        <f>SUM(AQ53,AQ58)</f>
        <v>2.4470329197749123</v>
      </c>
    </row>
    <row r="61" spans="1:81" s="2" customFormat="1" ht="16.5" hidden="1" customHeight="1" x14ac:dyDescent="0.25">
      <c r="A61" s="253" t="s">
        <v>95</v>
      </c>
      <c r="B61" s="242"/>
      <c r="C61" s="242"/>
      <c r="D61" s="242"/>
      <c r="E61" s="242"/>
      <c r="F61" s="242"/>
      <c r="G61" s="242"/>
      <c r="H61" s="242"/>
      <c r="I61" s="254">
        <f>J60/H60</f>
        <v>0.19005384696145333</v>
      </c>
      <c r="J61" s="242"/>
      <c r="K61" s="242"/>
      <c r="L61" s="254">
        <f>M60/K60</f>
        <v>0.19851639699571982</v>
      </c>
      <c r="M61" s="242"/>
      <c r="N61" s="242"/>
      <c r="O61" s="254">
        <f>P60/N60</f>
        <v>0.19921304574867291</v>
      </c>
      <c r="P61" s="242"/>
      <c r="Q61" s="242"/>
      <c r="R61" s="254">
        <f>S60/Q60</f>
        <v>0.19152241705036846</v>
      </c>
      <c r="S61" s="242"/>
      <c r="T61" s="242"/>
      <c r="U61" s="254">
        <f>V60/T60</f>
        <v>0.16400112132988812</v>
      </c>
      <c r="V61" s="242"/>
      <c r="W61" s="242"/>
      <c r="X61" s="254">
        <f>Y60/W60</f>
        <v>0.14089076122086774</v>
      </c>
      <c r="Y61" s="242"/>
      <c r="Z61" s="242"/>
      <c r="AA61" s="254">
        <f>AB60/Z60</f>
        <v>0.15679475757183861</v>
      </c>
      <c r="AB61" s="242"/>
      <c r="AC61" s="242"/>
      <c r="AD61" s="254">
        <f>AE60/AC60</f>
        <v>0.16193625646095178</v>
      </c>
      <c r="AE61" s="242"/>
      <c r="AF61" s="242"/>
      <c r="AG61" s="254">
        <f>AH60/AF60</f>
        <v>0.16143074923341286</v>
      </c>
      <c r="AH61" s="242"/>
      <c r="AI61" s="242"/>
      <c r="AJ61" s="254">
        <f>AK60/AI60</f>
        <v>0.1584557695838559</v>
      </c>
      <c r="AK61" s="242"/>
      <c r="AL61" s="242"/>
      <c r="AM61" s="254">
        <f>AN60/AL60</f>
        <v>0.1525160091417074</v>
      </c>
      <c r="AN61" s="242"/>
      <c r="AO61" s="242"/>
      <c r="AP61" s="254">
        <f>AQ60/AO60</f>
        <v>0.15286731718564378</v>
      </c>
      <c r="AQ61" s="242"/>
    </row>
    <row r="62" spans="1:81" s="255" customFormat="1" ht="16.5" hidden="1" customHeight="1" x14ac:dyDescent="0.25">
      <c r="A62" s="253" t="s">
        <v>96</v>
      </c>
      <c r="C62" s="253"/>
      <c r="D62" s="253"/>
      <c r="E62" s="253"/>
      <c r="F62" s="253"/>
      <c r="T62" s="256"/>
      <c r="U62" s="257"/>
    </row>
    <row r="63" spans="1:81" s="258" customFormat="1" ht="30" customHeight="1" thickBot="1" x14ac:dyDescent="0.25">
      <c r="I63" s="259"/>
      <c r="L63" s="259"/>
      <c r="O63" s="259"/>
      <c r="R63" s="259"/>
      <c r="U63" s="259"/>
      <c r="X63" s="259"/>
      <c r="AA63" s="259"/>
      <c r="AD63" s="259"/>
      <c r="AG63" s="259"/>
      <c r="AJ63" s="259"/>
      <c r="AM63" s="259"/>
      <c r="AP63" s="259"/>
      <c r="AS63" s="259"/>
      <c r="AV63" s="259"/>
      <c r="AY63" s="259"/>
      <c r="BB63" s="259"/>
      <c r="BE63" s="259"/>
      <c r="BH63" s="259"/>
      <c r="BK63" s="259"/>
      <c r="BN63" s="259"/>
      <c r="BQ63" s="259"/>
      <c r="BT63" s="259"/>
      <c r="BW63" s="259"/>
      <c r="BZ63" s="259"/>
    </row>
    <row r="64" spans="1:81" s="258" customFormat="1" ht="17.25" thickBot="1" x14ac:dyDescent="0.3">
      <c r="A64" s="16" t="s">
        <v>2</v>
      </c>
      <c r="B64" s="17"/>
      <c r="C64" s="17"/>
      <c r="D64" s="17"/>
      <c r="E64" s="17"/>
      <c r="F64" s="17"/>
      <c r="G64" s="18"/>
      <c r="H64" s="19" t="s">
        <v>97</v>
      </c>
      <c r="I64" s="20"/>
      <c r="J64" s="21"/>
      <c r="K64" s="19" t="s">
        <v>98</v>
      </c>
      <c r="L64" s="20"/>
      <c r="M64" s="21"/>
      <c r="N64" s="19" t="s">
        <v>99</v>
      </c>
      <c r="O64" s="20"/>
      <c r="P64" s="21"/>
      <c r="Q64" s="19" t="s">
        <v>100</v>
      </c>
      <c r="R64" s="20"/>
      <c r="S64" s="21"/>
      <c r="T64" s="19" t="s">
        <v>101</v>
      </c>
      <c r="U64" s="20"/>
      <c r="V64" s="21"/>
      <c r="W64" s="19" t="s">
        <v>102</v>
      </c>
      <c r="X64" s="20"/>
      <c r="Y64" s="21"/>
      <c r="Z64" s="19" t="s">
        <v>103</v>
      </c>
      <c r="AA64" s="20"/>
      <c r="AB64" s="21"/>
      <c r="AC64" s="19" t="s">
        <v>104</v>
      </c>
      <c r="AD64" s="20"/>
      <c r="AE64" s="21"/>
      <c r="AF64" s="19" t="s">
        <v>105</v>
      </c>
      <c r="AG64" s="20"/>
      <c r="AH64" s="21"/>
      <c r="AI64" s="19" t="s">
        <v>106</v>
      </c>
      <c r="AJ64" s="20"/>
      <c r="AK64" s="21"/>
      <c r="AL64" s="19" t="s">
        <v>107</v>
      </c>
      <c r="AM64" s="20"/>
      <c r="AN64" s="21"/>
      <c r="AO64" s="19" t="s">
        <v>108</v>
      </c>
      <c r="AP64" s="20"/>
      <c r="AQ64" s="21"/>
    </row>
    <row r="65" spans="1:71" s="258" customFormat="1" ht="16.5" x14ac:dyDescent="0.25">
      <c r="A65" s="22" t="s">
        <v>15</v>
      </c>
      <c r="B65" s="23"/>
      <c r="C65" s="24" t="s">
        <v>16</v>
      </c>
      <c r="D65" s="25"/>
      <c r="E65" s="26"/>
      <c r="F65" s="26"/>
      <c r="G65" s="27"/>
      <c r="H65" s="28" t="s">
        <v>17</v>
      </c>
      <c r="I65" s="29" t="s">
        <v>18</v>
      </c>
      <c r="J65" s="30" t="s">
        <v>19</v>
      </c>
      <c r="K65" s="28" t="s">
        <v>17</v>
      </c>
      <c r="L65" s="29" t="s">
        <v>18</v>
      </c>
      <c r="M65" s="30" t="s">
        <v>19</v>
      </c>
      <c r="N65" s="28" t="s">
        <v>17</v>
      </c>
      <c r="O65" s="29" t="s">
        <v>18</v>
      </c>
      <c r="P65" s="30" t="s">
        <v>19</v>
      </c>
      <c r="Q65" s="28" t="s">
        <v>17</v>
      </c>
      <c r="R65" s="29" t="s">
        <v>18</v>
      </c>
      <c r="S65" s="30" t="s">
        <v>19</v>
      </c>
      <c r="T65" s="28" t="s">
        <v>17</v>
      </c>
      <c r="U65" s="29" t="s">
        <v>18</v>
      </c>
      <c r="V65" s="30" t="s">
        <v>19</v>
      </c>
      <c r="W65" s="28" t="s">
        <v>17</v>
      </c>
      <c r="X65" s="29" t="s">
        <v>18</v>
      </c>
      <c r="Y65" s="30" t="s">
        <v>19</v>
      </c>
      <c r="Z65" s="28" t="s">
        <v>17</v>
      </c>
      <c r="AA65" s="29" t="s">
        <v>18</v>
      </c>
      <c r="AB65" s="30" t="s">
        <v>19</v>
      </c>
      <c r="AC65" s="28" t="s">
        <v>17</v>
      </c>
      <c r="AD65" s="29" t="s">
        <v>18</v>
      </c>
      <c r="AE65" s="30" t="s">
        <v>19</v>
      </c>
      <c r="AF65" s="28" t="s">
        <v>17</v>
      </c>
      <c r="AG65" s="29" t="s">
        <v>18</v>
      </c>
      <c r="AH65" s="30" t="s">
        <v>19</v>
      </c>
      <c r="AI65" s="28" t="s">
        <v>17</v>
      </c>
      <c r="AJ65" s="29" t="s">
        <v>18</v>
      </c>
      <c r="AK65" s="30" t="s">
        <v>19</v>
      </c>
      <c r="AL65" s="28" t="s">
        <v>17</v>
      </c>
      <c r="AM65" s="29" t="s">
        <v>18</v>
      </c>
      <c r="AN65" s="30" t="s">
        <v>19</v>
      </c>
      <c r="AO65" s="28" t="s">
        <v>17</v>
      </c>
      <c r="AP65" s="29" t="s">
        <v>18</v>
      </c>
      <c r="AQ65" s="30" t="s">
        <v>19</v>
      </c>
      <c r="BN65" s="260"/>
      <c r="BO65" s="260"/>
      <c r="BP65" s="261">
        <v>0</v>
      </c>
      <c r="BQ65" s="261"/>
      <c r="BR65" s="260"/>
      <c r="BS65" s="260"/>
    </row>
    <row r="66" spans="1:71" ht="17.25" thickBot="1" x14ac:dyDescent="0.3">
      <c r="A66" s="31"/>
      <c r="B66" s="32"/>
      <c r="C66" s="33"/>
      <c r="D66" s="34"/>
      <c r="E66" s="35"/>
      <c r="F66" s="35"/>
      <c r="G66" s="36"/>
      <c r="H66" s="40" t="s">
        <v>20</v>
      </c>
      <c r="I66" s="41" t="s">
        <v>21</v>
      </c>
      <c r="J66" s="42" t="s">
        <v>22</v>
      </c>
      <c r="K66" s="40" t="s">
        <v>20</v>
      </c>
      <c r="L66" s="41" t="s">
        <v>21</v>
      </c>
      <c r="M66" s="42" t="s">
        <v>22</v>
      </c>
      <c r="N66" s="40" t="s">
        <v>20</v>
      </c>
      <c r="O66" s="41" t="s">
        <v>21</v>
      </c>
      <c r="P66" s="42" t="s">
        <v>22</v>
      </c>
      <c r="Q66" s="40" t="s">
        <v>20</v>
      </c>
      <c r="R66" s="41" t="s">
        <v>21</v>
      </c>
      <c r="S66" s="42" t="s">
        <v>22</v>
      </c>
      <c r="T66" s="40" t="s">
        <v>20</v>
      </c>
      <c r="U66" s="41" t="s">
        <v>21</v>
      </c>
      <c r="V66" s="42" t="s">
        <v>22</v>
      </c>
      <c r="W66" s="40" t="s">
        <v>20</v>
      </c>
      <c r="X66" s="41" t="s">
        <v>21</v>
      </c>
      <c r="Y66" s="42" t="s">
        <v>22</v>
      </c>
      <c r="Z66" s="40" t="s">
        <v>20</v>
      </c>
      <c r="AA66" s="41" t="s">
        <v>21</v>
      </c>
      <c r="AB66" s="42" t="s">
        <v>22</v>
      </c>
      <c r="AC66" s="40" t="s">
        <v>20</v>
      </c>
      <c r="AD66" s="41" t="s">
        <v>21</v>
      </c>
      <c r="AE66" s="42" t="s">
        <v>22</v>
      </c>
      <c r="AF66" s="40" t="s">
        <v>20</v>
      </c>
      <c r="AG66" s="41" t="s">
        <v>21</v>
      </c>
      <c r="AH66" s="42" t="s">
        <v>22</v>
      </c>
      <c r="AI66" s="40" t="s">
        <v>20</v>
      </c>
      <c r="AJ66" s="41" t="s">
        <v>21</v>
      </c>
      <c r="AK66" s="42" t="s">
        <v>22</v>
      </c>
      <c r="AL66" s="40" t="s">
        <v>20</v>
      </c>
      <c r="AM66" s="41" t="s">
        <v>21</v>
      </c>
      <c r="AN66" s="42" t="s">
        <v>22</v>
      </c>
      <c r="AO66" s="40" t="s">
        <v>20</v>
      </c>
      <c r="AP66" s="41" t="s">
        <v>21</v>
      </c>
      <c r="AQ66" s="42" t="s">
        <v>22</v>
      </c>
      <c r="BN66" s="260"/>
      <c r="BO66" s="260"/>
      <c r="BP66" s="261">
        <v>0</v>
      </c>
      <c r="BR66" s="260"/>
      <c r="BS66" s="260"/>
    </row>
    <row r="67" spans="1:71" ht="16.5" x14ac:dyDescent="0.25">
      <c r="A67" s="43" t="s">
        <v>23</v>
      </c>
      <c r="B67" s="44"/>
      <c r="C67" s="45">
        <v>25</v>
      </c>
      <c r="D67" s="46" t="s">
        <v>24</v>
      </c>
      <c r="E67" s="47"/>
      <c r="F67" s="48" t="s">
        <v>25</v>
      </c>
      <c r="G67" s="75"/>
      <c r="H67" s="50">
        <f>SQRT(I67^2+J67^2)*1000/(1.73*H70)</f>
        <v>25.185724723731216</v>
      </c>
      <c r="I67" s="51">
        <v>5.1612</v>
      </c>
      <c r="J67" s="52">
        <v>1.0757999999999999</v>
      </c>
      <c r="K67" s="50">
        <f>SQRT(L67^2+M67^2)*1000/(1.73*K70)</f>
        <v>24.974939592120514</v>
      </c>
      <c r="L67" s="51">
        <v>5.1215999999999999</v>
      </c>
      <c r="M67" s="52">
        <v>1.0494000000000001</v>
      </c>
      <c r="N67" s="50">
        <f>SQRT(O67^2+P67^2)*1000/(1.73*N70)</f>
        <v>25.266883052869318</v>
      </c>
      <c r="O67" s="51">
        <v>5.1743999999999994</v>
      </c>
      <c r="P67" s="52">
        <v>1.0955999999999999</v>
      </c>
      <c r="Q67" s="50">
        <f>SQRT(R67^2+S67^2)*1000/(1.73*Q70)</f>
        <v>25.58839858468399</v>
      </c>
      <c r="R67" s="51">
        <v>5.2403999999999993</v>
      </c>
      <c r="S67" s="52">
        <v>1.1088000000000002</v>
      </c>
      <c r="T67" s="50">
        <f>SQRT(U67^2+V67^2)*1000/(1.73*T70)</f>
        <v>25.933192986755326</v>
      </c>
      <c r="U67" s="51">
        <v>5.3262</v>
      </c>
      <c r="V67" s="52">
        <v>1.0494000000000001</v>
      </c>
      <c r="W67" s="50">
        <f>SQRT(X67^2+Y67^2)*1000/(1.73*W70)</f>
        <v>26.311744212014954</v>
      </c>
      <c r="X67" s="51">
        <v>5.4119999999999999</v>
      </c>
      <c r="Y67" s="52">
        <v>1.0229999999999999</v>
      </c>
      <c r="Z67" s="50">
        <f>SQRT(AA67^2+AB67^2)*1000/(1.73*Z70)</f>
        <v>26.215225224935736</v>
      </c>
      <c r="AA67" s="51">
        <v>5.3988000000000005</v>
      </c>
      <c r="AB67" s="52">
        <v>0.98340000000000005</v>
      </c>
      <c r="AC67" s="50">
        <f>SQRT(AD67^2+AE67^2)*1000/(1.73*AC70)</f>
        <v>25.855145248397964</v>
      </c>
      <c r="AD67" s="51">
        <v>5.3327999999999989</v>
      </c>
      <c r="AE67" s="52">
        <v>0.92400000000000004</v>
      </c>
      <c r="AF67" s="50">
        <f>SQRT(AG67^2+AH67^2)*1000/(1.73*AF70)</f>
        <v>25.113469361165595</v>
      </c>
      <c r="AG67" s="51">
        <v>5.1876000000000007</v>
      </c>
      <c r="AH67" s="52">
        <v>0.85139999999999993</v>
      </c>
      <c r="AI67" s="50">
        <f>SQRT(AJ67^2+AK67^2)*1000/(1.73*AI70)</f>
        <v>23.166749558688469</v>
      </c>
      <c r="AJ67" s="51">
        <v>4.7717999999999989</v>
      </c>
      <c r="AK67" s="52">
        <v>0.86459999999999992</v>
      </c>
      <c r="AL67" s="50">
        <f>SQRT(AM67^2+AN67^2)*1000/(1.73*AL70)</f>
        <v>20.151674999836672</v>
      </c>
      <c r="AM67" s="51">
        <v>4.1381999999999994</v>
      </c>
      <c r="AN67" s="52">
        <v>0.81840000000000013</v>
      </c>
      <c r="AO67" s="50">
        <f>SQRT(AP67^2+AQ67^2)*1000/(1.73*AO70)</f>
        <v>17.418971688907586</v>
      </c>
      <c r="AP67" s="51">
        <v>3.5706000000000002</v>
      </c>
      <c r="AQ67" s="52">
        <v>0.73920000000000008</v>
      </c>
      <c r="BN67" s="260"/>
      <c r="BO67" s="260"/>
      <c r="BP67" s="261">
        <v>0</v>
      </c>
      <c r="BR67" s="260"/>
      <c r="BS67" s="260"/>
    </row>
    <row r="68" spans="1:71" ht="17.25" thickBot="1" x14ac:dyDescent="0.3">
      <c r="A68" s="54"/>
      <c r="B68" s="55"/>
      <c r="C68" s="56"/>
      <c r="D68" s="57"/>
      <c r="E68" s="58"/>
      <c r="F68" s="59" t="s">
        <v>26</v>
      </c>
      <c r="G68" s="81"/>
      <c r="H68" s="61">
        <f>SQRT(I68^2+J68^2)*1000/(1.73*H71)</f>
        <v>300.04177178583893</v>
      </c>
      <c r="I68" s="62">
        <f>I104+I102</f>
        <v>5.0920800000000002</v>
      </c>
      <c r="J68" s="63">
        <f>J104+J102</f>
        <v>1.0071359999999998</v>
      </c>
      <c r="K68" s="61">
        <f>SQRT(L68^2+M68^2)*1000/(1.73*K71)</f>
        <v>297.37762253375485</v>
      </c>
      <c r="L68" s="62">
        <f>L104+L102</f>
        <v>5.0498240000000001</v>
      </c>
      <c r="M68" s="63">
        <f>M104+M102</f>
        <v>0.98311999999999999</v>
      </c>
      <c r="N68" s="61">
        <f>SQRT(O68^2+P68^2)*1000/(1.73*N71)</f>
        <v>301.46224309858968</v>
      </c>
      <c r="O68" s="62">
        <f>O104+O102</f>
        <v>5.1145919999999991</v>
      </c>
      <c r="P68" s="63">
        <f>P104+P102</f>
        <v>1.019936</v>
      </c>
      <c r="Q68" s="61">
        <f>SQRT(R68^2+S68^2)*1000/(1.73*Q71)</f>
        <v>304.91464761158403</v>
      </c>
      <c r="R68" s="62">
        <f>R104+R102</f>
        <v>5.1718239999999991</v>
      </c>
      <c r="S68" s="63">
        <f>S104+S102</f>
        <v>1.0383200000000001</v>
      </c>
      <c r="T68" s="61">
        <f>SQRT(U68^2+V68^2)*1000/(1.73*T71)</f>
        <v>309.22009458943376</v>
      </c>
      <c r="U68" s="62">
        <f>U104+U102</f>
        <v>5.261216000000001</v>
      </c>
      <c r="V68" s="63">
        <f>V104+V102</f>
        <v>0.96790399999999988</v>
      </c>
      <c r="W68" s="61">
        <f>SQRT(X68^2+Y68^2)*1000/(1.73*W71)</f>
        <v>313.75152227018793</v>
      </c>
      <c r="X68" s="62">
        <f>X104+X102</f>
        <v>5.3468160000000005</v>
      </c>
      <c r="Y68" s="63">
        <f>Y104+Y102</f>
        <v>0.93470399999999998</v>
      </c>
      <c r="Z68" s="61">
        <f>SQRT(AA68^2+AB68^2)*1000/(1.73*Z71)</f>
        <v>312.44843308891359</v>
      </c>
      <c r="AA68" s="62">
        <f>AA104+AA102</f>
        <v>5.3327999999999998</v>
      </c>
      <c r="AB68" s="63">
        <f>AB104+AB102</f>
        <v>0.88268800000000003</v>
      </c>
      <c r="AC68" s="61">
        <f>SQRT(AD68^2+AE68^2)*1000/(1.73*AC71)</f>
        <v>308.30799795959541</v>
      </c>
      <c r="AD68" s="62">
        <f>AD104+AD102</f>
        <v>5.2668000000000008</v>
      </c>
      <c r="AE68" s="63">
        <f>AE104+AE102</f>
        <v>0.84230399999999994</v>
      </c>
      <c r="AF68" s="61">
        <f>SQRT(AG68^2+AH68^2)*1000/(1.73*AF71)</f>
        <v>299.65620325884328</v>
      </c>
      <c r="AG68" s="62">
        <f>AG104+AG102</f>
        <v>5.1255999999999995</v>
      </c>
      <c r="AH68" s="63">
        <f>AH104+AH102</f>
        <v>0.77628800000000009</v>
      </c>
      <c r="AI68" s="61">
        <f>SQRT(AJ68^2+AK68^2)*1000/(1.73*AI71)</f>
        <v>276.13065308889827</v>
      </c>
      <c r="AJ68" s="62">
        <f>AJ104+AJ102</f>
        <v>4.7088639999999993</v>
      </c>
      <c r="AK68" s="63">
        <f>AK104+AK102</f>
        <v>0.80430399999999991</v>
      </c>
      <c r="AL68" s="61">
        <f>SQRT(AM68^2+AN68^2)*1000/(1.73*AL71)</f>
        <v>240.57960421494997</v>
      </c>
      <c r="AM68" s="62">
        <f>AM104+AM102</f>
        <v>4.0852960000000005</v>
      </c>
      <c r="AN68" s="63">
        <f>AN104+AN102</f>
        <v>0.79550399999999999</v>
      </c>
      <c r="AO68" s="61">
        <f>SQRT(AP68^2+AQ68^2)*1000/(1.73*AO71)</f>
        <v>207.59111962702931</v>
      </c>
      <c r="AP68" s="62">
        <f>AP104+AP102</f>
        <v>3.5157919999999998</v>
      </c>
      <c r="AQ68" s="63">
        <f>AQ104+AQ102</f>
        <v>0.73268799999999989</v>
      </c>
      <c r="BN68" s="260"/>
      <c r="BO68" s="260"/>
      <c r="BP68" s="261">
        <v>0</v>
      </c>
      <c r="BR68" s="260"/>
      <c r="BS68" s="260"/>
    </row>
    <row r="69" spans="1:71" ht="17.25" thickBot="1" x14ac:dyDescent="0.3">
      <c r="A69" s="54"/>
      <c r="B69" s="55"/>
      <c r="C69" s="56"/>
      <c r="D69" s="64" t="s">
        <v>27</v>
      </c>
      <c r="E69" s="65"/>
      <c r="F69" s="65"/>
      <c r="G69" s="66"/>
      <c r="H69" s="262">
        <v>3</v>
      </c>
      <c r="I69" s="263"/>
      <c r="J69" s="264"/>
      <c r="K69" s="70">
        <v>3</v>
      </c>
      <c r="L69" s="71"/>
      <c r="M69" s="72"/>
      <c r="N69" s="70">
        <v>3</v>
      </c>
      <c r="O69" s="71"/>
      <c r="P69" s="72"/>
      <c r="Q69" s="70">
        <v>3</v>
      </c>
      <c r="R69" s="71"/>
      <c r="S69" s="72"/>
      <c r="T69" s="70">
        <v>3</v>
      </c>
      <c r="U69" s="71"/>
      <c r="V69" s="72"/>
      <c r="W69" s="70">
        <v>3</v>
      </c>
      <c r="X69" s="71"/>
      <c r="Y69" s="72"/>
      <c r="Z69" s="70">
        <v>3</v>
      </c>
      <c r="AA69" s="71"/>
      <c r="AB69" s="72"/>
      <c r="AC69" s="70">
        <v>3</v>
      </c>
      <c r="AD69" s="71"/>
      <c r="AE69" s="72"/>
      <c r="AF69" s="70">
        <v>3</v>
      </c>
      <c r="AG69" s="71"/>
      <c r="AH69" s="72"/>
      <c r="AI69" s="70">
        <v>3</v>
      </c>
      <c r="AJ69" s="71"/>
      <c r="AK69" s="72"/>
      <c r="AL69" s="70">
        <v>3</v>
      </c>
      <c r="AM69" s="71"/>
      <c r="AN69" s="72"/>
      <c r="AO69" s="70">
        <v>3</v>
      </c>
      <c r="AP69" s="71"/>
      <c r="AQ69" s="72"/>
      <c r="BN69" s="260"/>
      <c r="BO69" s="260"/>
      <c r="BP69" s="261">
        <v>0</v>
      </c>
      <c r="BR69" s="260"/>
      <c r="BS69" s="260"/>
    </row>
    <row r="70" spans="1:71" ht="16.5" x14ac:dyDescent="0.25">
      <c r="A70" s="54"/>
      <c r="B70" s="55"/>
      <c r="C70" s="56"/>
      <c r="D70" s="74" t="s">
        <v>28</v>
      </c>
      <c r="E70" s="44"/>
      <c r="F70" s="48" t="s">
        <v>25</v>
      </c>
      <c r="G70" s="75"/>
      <c r="H70" s="76">
        <v>121</v>
      </c>
      <c r="I70" s="77"/>
      <c r="J70" s="78"/>
      <c r="K70" s="76">
        <v>121</v>
      </c>
      <c r="L70" s="77"/>
      <c r="M70" s="78"/>
      <c r="N70" s="76">
        <v>121</v>
      </c>
      <c r="O70" s="77"/>
      <c r="P70" s="78"/>
      <c r="Q70" s="76">
        <v>121</v>
      </c>
      <c r="R70" s="77"/>
      <c r="S70" s="78"/>
      <c r="T70" s="76">
        <v>121</v>
      </c>
      <c r="U70" s="77"/>
      <c r="V70" s="78"/>
      <c r="W70" s="76">
        <v>121</v>
      </c>
      <c r="X70" s="77"/>
      <c r="Y70" s="78"/>
      <c r="Z70" s="76">
        <v>121</v>
      </c>
      <c r="AA70" s="77"/>
      <c r="AB70" s="78"/>
      <c r="AC70" s="76">
        <v>121</v>
      </c>
      <c r="AD70" s="77"/>
      <c r="AE70" s="78"/>
      <c r="AF70" s="76">
        <v>121</v>
      </c>
      <c r="AG70" s="77"/>
      <c r="AH70" s="78"/>
      <c r="AI70" s="76">
        <v>121</v>
      </c>
      <c r="AJ70" s="77"/>
      <c r="AK70" s="78"/>
      <c r="AL70" s="76">
        <v>121</v>
      </c>
      <c r="AM70" s="77"/>
      <c r="AN70" s="78"/>
      <c r="AO70" s="76">
        <v>121</v>
      </c>
      <c r="AP70" s="77"/>
      <c r="AQ70" s="78"/>
      <c r="BN70" s="260"/>
      <c r="BO70" s="260"/>
      <c r="BP70" s="261">
        <v>0</v>
      </c>
      <c r="BR70" s="260"/>
      <c r="BS70" s="260"/>
    </row>
    <row r="71" spans="1:71" ht="17.25" thickBot="1" x14ac:dyDescent="0.3">
      <c r="A71" s="54"/>
      <c r="B71" s="55"/>
      <c r="C71" s="56"/>
      <c r="D71" s="79"/>
      <c r="E71" s="80"/>
      <c r="F71" s="59" t="s">
        <v>26</v>
      </c>
      <c r="G71" s="81"/>
      <c r="H71" s="82">
        <v>10</v>
      </c>
      <c r="I71" s="83"/>
      <c r="J71" s="84"/>
      <c r="K71" s="82">
        <v>10</v>
      </c>
      <c r="L71" s="83"/>
      <c r="M71" s="84"/>
      <c r="N71" s="82">
        <v>10</v>
      </c>
      <c r="O71" s="83"/>
      <c r="P71" s="84"/>
      <c r="Q71" s="82">
        <v>10</v>
      </c>
      <c r="R71" s="83"/>
      <c r="S71" s="84"/>
      <c r="T71" s="82">
        <v>10</v>
      </c>
      <c r="U71" s="83"/>
      <c r="V71" s="84"/>
      <c r="W71" s="82">
        <v>10</v>
      </c>
      <c r="X71" s="83"/>
      <c r="Y71" s="84"/>
      <c r="Z71" s="82">
        <v>10</v>
      </c>
      <c r="AA71" s="83"/>
      <c r="AB71" s="84"/>
      <c r="AC71" s="82">
        <v>10</v>
      </c>
      <c r="AD71" s="83"/>
      <c r="AE71" s="84"/>
      <c r="AF71" s="82">
        <v>10</v>
      </c>
      <c r="AG71" s="83"/>
      <c r="AH71" s="84"/>
      <c r="AI71" s="82">
        <v>10</v>
      </c>
      <c r="AJ71" s="83"/>
      <c r="AK71" s="84"/>
      <c r="AL71" s="82">
        <v>10</v>
      </c>
      <c r="AM71" s="83"/>
      <c r="AN71" s="84"/>
      <c r="AO71" s="82">
        <v>10</v>
      </c>
      <c r="AP71" s="83"/>
      <c r="AQ71" s="84"/>
      <c r="AX71" s="260"/>
      <c r="AY71" s="260"/>
      <c r="AZ71" s="261">
        <v>0</v>
      </c>
      <c r="BB71" s="260"/>
      <c r="BC71" s="260"/>
      <c r="BN71" s="260"/>
      <c r="BO71" s="260"/>
      <c r="BP71" s="261">
        <v>0</v>
      </c>
      <c r="BR71" s="260"/>
      <c r="BS71" s="260"/>
    </row>
    <row r="72" spans="1:71" ht="17.25" thickBot="1" x14ac:dyDescent="0.3">
      <c r="A72" s="79"/>
      <c r="B72" s="80"/>
      <c r="C72" s="85"/>
      <c r="D72" s="64" t="s">
        <v>29</v>
      </c>
      <c r="E72" s="65"/>
      <c r="F72" s="65"/>
      <c r="G72" s="66"/>
      <c r="H72" s="67" t="s">
        <v>30</v>
      </c>
      <c r="I72" s="68"/>
      <c r="J72" s="69"/>
      <c r="K72" s="67" t="s">
        <v>30</v>
      </c>
      <c r="L72" s="68"/>
      <c r="M72" s="69"/>
      <c r="N72" s="67" t="s">
        <v>30</v>
      </c>
      <c r="O72" s="68"/>
      <c r="P72" s="69"/>
      <c r="Q72" s="67" t="s">
        <v>30</v>
      </c>
      <c r="R72" s="68"/>
      <c r="S72" s="69"/>
      <c r="T72" s="67" t="s">
        <v>30</v>
      </c>
      <c r="U72" s="68"/>
      <c r="V72" s="69"/>
      <c r="W72" s="67" t="s">
        <v>30</v>
      </c>
      <c r="X72" s="68"/>
      <c r="Y72" s="69"/>
      <c r="Z72" s="67" t="s">
        <v>30</v>
      </c>
      <c r="AA72" s="68"/>
      <c r="AB72" s="69"/>
      <c r="AC72" s="67" t="s">
        <v>30</v>
      </c>
      <c r="AD72" s="68"/>
      <c r="AE72" s="69"/>
      <c r="AF72" s="67" t="s">
        <v>30</v>
      </c>
      <c r="AG72" s="68"/>
      <c r="AH72" s="69"/>
      <c r="AI72" s="67" t="s">
        <v>30</v>
      </c>
      <c r="AJ72" s="68"/>
      <c r="AK72" s="69"/>
      <c r="AL72" s="67" t="s">
        <v>30</v>
      </c>
      <c r="AM72" s="68"/>
      <c r="AN72" s="69"/>
      <c r="AO72" s="67" t="s">
        <v>30</v>
      </c>
      <c r="AP72" s="68"/>
      <c r="AQ72" s="69"/>
      <c r="AX72" s="260"/>
      <c r="AY72" s="260"/>
      <c r="AZ72" s="261">
        <v>0</v>
      </c>
      <c r="BB72" s="260"/>
      <c r="BC72" s="260"/>
      <c r="BN72" s="260"/>
      <c r="BO72" s="265"/>
      <c r="BP72" s="261">
        <v>0</v>
      </c>
      <c r="BR72" s="260"/>
      <c r="BS72" s="265"/>
    </row>
    <row r="73" spans="1:71" ht="16.5" x14ac:dyDescent="0.25">
      <c r="A73" s="43" t="s">
        <v>31</v>
      </c>
      <c r="B73" s="44"/>
      <c r="C73" s="45">
        <v>25</v>
      </c>
      <c r="D73" s="46" t="s">
        <v>24</v>
      </c>
      <c r="E73" s="47"/>
      <c r="F73" s="48" t="s">
        <v>25</v>
      </c>
      <c r="G73" s="49"/>
      <c r="H73" s="50">
        <f>SQRT(I73^2+J73^2)*1000/(1.73*H76)</f>
        <v>21.497064347956169</v>
      </c>
      <c r="I73" s="86">
        <v>4.3956</v>
      </c>
      <c r="J73" s="87">
        <v>0.96360000000000001</v>
      </c>
      <c r="K73" s="50">
        <f>SQRT(L73^2+M73^2)*1000/(1.73*K76)</f>
        <v>21.336323971563516</v>
      </c>
      <c r="L73" s="86">
        <v>4.3626000000000005</v>
      </c>
      <c r="M73" s="87">
        <v>0.95699999999999996</v>
      </c>
      <c r="N73" s="50">
        <f>SQRT(O73^2+P73^2)*1000/(1.73*N76)</f>
        <v>21.069716547151575</v>
      </c>
      <c r="O73" s="86">
        <v>4.3097999999999992</v>
      </c>
      <c r="P73" s="87">
        <v>0.93720000000000003</v>
      </c>
      <c r="Q73" s="50">
        <f>SQRT(R73^2+S73^2)*1000/(1.73*Q76)</f>
        <v>21.049820403368503</v>
      </c>
      <c r="R73" s="86">
        <v>4.3098000000000001</v>
      </c>
      <c r="S73" s="87">
        <v>0.91739999999999999</v>
      </c>
      <c r="T73" s="50">
        <f>SQRT(U73^2+V73^2)*1000/(1.73*T76)</f>
        <v>21.617145671700683</v>
      </c>
      <c r="U73" s="86">
        <v>4.4352</v>
      </c>
      <c r="V73" s="87">
        <v>0.89759999999999995</v>
      </c>
      <c r="W73" s="50">
        <f>SQRT(X73^2+Y73^2)*1000/(1.73*W76)</f>
        <v>21.549463142607934</v>
      </c>
      <c r="X73" s="86">
        <v>4.4286000000000003</v>
      </c>
      <c r="Y73" s="87">
        <v>0.85799999999999998</v>
      </c>
      <c r="Z73" s="50">
        <f>SQRT(AA73^2+AB73^2)*1000/(1.73*Z76)</f>
        <v>21.108181052386293</v>
      </c>
      <c r="AA73" s="86">
        <v>4.3493999999999993</v>
      </c>
      <c r="AB73" s="87">
        <v>0.77879999999999994</v>
      </c>
      <c r="AC73" s="50">
        <f>SQRT(AD73^2+AE73^2)*1000/(1.73*AC76)</f>
        <v>20.518952921729358</v>
      </c>
      <c r="AD73" s="86">
        <v>4.3031999999999995</v>
      </c>
      <c r="AE73" s="87">
        <v>0.73920000000000008</v>
      </c>
      <c r="AF73" s="50">
        <f>SQRT(AG73^2+AH73^2)*1000/(1.73*AF76)</f>
        <v>20.034303075383693</v>
      </c>
      <c r="AG73" s="86">
        <v>4.2042000000000002</v>
      </c>
      <c r="AH73" s="87">
        <v>0.70620000000000005</v>
      </c>
      <c r="AI73" s="50">
        <f>SQRT(AJ73^2+AK73^2)*1000/(1.73*AI76)</f>
        <v>18.49792669947518</v>
      </c>
      <c r="AJ73" s="86">
        <v>3.8610000000000002</v>
      </c>
      <c r="AK73" s="87">
        <v>0.76559999999999995</v>
      </c>
      <c r="AL73" s="50">
        <f>SQRT(AM73^2+AN73^2)*1000/(1.73*AL76)</f>
        <v>16.730344627831538</v>
      </c>
      <c r="AM73" s="86">
        <v>3.4781999999999997</v>
      </c>
      <c r="AN73" s="87">
        <v>0.75900000000000001</v>
      </c>
      <c r="AO73" s="50">
        <f>SQRT(AP73^2+AQ73^2)*1000/(1.73*AO76)</f>
        <v>14.625354607027138</v>
      </c>
      <c r="AP73" s="86">
        <v>3.0293999999999999</v>
      </c>
      <c r="AQ73" s="87">
        <v>0.71279999999999999</v>
      </c>
      <c r="AX73" s="260"/>
      <c r="AY73" s="260"/>
      <c r="AZ73" s="261">
        <v>0</v>
      </c>
      <c r="BB73" s="260"/>
      <c r="BC73" s="260"/>
    </row>
    <row r="74" spans="1:71" ht="17.25" thickBot="1" x14ac:dyDescent="0.3">
      <c r="A74" s="54"/>
      <c r="B74" s="55"/>
      <c r="C74" s="56"/>
      <c r="D74" s="57"/>
      <c r="E74" s="58"/>
      <c r="F74" s="59" t="s">
        <v>26</v>
      </c>
      <c r="G74" s="60"/>
      <c r="H74" s="61">
        <f>SQRT(I74^2+J74^2)*1000/(1.73*H77)</f>
        <v>249.68690911735197</v>
      </c>
      <c r="I74" s="62">
        <f>I105+I103</f>
        <v>4.3454880000000005</v>
      </c>
      <c r="J74" s="63">
        <f>J105+J103</f>
        <v>0.95491199999999998</v>
      </c>
      <c r="K74" s="61">
        <f>SQRT(L74^2+M74^2)*1000/(1.73*K77)</f>
        <v>247.53174607383232</v>
      </c>
      <c r="L74" s="62">
        <f>L105+L103</f>
        <v>4.3110080000000002</v>
      </c>
      <c r="M74" s="63">
        <f>M105+M103</f>
        <v>0.93278400000000017</v>
      </c>
      <c r="N74" s="61">
        <f>SQRT(O74^2+P74^2)*1000/(1.73*N77)</f>
        <v>244.71309807464164</v>
      </c>
      <c r="O74" s="62">
        <f>O105+O103</f>
        <v>4.259792</v>
      </c>
      <c r="P74" s="63">
        <f>P105+P103</f>
        <v>0.9319360000000001</v>
      </c>
      <c r="Q74" s="61">
        <f>SQRT(R74^2+S74^2)*1000/(1.73*Q77)</f>
        <v>244.15136027211335</v>
      </c>
      <c r="R74" s="62">
        <f>R105+R103</f>
        <v>4.2593760000000005</v>
      </c>
      <c r="S74" s="63">
        <f>S105+S103</f>
        <v>0.88592000000000004</v>
      </c>
      <c r="T74" s="61">
        <f>SQRT(U74^2+V74^2)*1000/(1.73*T77)</f>
        <v>250.2428795083961</v>
      </c>
      <c r="U74" s="62">
        <f>U105+U103</f>
        <v>4.3825919999999998</v>
      </c>
      <c r="V74" s="63">
        <f>V105+V103</f>
        <v>0.82235199999999986</v>
      </c>
      <c r="W74" s="61">
        <f>SQRT(X74^2+Y74^2)*1000/(1.73*W77)</f>
        <v>249.38795772606366</v>
      </c>
      <c r="X74" s="62">
        <f>X105+X103</f>
        <v>4.3742079999999994</v>
      </c>
      <c r="Y74" s="63">
        <f>Y105+Y103</f>
        <v>0.78361600000000009</v>
      </c>
      <c r="Z74" s="61">
        <f>SQRT(AA74^2+AB74^2)*1000/(1.73*Z77)</f>
        <v>244.19311834869421</v>
      </c>
      <c r="AA74" s="62">
        <f>AA105+AA103</f>
        <v>4.2990079999999997</v>
      </c>
      <c r="AB74" s="63">
        <f>AB105+AB103</f>
        <v>0.67241600000000001</v>
      </c>
      <c r="AC74" s="61">
        <f>SQRT(AD74^2+AE74^2)*1000/(1.73*AC77)</f>
        <v>238.934286731149</v>
      </c>
      <c r="AD74" s="62">
        <f>AD105+AD103</f>
        <v>4.2530239999999999</v>
      </c>
      <c r="AE74" s="63">
        <f>AE105+AE103</f>
        <v>0.62640000000000007</v>
      </c>
      <c r="AF74" s="61">
        <f>SQRT(AG74^2+AH74^2)*1000/(1.73*AF77)</f>
        <v>232.62598939521226</v>
      </c>
      <c r="AG74" s="62">
        <f>AG105+AG103</f>
        <v>4.1546079999999996</v>
      </c>
      <c r="AH74" s="63">
        <f>AH105+AH103</f>
        <v>0.50681600000000004</v>
      </c>
      <c r="AI74" s="61">
        <f>SQRT(AJ74^2+AK74^2)*1000/(1.73*AI77)</f>
        <v>214.93087603196992</v>
      </c>
      <c r="AJ74" s="62">
        <f>AJ105+AJ103</f>
        <v>3.817008</v>
      </c>
      <c r="AK74" s="63">
        <f>AK105+AK103</f>
        <v>0.62001600000000012</v>
      </c>
      <c r="AL74" s="61">
        <f>SQRT(AM74^2+AN74^2)*1000/(1.73*AL77)</f>
        <v>192.78453346993416</v>
      </c>
      <c r="AM74" s="62">
        <f>AM105+AM103</f>
        <v>3.4246239999999997</v>
      </c>
      <c r="AN74" s="63">
        <f>AN105+AN103</f>
        <v>0.55044799999999994</v>
      </c>
      <c r="AO74" s="61">
        <f>SQRT(AP74^2+AQ74^2)*1000/(1.73*AO77)</f>
        <v>168.0633838980271</v>
      </c>
      <c r="AP74" s="62">
        <f>AP105+AP103</f>
        <v>2.9837280000000002</v>
      </c>
      <c r="AQ74" s="63">
        <f>AQ105+AQ103</f>
        <v>0.490624</v>
      </c>
      <c r="AX74" s="260"/>
      <c r="AY74" s="260"/>
      <c r="AZ74" s="261">
        <v>0</v>
      </c>
      <c r="BB74" s="260"/>
      <c r="BC74" s="260"/>
    </row>
    <row r="75" spans="1:71" ht="17.25" thickBot="1" x14ac:dyDescent="0.3">
      <c r="A75" s="54"/>
      <c r="B75" s="55"/>
      <c r="C75" s="56"/>
      <c r="D75" s="64" t="s">
        <v>27</v>
      </c>
      <c r="E75" s="65"/>
      <c r="F75" s="65"/>
      <c r="G75" s="66"/>
      <c r="H75" s="88">
        <v>3</v>
      </c>
      <c r="I75" s="89"/>
      <c r="J75" s="90"/>
      <c r="K75" s="70">
        <v>3</v>
      </c>
      <c r="L75" s="71"/>
      <c r="M75" s="72"/>
      <c r="N75" s="70">
        <v>3</v>
      </c>
      <c r="O75" s="71"/>
      <c r="P75" s="72"/>
      <c r="Q75" s="70">
        <v>3</v>
      </c>
      <c r="R75" s="71"/>
      <c r="S75" s="72"/>
      <c r="T75" s="70">
        <v>3</v>
      </c>
      <c r="U75" s="71"/>
      <c r="V75" s="72"/>
      <c r="W75" s="70">
        <v>3</v>
      </c>
      <c r="X75" s="71"/>
      <c r="Y75" s="72"/>
      <c r="Z75" s="70">
        <v>3</v>
      </c>
      <c r="AA75" s="71"/>
      <c r="AB75" s="72"/>
      <c r="AC75" s="70">
        <v>3</v>
      </c>
      <c r="AD75" s="71"/>
      <c r="AE75" s="72"/>
      <c r="AF75" s="70">
        <v>3</v>
      </c>
      <c r="AG75" s="71"/>
      <c r="AH75" s="72"/>
      <c r="AI75" s="70">
        <v>3</v>
      </c>
      <c r="AJ75" s="71"/>
      <c r="AK75" s="72"/>
      <c r="AL75" s="70">
        <v>3</v>
      </c>
      <c r="AM75" s="71"/>
      <c r="AN75" s="72"/>
      <c r="AO75" s="70">
        <v>3</v>
      </c>
      <c r="AP75" s="71"/>
      <c r="AQ75" s="72"/>
      <c r="AX75" s="260"/>
      <c r="AY75" s="260"/>
      <c r="AZ75" s="261">
        <v>0</v>
      </c>
      <c r="BB75" s="260"/>
      <c r="BC75" s="260"/>
    </row>
    <row r="76" spans="1:71" ht="16.5" x14ac:dyDescent="0.25">
      <c r="A76" s="54"/>
      <c r="B76" s="55"/>
      <c r="C76" s="56"/>
      <c r="D76" s="74" t="s">
        <v>28</v>
      </c>
      <c r="E76" s="44"/>
      <c r="F76" s="48" t="s">
        <v>25</v>
      </c>
      <c r="G76" s="75"/>
      <c r="H76" s="76">
        <v>121</v>
      </c>
      <c r="I76" s="77"/>
      <c r="J76" s="78"/>
      <c r="K76" s="76">
        <v>121</v>
      </c>
      <c r="L76" s="77"/>
      <c r="M76" s="78"/>
      <c r="N76" s="76">
        <v>121</v>
      </c>
      <c r="O76" s="77"/>
      <c r="P76" s="78"/>
      <c r="Q76" s="76">
        <v>121</v>
      </c>
      <c r="R76" s="77"/>
      <c r="S76" s="78"/>
      <c r="T76" s="76">
        <v>121</v>
      </c>
      <c r="U76" s="77"/>
      <c r="V76" s="78"/>
      <c r="W76" s="76">
        <v>121</v>
      </c>
      <c r="X76" s="77"/>
      <c r="Y76" s="78"/>
      <c r="Z76" s="76">
        <v>121</v>
      </c>
      <c r="AA76" s="77"/>
      <c r="AB76" s="78"/>
      <c r="AC76" s="76">
        <v>123</v>
      </c>
      <c r="AD76" s="77"/>
      <c r="AE76" s="78"/>
      <c r="AF76" s="76">
        <v>123</v>
      </c>
      <c r="AG76" s="77"/>
      <c r="AH76" s="78"/>
      <c r="AI76" s="76">
        <v>123</v>
      </c>
      <c r="AJ76" s="77"/>
      <c r="AK76" s="78"/>
      <c r="AL76" s="76">
        <v>123</v>
      </c>
      <c r="AM76" s="77"/>
      <c r="AN76" s="78"/>
      <c r="AO76" s="76">
        <v>123</v>
      </c>
      <c r="AP76" s="77"/>
      <c r="AQ76" s="78"/>
      <c r="AX76" s="260"/>
      <c r="AY76" s="260"/>
      <c r="AZ76" s="261">
        <v>0</v>
      </c>
      <c r="BB76" s="260"/>
      <c r="BC76" s="260"/>
    </row>
    <row r="77" spans="1:71" ht="17.25" thickBot="1" x14ac:dyDescent="0.3">
      <c r="A77" s="54"/>
      <c r="B77" s="55"/>
      <c r="C77" s="56"/>
      <c r="D77" s="79"/>
      <c r="E77" s="80"/>
      <c r="F77" s="59" t="s">
        <v>26</v>
      </c>
      <c r="G77" s="81"/>
      <c r="H77" s="82">
        <v>10.3</v>
      </c>
      <c r="I77" s="83"/>
      <c r="J77" s="84"/>
      <c r="K77" s="82">
        <v>10.3</v>
      </c>
      <c r="L77" s="83"/>
      <c r="M77" s="84"/>
      <c r="N77" s="82">
        <v>10.3</v>
      </c>
      <c r="O77" s="83"/>
      <c r="P77" s="84"/>
      <c r="Q77" s="82">
        <v>10.3</v>
      </c>
      <c r="R77" s="83"/>
      <c r="S77" s="84"/>
      <c r="T77" s="82">
        <v>10.3</v>
      </c>
      <c r="U77" s="83"/>
      <c r="V77" s="84"/>
      <c r="W77" s="82">
        <v>10.3</v>
      </c>
      <c r="X77" s="83"/>
      <c r="Y77" s="84"/>
      <c r="Z77" s="82">
        <v>10.3</v>
      </c>
      <c r="AA77" s="83"/>
      <c r="AB77" s="84"/>
      <c r="AC77" s="82">
        <v>10.4</v>
      </c>
      <c r="AD77" s="83"/>
      <c r="AE77" s="84"/>
      <c r="AF77" s="82">
        <v>10.4</v>
      </c>
      <c r="AG77" s="83"/>
      <c r="AH77" s="84"/>
      <c r="AI77" s="82">
        <v>10.4</v>
      </c>
      <c r="AJ77" s="83"/>
      <c r="AK77" s="84"/>
      <c r="AL77" s="82">
        <v>10.4</v>
      </c>
      <c r="AM77" s="83"/>
      <c r="AN77" s="84"/>
      <c r="AO77" s="82">
        <v>10.4</v>
      </c>
      <c r="AP77" s="83"/>
      <c r="AQ77" s="84"/>
      <c r="AX77" s="260"/>
      <c r="AY77" s="260"/>
      <c r="AZ77" s="261">
        <v>0</v>
      </c>
      <c r="BB77" s="260"/>
      <c r="BC77" s="260"/>
    </row>
    <row r="78" spans="1:71" ht="17.25" thickBot="1" x14ac:dyDescent="0.3">
      <c r="A78" s="54"/>
      <c r="B78" s="55"/>
      <c r="C78" s="56"/>
      <c r="D78" s="64" t="s">
        <v>29</v>
      </c>
      <c r="E78" s="65"/>
      <c r="F78" s="65"/>
      <c r="G78" s="66"/>
      <c r="H78" s="67" t="s">
        <v>30</v>
      </c>
      <c r="I78" s="68"/>
      <c r="J78" s="69"/>
      <c r="K78" s="67" t="s">
        <v>30</v>
      </c>
      <c r="L78" s="68"/>
      <c r="M78" s="69"/>
      <c r="N78" s="67" t="s">
        <v>30</v>
      </c>
      <c r="O78" s="68"/>
      <c r="P78" s="69"/>
      <c r="Q78" s="67" t="s">
        <v>30</v>
      </c>
      <c r="R78" s="68"/>
      <c r="S78" s="69"/>
      <c r="T78" s="67" t="s">
        <v>30</v>
      </c>
      <c r="U78" s="68"/>
      <c r="V78" s="69"/>
      <c r="W78" s="67" t="s">
        <v>30</v>
      </c>
      <c r="X78" s="68"/>
      <c r="Y78" s="69"/>
      <c r="Z78" s="67" t="s">
        <v>30</v>
      </c>
      <c r="AA78" s="68"/>
      <c r="AB78" s="69"/>
      <c r="AC78" s="67" t="s">
        <v>30</v>
      </c>
      <c r="AD78" s="68"/>
      <c r="AE78" s="69"/>
      <c r="AF78" s="67" t="s">
        <v>30</v>
      </c>
      <c r="AG78" s="68"/>
      <c r="AH78" s="69"/>
      <c r="AI78" s="67" t="s">
        <v>30</v>
      </c>
      <c r="AJ78" s="68"/>
      <c r="AK78" s="69"/>
      <c r="AL78" s="67" t="s">
        <v>30</v>
      </c>
      <c r="AM78" s="68"/>
      <c r="AN78" s="69"/>
      <c r="AO78" s="67" t="s">
        <v>30</v>
      </c>
      <c r="AP78" s="68"/>
      <c r="AQ78" s="69"/>
      <c r="AX78" s="260"/>
      <c r="AY78" s="260"/>
      <c r="AZ78" s="261">
        <v>0</v>
      </c>
      <c r="BB78" s="260"/>
      <c r="BC78" s="260"/>
    </row>
    <row r="79" spans="1:71" ht="16.5" x14ac:dyDescent="0.25">
      <c r="A79" s="74" t="s">
        <v>32</v>
      </c>
      <c r="B79" s="91"/>
      <c r="C79" s="44"/>
      <c r="D79" s="92"/>
      <c r="E79" s="93"/>
      <c r="F79" s="48" t="s">
        <v>25</v>
      </c>
      <c r="G79" s="75"/>
      <c r="H79" s="50">
        <f>H67+H73</f>
        <v>46.682789071687381</v>
      </c>
      <c r="I79" s="94">
        <f>I67+I73</f>
        <v>9.5567999999999991</v>
      </c>
      <c r="J79" s="95">
        <f t="shared" ref="J79:AQ79" si="5">J67+J73</f>
        <v>2.0393999999999997</v>
      </c>
      <c r="K79" s="50">
        <f t="shared" si="5"/>
        <v>46.31126356368403</v>
      </c>
      <c r="L79" s="94">
        <f t="shared" si="5"/>
        <v>9.4842000000000013</v>
      </c>
      <c r="M79" s="95">
        <f t="shared" si="5"/>
        <v>2.0064000000000002</v>
      </c>
      <c r="N79" s="50">
        <f t="shared" si="5"/>
        <v>46.33659960002089</v>
      </c>
      <c r="O79" s="94">
        <f t="shared" si="5"/>
        <v>9.4841999999999977</v>
      </c>
      <c r="P79" s="95">
        <f t="shared" si="5"/>
        <v>2.0327999999999999</v>
      </c>
      <c r="Q79" s="50">
        <f t="shared" si="5"/>
        <v>46.638218988052493</v>
      </c>
      <c r="R79" s="94">
        <f t="shared" si="5"/>
        <v>9.5502000000000002</v>
      </c>
      <c r="S79" s="95">
        <f t="shared" si="5"/>
        <v>2.0262000000000002</v>
      </c>
      <c r="T79" s="50">
        <f t="shared" si="5"/>
        <v>47.550338658456013</v>
      </c>
      <c r="U79" s="94">
        <f t="shared" si="5"/>
        <v>9.7614000000000001</v>
      </c>
      <c r="V79" s="95">
        <f t="shared" si="5"/>
        <v>1.9470000000000001</v>
      </c>
      <c r="W79" s="50">
        <f t="shared" si="5"/>
        <v>47.861207354622891</v>
      </c>
      <c r="X79" s="94">
        <f t="shared" si="5"/>
        <v>9.8406000000000002</v>
      </c>
      <c r="Y79" s="95">
        <f t="shared" si="5"/>
        <v>1.8809999999999998</v>
      </c>
      <c r="Z79" s="50">
        <f t="shared" si="5"/>
        <v>47.323406277322029</v>
      </c>
      <c r="AA79" s="94">
        <f t="shared" si="5"/>
        <v>9.7482000000000006</v>
      </c>
      <c r="AB79" s="95">
        <f t="shared" si="5"/>
        <v>1.7622</v>
      </c>
      <c r="AC79" s="50">
        <f t="shared" si="5"/>
        <v>46.374098170127326</v>
      </c>
      <c r="AD79" s="94">
        <f t="shared" si="5"/>
        <v>9.6359999999999992</v>
      </c>
      <c r="AE79" s="95">
        <f t="shared" si="5"/>
        <v>1.6632000000000002</v>
      </c>
      <c r="AF79" s="50">
        <f t="shared" si="5"/>
        <v>45.147772436549289</v>
      </c>
      <c r="AG79" s="94">
        <f t="shared" si="5"/>
        <v>9.3917999999999999</v>
      </c>
      <c r="AH79" s="95">
        <f t="shared" si="5"/>
        <v>1.5575999999999999</v>
      </c>
      <c r="AI79" s="50">
        <f t="shared" si="5"/>
        <v>41.664676258163652</v>
      </c>
      <c r="AJ79" s="94">
        <f t="shared" si="5"/>
        <v>8.6327999999999996</v>
      </c>
      <c r="AK79" s="95">
        <f t="shared" si="5"/>
        <v>1.6301999999999999</v>
      </c>
      <c r="AL79" s="50">
        <f t="shared" si="5"/>
        <v>36.882019627668214</v>
      </c>
      <c r="AM79" s="94">
        <f t="shared" si="5"/>
        <v>7.6163999999999987</v>
      </c>
      <c r="AN79" s="95">
        <f t="shared" si="5"/>
        <v>1.5774000000000001</v>
      </c>
      <c r="AO79" s="50">
        <f t="shared" si="5"/>
        <v>32.044326295934724</v>
      </c>
      <c r="AP79" s="94">
        <f t="shared" si="5"/>
        <v>6.6</v>
      </c>
      <c r="AQ79" s="95">
        <f t="shared" si="5"/>
        <v>1.452</v>
      </c>
    </row>
    <row r="80" spans="1:71" ht="17.25" thickBot="1" x14ac:dyDescent="0.3">
      <c r="A80" s="79"/>
      <c r="B80" s="96"/>
      <c r="C80" s="80"/>
      <c r="D80" s="97"/>
      <c r="E80" s="98"/>
      <c r="F80" s="59" t="s">
        <v>26</v>
      </c>
      <c r="G80" s="81"/>
      <c r="H80" s="61">
        <f t="shared" ref="H80:AQ80" si="6">H68+H74</f>
        <v>549.72868090319093</v>
      </c>
      <c r="I80" s="99">
        <f t="shared" si="6"/>
        <v>9.4375680000000006</v>
      </c>
      <c r="J80" s="100">
        <f t="shared" si="6"/>
        <v>1.9620479999999998</v>
      </c>
      <c r="K80" s="61">
        <f t="shared" si="6"/>
        <v>544.90936860758711</v>
      </c>
      <c r="L80" s="99">
        <f t="shared" si="6"/>
        <v>9.3608320000000003</v>
      </c>
      <c r="M80" s="100">
        <f t="shared" si="6"/>
        <v>1.9159040000000003</v>
      </c>
      <c r="N80" s="61">
        <f t="shared" si="6"/>
        <v>546.17534117323135</v>
      </c>
      <c r="O80" s="99">
        <f t="shared" si="6"/>
        <v>9.3743839999999992</v>
      </c>
      <c r="P80" s="100">
        <f t="shared" si="6"/>
        <v>1.9518720000000001</v>
      </c>
      <c r="Q80" s="61">
        <f t="shared" si="6"/>
        <v>549.06600788369735</v>
      </c>
      <c r="R80" s="99">
        <f t="shared" si="6"/>
        <v>9.4312000000000005</v>
      </c>
      <c r="S80" s="100">
        <f t="shared" si="6"/>
        <v>1.9242400000000002</v>
      </c>
      <c r="T80" s="61">
        <f t="shared" si="6"/>
        <v>559.46297409782983</v>
      </c>
      <c r="U80" s="99">
        <f t="shared" si="6"/>
        <v>9.6438079999999999</v>
      </c>
      <c r="V80" s="100">
        <f t="shared" si="6"/>
        <v>1.7902559999999998</v>
      </c>
      <c r="W80" s="61">
        <f t="shared" si="6"/>
        <v>563.13947999625157</v>
      </c>
      <c r="X80" s="99">
        <f t="shared" si="6"/>
        <v>9.7210239999999999</v>
      </c>
      <c r="Y80" s="100">
        <f t="shared" si="6"/>
        <v>1.7183200000000001</v>
      </c>
      <c r="Z80" s="61">
        <f t="shared" si="6"/>
        <v>556.64155143760786</v>
      </c>
      <c r="AA80" s="99">
        <f t="shared" si="6"/>
        <v>9.6318079999999995</v>
      </c>
      <c r="AB80" s="100">
        <f t="shared" si="6"/>
        <v>1.555104</v>
      </c>
      <c r="AC80" s="61">
        <f t="shared" si="6"/>
        <v>547.24228469074444</v>
      </c>
      <c r="AD80" s="99">
        <f t="shared" si="6"/>
        <v>9.5198239999999998</v>
      </c>
      <c r="AE80" s="100">
        <f t="shared" si="6"/>
        <v>1.468704</v>
      </c>
      <c r="AF80" s="61">
        <f t="shared" si="6"/>
        <v>532.28219265405551</v>
      </c>
      <c r="AG80" s="99">
        <f t="shared" si="6"/>
        <v>9.2802079999999982</v>
      </c>
      <c r="AH80" s="100">
        <f t="shared" si="6"/>
        <v>1.2831040000000002</v>
      </c>
      <c r="AI80" s="61">
        <f t="shared" si="6"/>
        <v>491.06152912086816</v>
      </c>
      <c r="AJ80" s="99">
        <f t="shared" si="6"/>
        <v>8.5258719999999997</v>
      </c>
      <c r="AK80" s="100">
        <f t="shared" si="6"/>
        <v>1.42432</v>
      </c>
      <c r="AL80" s="61">
        <f t="shared" si="6"/>
        <v>433.3641376848841</v>
      </c>
      <c r="AM80" s="99">
        <f t="shared" si="6"/>
        <v>7.5099200000000002</v>
      </c>
      <c r="AN80" s="100">
        <f t="shared" si="6"/>
        <v>1.345952</v>
      </c>
      <c r="AO80" s="61">
        <f t="shared" si="6"/>
        <v>375.65450352505638</v>
      </c>
      <c r="AP80" s="99">
        <f t="shared" si="6"/>
        <v>6.4995200000000004</v>
      </c>
      <c r="AQ80" s="100">
        <f t="shared" si="6"/>
        <v>1.223312</v>
      </c>
    </row>
    <row r="81" spans="1:43" ht="16.5" x14ac:dyDescent="0.25">
      <c r="A81" s="101"/>
      <c r="B81" s="102"/>
      <c r="C81" s="103"/>
      <c r="D81" s="7"/>
      <c r="E81" s="104"/>
      <c r="F81" s="104"/>
      <c r="G81" s="105"/>
      <c r="H81" s="266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105"/>
    </row>
    <row r="82" spans="1:43" ht="17.25" thickBot="1" x14ac:dyDescent="0.3">
      <c r="A82" s="106"/>
      <c r="B82" s="107"/>
      <c r="C82" s="108"/>
      <c r="D82" s="109"/>
      <c r="E82" s="110"/>
      <c r="F82" s="110"/>
      <c r="G82" s="111"/>
      <c r="H82" s="267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112"/>
      <c r="AP82" s="112"/>
      <c r="AQ82" s="111"/>
    </row>
    <row r="83" spans="1:43" ht="17.25" thickBot="1" x14ac:dyDescent="0.3">
      <c r="A83" s="113"/>
      <c r="B83" s="114"/>
      <c r="C83" s="114"/>
      <c r="D83" s="115"/>
      <c r="E83" s="116"/>
      <c r="F83" s="115"/>
      <c r="G83" s="116"/>
      <c r="H83" s="117"/>
      <c r="I83" s="115"/>
      <c r="J83" s="115"/>
      <c r="K83" s="117"/>
      <c r="L83" s="115"/>
      <c r="M83" s="115"/>
      <c r="N83" s="117"/>
      <c r="O83" s="115"/>
      <c r="P83" s="115"/>
      <c r="Q83" s="117"/>
      <c r="R83" s="115"/>
      <c r="S83" s="115"/>
      <c r="T83" s="117"/>
      <c r="U83" s="115"/>
      <c r="V83" s="115"/>
      <c r="W83" s="117"/>
      <c r="X83" s="115"/>
      <c r="Y83" s="115"/>
      <c r="Z83" s="117"/>
      <c r="AA83" s="115"/>
      <c r="AB83" s="115"/>
      <c r="AC83" s="117"/>
      <c r="AD83" s="115"/>
      <c r="AE83" s="115"/>
      <c r="AF83" s="117"/>
      <c r="AG83" s="115"/>
      <c r="AH83" s="115"/>
      <c r="AI83" s="117"/>
      <c r="AJ83" s="115"/>
      <c r="AK83" s="115"/>
      <c r="AL83" s="117"/>
      <c r="AM83" s="115"/>
      <c r="AN83" s="115"/>
      <c r="AO83" s="117"/>
      <c r="AP83" s="115"/>
      <c r="AQ83" s="115"/>
    </row>
    <row r="84" spans="1:43" ht="16.5" x14ac:dyDescent="0.25">
      <c r="A84" s="118" t="s">
        <v>37</v>
      </c>
      <c r="B84" s="119"/>
      <c r="C84" s="119"/>
      <c r="D84" s="76" t="s">
        <v>38</v>
      </c>
      <c r="E84" s="77"/>
      <c r="F84" s="77" t="s">
        <v>39</v>
      </c>
      <c r="G84" s="78"/>
      <c r="H84" s="120" t="s">
        <v>97</v>
      </c>
      <c r="I84" s="121"/>
      <c r="J84" s="122"/>
      <c r="K84" s="120" t="s">
        <v>98</v>
      </c>
      <c r="L84" s="121"/>
      <c r="M84" s="122"/>
      <c r="N84" s="120" t="s">
        <v>99</v>
      </c>
      <c r="O84" s="121"/>
      <c r="P84" s="122"/>
      <c r="Q84" s="120" t="s">
        <v>100</v>
      </c>
      <c r="R84" s="121"/>
      <c r="S84" s="122"/>
      <c r="T84" s="120" t="s">
        <v>101</v>
      </c>
      <c r="U84" s="121"/>
      <c r="V84" s="122"/>
      <c r="W84" s="120" t="s">
        <v>102</v>
      </c>
      <c r="X84" s="121"/>
      <c r="Y84" s="122"/>
      <c r="Z84" s="120" t="s">
        <v>103</v>
      </c>
      <c r="AA84" s="121"/>
      <c r="AB84" s="122"/>
      <c r="AC84" s="120" t="s">
        <v>104</v>
      </c>
      <c r="AD84" s="121"/>
      <c r="AE84" s="122"/>
      <c r="AF84" s="120" t="s">
        <v>105</v>
      </c>
      <c r="AG84" s="121"/>
      <c r="AH84" s="122"/>
      <c r="AI84" s="120" t="s">
        <v>106</v>
      </c>
      <c r="AJ84" s="121"/>
      <c r="AK84" s="122"/>
      <c r="AL84" s="120" t="s">
        <v>107</v>
      </c>
      <c r="AM84" s="121"/>
      <c r="AN84" s="122"/>
      <c r="AO84" s="120" t="s">
        <v>108</v>
      </c>
      <c r="AP84" s="121"/>
      <c r="AQ84" s="122"/>
    </row>
    <row r="85" spans="1:43" ht="17.25" thickBot="1" x14ac:dyDescent="0.3">
      <c r="A85" s="123" t="s">
        <v>40</v>
      </c>
      <c r="B85" s="124"/>
      <c r="C85" s="124"/>
      <c r="D85" s="125" t="s">
        <v>41</v>
      </c>
      <c r="E85" s="126" t="s">
        <v>42</v>
      </c>
      <c r="F85" s="127" t="s">
        <v>41</v>
      </c>
      <c r="G85" s="128" t="s">
        <v>42</v>
      </c>
      <c r="H85" s="132"/>
      <c r="I85" s="133"/>
      <c r="J85" s="134"/>
      <c r="K85" s="132"/>
      <c r="L85" s="133"/>
      <c r="M85" s="134"/>
      <c r="N85" s="132"/>
      <c r="O85" s="133"/>
      <c r="P85" s="134"/>
      <c r="Q85" s="132"/>
      <c r="R85" s="133"/>
      <c r="S85" s="134"/>
      <c r="T85" s="132"/>
      <c r="U85" s="133"/>
      <c r="V85" s="134"/>
      <c r="W85" s="132"/>
      <c r="X85" s="133"/>
      <c r="Y85" s="134"/>
      <c r="Z85" s="132"/>
      <c r="AA85" s="133"/>
      <c r="AB85" s="134"/>
      <c r="AC85" s="132"/>
      <c r="AD85" s="133"/>
      <c r="AE85" s="134"/>
      <c r="AF85" s="132"/>
      <c r="AG85" s="133"/>
      <c r="AH85" s="134"/>
      <c r="AI85" s="132"/>
      <c r="AJ85" s="133"/>
      <c r="AK85" s="134"/>
      <c r="AL85" s="132"/>
      <c r="AM85" s="133"/>
      <c r="AN85" s="134"/>
      <c r="AO85" s="132"/>
      <c r="AP85" s="133"/>
      <c r="AQ85" s="134"/>
    </row>
    <row r="86" spans="1:43" ht="16.5" x14ac:dyDescent="0.25">
      <c r="A86" s="135" t="s">
        <v>43</v>
      </c>
      <c r="B86" s="136" t="s">
        <v>44</v>
      </c>
      <c r="C86" s="137"/>
      <c r="D86" s="138"/>
      <c r="E86" s="139"/>
      <c r="F86" s="140"/>
      <c r="G86" s="141"/>
      <c r="H86" s="142">
        <f>SQRT(I86^2+J86^2)*1000/(1.73*H71)</f>
        <v>92.454726077606935</v>
      </c>
      <c r="I86" s="143">
        <v>1.5455999999999999</v>
      </c>
      <c r="J86" s="144">
        <v>0.41160000000000002</v>
      </c>
      <c r="K86" s="142">
        <f>SQRT(L86^2+M86^2)*1000/(1.73*K71)</f>
        <v>95.033078681249748</v>
      </c>
      <c r="L86" s="143">
        <v>1.5875999999999999</v>
      </c>
      <c r="M86" s="144">
        <v>0.42720000000000002</v>
      </c>
      <c r="N86" s="142">
        <f>SQRT(O86^2+P86^2)*1000/(1.73*N71)</f>
        <v>91.114863075387888</v>
      </c>
      <c r="O86" s="143">
        <v>1.5215999999999998</v>
      </c>
      <c r="P86" s="144">
        <v>0.41160000000000002</v>
      </c>
      <c r="Q86" s="142">
        <f>SQRT(R86^2+S86^2)*1000/(1.73*Q71)</f>
        <v>92.843483667339044</v>
      </c>
      <c r="R86" s="143">
        <v>1.5515999999999999</v>
      </c>
      <c r="S86" s="144">
        <v>0.41520000000000007</v>
      </c>
      <c r="T86" s="142">
        <f>SQRT(U86^2+V86^2)*1000/(1.73*T71)</f>
        <v>93.47615439105698</v>
      </c>
      <c r="U86" s="143">
        <v>1.5732000000000002</v>
      </c>
      <c r="V86" s="144">
        <v>0.37439999999999996</v>
      </c>
      <c r="W86" s="142">
        <f>SQRT(X86^2+Y86^2)*1000/(1.73*W71)</f>
        <v>93.190848250249275</v>
      </c>
      <c r="X86" s="143">
        <v>1.5768</v>
      </c>
      <c r="Y86" s="144">
        <v>0.33600000000000002</v>
      </c>
      <c r="Z86" s="142">
        <f>SQRT(AA86^2+AB86^2)*1000/(1.73*Z71)</f>
        <v>88.330977516917528</v>
      </c>
      <c r="AA86" s="143">
        <v>1.5012000000000001</v>
      </c>
      <c r="AB86" s="144">
        <v>0.28560000000000002</v>
      </c>
      <c r="AC86" s="142">
        <f>SQRT(AD86^2+AE86^2)*1000/(1.73*AC71)</f>
        <v>86.225763482162293</v>
      </c>
      <c r="AD86" s="143">
        <v>1.4664000000000001</v>
      </c>
      <c r="AE86" s="144">
        <v>0.27360000000000001</v>
      </c>
      <c r="AF86" s="142">
        <f>SQRT(AG86^2+AH86^2)*1000/(1.73*AF71)</f>
        <v>83.638137433503303</v>
      </c>
      <c r="AG86" s="143">
        <v>1.4244000000000001</v>
      </c>
      <c r="AH86" s="144">
        <v>0.25440000000000002</v>
      </c>
      <c r="AI86" s="142">
        <f>SQRT(AJ86^2+AK86^2)*1000/(1.73*AI71)</f>
        <v>76.356206731291948</v>
      </c>
      <c r="AJ86" s="143">
        <v>1.2948</v>
      </c>
      <c r="AK86" s="144">
        <v>0.2616</v>
      </c>
      <c r="AL86" s="142">
        <f>SQRT(AM86^2+AN86^2)*1000/(1.73*AL71)</f>
        <v>66.468857303848424</v>
      </c>
      <c r="AM86" s="143">
        <v>1.1160000000000001</v>
      </c>
      <c r="AN86" s="144">
        <v>0.2772</v>
      </c>
      <c r="AO86" s="142">
        <f>SQRT(AP86^2+AQ86^2)*1000/(1.73*AO71)</f>
        <v>56.968883674395613</v>
      </c>
      <c r="AP86" s="143">
        <v>0.95279999999999998</v>
      </c>
      <c r="AQ86" s="144">
        <v>0.252</v>
      </c>
    </row>
    <row r="87" spans="1:43" ht="16.5" x14ac:dyDescent="0.25">
      <c r="A87" s="145" t="s">
        <v>45</v>
      </c>
      <c r="B87" s="146" t="s">
        <v>46</v>
      </c>
      <c r="C87" s="147"/>
      <c r="D87" s="148"/>
      <c r="E87" s="149"/>
      <c r="F87" s="150"/>
      <c r="G87" s="151"/>
      <c r="H87" s="152">
        <f>SQRT(I87^2+J87^2)*1000/(1.73*H71)</f>
        <v>9.2947976878612728</v>
      </c>
      <c r="I87" s="153">
        <v>0.1608</v>
      </c>
      <c r="J87" s="157">
        <v>0</v>
      </c>
      <c r="K87" s="152">
        <f>SQRT(L87^2+M87^2)*1000/(1.73*K71)</f>
        <v>9.2023121387283222</v>
      </c>
      <c r="L87" s="153">
        <v>0.15919999999999998</v>
      </c>
      <c r="M87" s="157">
        <v>0</v>
      </c>
      <c r="N87" s="152">
        <f>SQRT(O87^2+P87^2)*1000/(1.73*N71)</f>
        <v>9.6186082697000437</v>
      </c>
      <c r="O87" s="153">
        <v>0.16639999999999999</v>
      </c>
      <c r="P87" s="154">
        <v>8.0000000000000004E-4</v>
      </c>
      <c r="Q87" s="152">
        <f>SQRT(R87^2+S87^2)*1000/(1.73*Q71)</f>
        <v>9.5260115606936413</v>
      </c>
      <c r="R87" s="153">
        <v>0.1648</v>
      </c>
      <c r="S87" s="157">
        <v>0</v>
      </c>
      <c r="T87" s="152">
        <f>SQRT(U87^2+V87^2)*1000/(1.73*T71)</f>
        <v>9.6189417416127885</v>
      </c>
      <c r="U87" s="153">
        <v>0.16639999999999999</v>
      </c>
      <c r="V87" s="154">
        <v>1.6000000000000001E-3</v>
      </c>
      <c r="W87" s="152">
        <f>SQRT(X87^2+Y87^2)*1000/(1.73*W71)</f>
        <v>8.798287903093847</v>
      </c>
      <c r="X87" s="153">
        <v>0.152</v>
      </c>
      <c r="Y87" s="154">
        <v>8.0000000000000002E-3</v>
      </c>
      <c r="Z87" s="152">
        <f>SQRT(AA87^2+AB87^2)*1000/(1.73*Z71)</f>
        <v>8.8816228038155209</v>
      </c>
      <c r="AA87" s="153">
        <v>0.15359999999999999</v>
      </c>
      <c r="AB87" s="154">
        <v>4.0000000000000001E-3</v>
      </c>
      <c r="AC87" s="152">
        <f>SQRT(AD87^2+AE87^2)*1000/(1.73*AC71)</f>
        <v>8.4644490463225139</v>
      </c>
      <c r="AD87" s="153">
        <v>0.1464</v>
      </c>
      <c r="AE87" s="154">
        <v>3.2000000000000002E-3</v>
      </c>
      <c r="AF87" s="152">
        <f>SQRT(AG87^2+AH87^2)*1000/(1.73*AF71)</f>
        <v>8.1408299966392175</v>
      </c>
      <c r="AG87" s="153">
        <v>0.14080000000000001</v>
      </c>
      <c r="AH87" s="154">
        <v>3.2000000000000002E-3</v>
      </c>
      <c r="AI87" s="152">
        <f>SQRT(AJ87^2+AK87^2)*1000/(1.73*AI71)</f>
        <v>7.7799259520795108</v>
      </c>
      <c r="AJ87" s="153">
        <v>0.13440000000000002</v>
      </c>
      <c r="AK87" s="154">
        <v>7.1999999999999998E-3</v>
      </c>
      <c r="AL87" s="152">
        <f>SQRT(AM87^2+AN87^2)*1000/(1.73*AL71)</f>
        <v>6.6288658462589378</v>
      </c>
      <c r="AM87" s="153">
        <v>0.1144</v>
      </c>
      <c r="AN87" s="154">
        <v>8.0000000000000002E-3</v>
      </c>
      <c r="AO87" s="152">
        <f>SQRT(AP87^2+AQ87^2)*1000/(1.73*AO71)</f>
        <v>5.6001508311310406</v>
      </c>
      <c r="AP87" s="153">
        <v>9.6799999999999997E-2</v>
      </c>
      <c r="AQ87" s="154">
        <v>4.0000000000000001E-3</v>
      </c>
    </row>
    <row r="88" spans="1:43" ht="16.5" x14ac:dyDescent="0.25">
      <c r="A88" s="145" t="s">
        <v>47</v>
      </c>
      <c r="B88" s="146" t="s">
        <v>48</v>
      </c>
      <c r="C88" s="147"/>
      <c r="D88" s="148"/>
      <c r="E88" s="149"/>
      <c r="F88" s="150"/>
      <c r="G88" s="151"/>
      <c r="H88" s="155">
        <f>SQRT(I88^2+J88^2)*1000/(1.73*H71)</f>
        <v>0</v>
      </c>
      <c r="I88" s="156">
        <v>0</v>
      </c>
      <c r="J88" s="157">
        <v>0</v>
      </c>
      <c r="K88" s="155">
        <f>SQRT(L88^2+M88^2)*1000/(1.73*K71)</f>
        <v>0</v>
      </c>
      <c r="L88" s="156">
        <v>0</v>
      </c>
      <c r="M88" s="157">
        <v>0</v>
      </c>
      <c r="N88" s="155">
        <f>SQRT(O88^2+P88^2)*1000/(1.73*N71)</f>
        <v>0</v>
      </c>
      <c r="O88" s="156">
        <v>0</v>
      </c>
      <c r="P88" s="157">
        <v>0</v>
      </c>
      <c r="Q88" s="155">
        <f>SQRT(R88^2+S88^2)*1000/(1.73*Q71)</f>
        <v>0</v>
      </c>
      <c r="R88" s="156">
        <v>0</v>
      </c>
      <c r="S88" s="157">
        <v>0</v>
      </c>
      <c r="T88" s="155">
        <f>SQRT(U88^2+V88^2)*1000/(1.73*T71)</f>
        <v>0</v>
      </c>
      <c r="U88" s="156">
        <v>0</v>
      </c>
      <c r="V88" s="156">
        <v>0</v>
      </c>
      <c r="W88" s="155">
        <f>SQRT(X88^2+Y88^2)*1000/(1.73*W71)</f>
        <v>0</v>
      </c>
      <c r="X88" s="156">
        <v>0</v>
      </c>
      <c r="Y88" s="156">
        <v>0</v>
      </c>
      <c r="Z88" s="155">
        <f>SQRT(AA88^2+AB88^2)*1000/(1.73*Z71)</f>
        <v>0</v>
      </c>
      <c r="AA88" s="156">
        <v>0</v>
      </c>
      <c r="AB88" s="156">
        <v>0</v>
      </c>
      <c r="AC88" s="155">
        <f>SQRT(AD88^2+AE88^2)*1000/(1.73*AC71)</f>
        <v>0</v>
      </c>
      <c r="AD88" s="156">
        <v>0</v>
      </c>
      <c r="AE88" s="156">
        <v>0</v>
      </c>
      <c r="AF88" s="155">
        <f>SQRT(AG88^2+AH88^2)*1000/(1.73*AF71)</f>
        <v>0</v>
      </c>
      <c r="AG88" s="156">
        <v>0</v>
      </c>
      <c r="AH88" s="156">
        <v>0</v>
      </c>
      <c r="AI88" s="155">
        <f>SQRT(AJ88^2+AK88^2)*1000/(1.73*AI71)</f>
        <v>0</v>
      </c>
      <c r="AJ88" s="156">
        <v>0</v>
      </c>
      <c r="AK88" s="156">
        <v>0</v>
      </c>
      <c r="AL88" s="155">
        <f>SQRT(AM88^2+AN88^2)*1000/(1.73*AL71)</f>
        <v>0</v>
      </c>
      <c r="AM88" s="156">
        <v>0</v>
      </c>
      <c r="AN88" s="156">
        <v>0</v>
      </c>
      <c r="AO88" s="155">
        <f>SQRT(AP88^2+AQ88^2)*1000/(1.73*AO71)</f>
        <v>0</v>
      </c>
      <c r="AP88" s="156">
        <v>0</v>
      </c>
      <c r="AQ88" s="156">
        <v>0</v>
      </c>
    </row>
    <row r="89" spans="1:43" ht="16.5" x14ac:dyDescent="0.25">
      <c r="A89" s="145" t="s">
        <v>49</v>
      </c>
      <c r="B89" s="146" t="s">
        <v>50</v>
      </c>
      <c r="C89" s="147"/>
      <c r="D89" s="148"/>
      <c r="E89" s="149"/>
      <c r="F89" s="150"/>
      <c r="G89" s="151"/>
      <c r="H89" s="152">
        <f>SQRT(I89^2+J89^2)*1000/(1.73*H71)</f>
        <v>26.001570335818137</v>
      </c>
      <c r="I89" s="153">
        <v>0.44280000000000003</v>
      </c>
      <c r="J89" s="154">
        <v>7.9200000000000007E-2</v>
      </c>
      <c r="K89" s="152">
        <f>SQRT(L89^2+M89^2)*1000/(1.73*K71)</f>
        <v>22.777864260519259</v>
      </c>
      <c r="L89" s="153">
        <v>0.39</v>
      </c>
      <c r="M89" s="154">
        <v>5.6399999999999992E-2</v>
      </c>
      <c r="N89" s="152">
        <f>SQRT(O89^2+P89^2)*1000/(1.73*N71)</f>
        <v>26.355186907109651</v>
      </c>
      <c r="O89" s="153">
        <v>0.44880000000000003</v>
      </c>
      <c r="P89" s="154">
        <v>8.0399999999999999E-2</v>
      </c>
      <c r="Q89" s="152">
        <f>SQRT(R89^2+S89^2)*1000/(1.73*Q71)</f>
        <v>27.163133313746439</v>
      </c>
      <c r="R89" s="153">
        <v>0.4632</v>
      </c>
      <c r="S89" s="154">
        <v>7.9200000000000007E-2</v>
      </c>
      <c r="T89" s="152">
        <f>SQRT(U89^2+V89^2)*1000/(1.73*T71)</f>
        <v>27.186858279741038</v>
      </c>
      <c r="U89" s="153">
        <v>0.4632</v>
      </c>
      <c r="V89" s="154">
        <v>8.1599999999999992E-2</v>
      </c>
      <c r="W89" s="152">
        <f>SQRT(X89^2+Y89^2)*1000/(1.73*W71)</f>
        <v>27.790195478799859</v>
      </c>
      <c r="X89" s="153">
        <v>0.47399999999999998</v>
      </c>
      <c r="Y89" s="154">
        <v>8.0399999999999999E-2</v>
      </c>
      <c r="Z89" s="152">
        <f>SQRT(AA89^2+AB89^2)*1000/(1.73*Z71)</f>
        <v>26.84536448202698</v>
      </c>
      <c r="AA89" s="153">
        <v>0.4572</v>
      </c>
      <c r="AB89" s="154">
        <v>8.1599999999999992E-2</v>
      </c>
      <c r="AC89" s="152">
        <f>SQRT(AD89^2+AE89^2)*1000/(1.73*AC71)</f>
        <v>25.098902231917474</v>
      </c>
      <c r="AD89" s="153">
        <v>0.4284</v>
      </c>
      <c r="AE89" s="154">
        <v>7.0800000000000016E-2</v>
      </c>
      <c r="AF89" s="152">
        <f>SQRT(AG89^2+AH89^2)*1000/(1.73*AF71)</f>
        <v>21.716632997590725</v>
      </c>
      <c r="AG89" s="153">
        <v>0.37439999999999996</v>
      </c>
      <c r="AH89" s="154">
        <v>3.1200000000000002E-2</v>
      </c>
      <c r="AI89" s="152">
        <f>SQRT(AJ89^2+AK89^2)*1000/(1.73*AI71)</f>
        <v>21.695353476212752</v>
      </c>
      <c r="AJ89" s="153">
        <v>0.37439999999999996</v>
      </c>
      <c r="AK89" s="154">
        <v>2.6400000000000003E-2</v>
      </c>
      <c r="AL89" s="152">
        <f>SQRT(AM89^2+AN89^2)*1000/(1.73*AL71)</f>
        <v>19.799914646297552</v>
      </c>
      <c r="AM89" s="153">
        <v>0.34200000000000003</v>
      </c>
      <c r="AN89" s="154">
        <v>1.9199999999999998E-2</v>
      </c>
      <c r="AO89" s="152">
        <f>SQRT(AP89^2+AQ89^2)*1000/(1.73*AO71)</f>
        <v>17.722645158808522</v>
      </c>
      <c r="AP89" s="153">
        <v>0.30599999999999999</v>
      </c>
      <c r="AQ89" s="154">
        <v>1.9199999999999998E-2</v>
      </c>
    </row>
    <row r="90" spans="1:43" ht="16.5" x14ac:dyDescent="0.25">
      <c r="A90" s="145" t="s">
        <v>51</v>
      </c>
      <c r="B90" s="146" t="s">
        <v>52</v>
      </c>
      <c r="C90" s="147"/>
      <c r="D90" s="148"/>
      <c r="E90" s="149"/>
      <c r="F90" s="150"/>
      <c r="G90" s="151"/>
      <c r="H90" s="152">
        <f>SQRT(I90^2+J90^2)*1000/(1.73*H71)</f>
        <v>33.041886247368737</v>
      </c>
      <c r="I90" s="153">
        <v>0.55559999999999998</v>
      </c>
      <c r="J90" s="154">
        <v>0.13440000000000002</v>
      </c>
      <c r="K90" s="152">
        <f>SQRT(L90^2+M90^2)*1000/(1.73*K71)</f>
        <v>32.295107551037844</v>
      </c>
      <c r="L90" s="153">
        <v>0.54720000000000002</v>
      </c>
      <c r="M90" s="154">
        <v>0.1128</v>
      </c>
      <c r="N90" s="152">
        <f>SQRT(O90^2+P90^2)*1000/(1.73*N71)</f>
        <v>33.098627291843442</v>
      </c>
      <c r="O90" s="153">
        <v>0.56040000000000001</v>
      </c>
      <c r="P90" s="154">
        <v>0.1176</v>
      </c>
      <c r="Q90" s="152">
        <f>SQRT(R90^2+S90^2)*1000/(1.73*Q71)</f>
        <v>35.615778498272689</v>
      </c>
      <c r="R90" s="153">
        <v>0.5988</v>
      </c>
      <c r="S90" s="154">
        <v>0.1452</v>
      </c>
      <c r="T90" s="152">
        <f>SQRT(U90^2+V90^2)*1000/(1.73*T71)</f>
        <v>39.561173363577538</v>
      </c>
      <c r="U90" s="153">
        <v>0.66959999999999997</v>
      </c>
      <c r="V90" s="154">
        <v>0.14160000000000003</v>
      </c>
      <c r="W90" s="152">
        <f>SQRT(X90^2+Y90^2)*1000/(1.73*W71)</f>
        <v>40.878331545079632</v>
      </c>
      <c r="X90" s="153">
        <v>0.69359999999999999</v>
      </c>
      <c r="Y90" s="154">
        <v>0.13800000000000001</v>
      </c>
      <c r="Z90" s="152">
        <f>SQRT(AA90^2+AB90^2)*1000/(1.73*Z71)</f>
        <v>43.590284857335661</v>
      </c>
      <c r="AA90" s="153">
        <v>0.74160000000000004</v>
      </c>
      <c r="AB90" s="154">
        <v>0.1368</v>
      </c>
      <c r="AC90" s="152">
        <f>SQRT(AD90^2+AE90^2)*1000/(1.73*AC71)</f>
        <v>43.960136124802844</v>
      </c>
      <c r="AD90" s="153">
        <v>0.75</v>
      </c>
      <c r="AE90" s="154">
        <v>0.126</v>
      </c>
      <c r="AF90" s="152">
        <f>SQRT(AG90^2+AH90^2)*1000/(1.73*AF71)</f>
        <v>44.256835778378573</v>
      </c>
      <c r="AG90" s="153">
        <v>0.75479999999999992</v>
      </c>
      <c r="AH90" s="154">
        <v>0.12840000000000001</v>
      </c>
      <c r="AI90" s="152">
        <f>SQRT(AJ90^2+AK90^2)*1000/(1.73*AI71)</f>
        <v>38.810782718518183</v>
      </c>
      <c r="AJ90" s="153">
        <v>0.65879999999999994</v>
      </c>
      <c r="AK90" s="154">
        <v>0.12960000000000002</v>
      </c>
      <c r="AL90" s="152">
        <f>SQRT(AM90^2+AN90^2)*1000/(1.73*AL71)</f>
        <v>31.25307749890338</v>
      </c>
      <c r="AM90" s="153">
        <v>0.52800000000000002</v>
      </c>
      <c r="AN90" s="154">
        <v>0.1164</v>
      </c>
      <c r="AO90" s="152">
        <f>SQRT(AP90^2+AQ90^2)*1000/(1.73*AO71)</f>
        <v>25.60627616941321</v>
      </c>
      <c r="AP90" s="153">
        <v>0.43080000000000002</v>
      </c>
      <c r="AQ90" s="154">
        <v>0.10319999999999999</v>
      </c>
    </row>
    <row r="91" spans="1:43" ht="16.5" x14ac:dyDescent="0.25">
      <c r="A91" s="145" t="s">
        <v>53</v>
      </c>
      <c r="B91" s="146" t="s">
        <v>54</v>
      </c>
      <c r="C91" s="147"/>
      <c r="D91" s="148"/>
      <c r="E91" s="149"/>
      <c r="F91" s="150"/>
      <c r="G91" s="151"/>
      <c r="H91" s="152">
        <f>SQRT(I91^2+J91^2)*1000/(1.73*H71)</f>
        <v>131.49312038916551</v>
      </c>
      <c r="I91" s="153">
        <v>2.2428000000000003</v>
      </c>
      <c r="J91" s="154">
        <v>0.38039999999999996</v>
      </c>
      <c r="K91" s="152">
        <f>SQRT(L91^2+M91^2)*1000/(1.73*K71)</f>
        <v>130.10440783496463</v>
      </c>
      <c r="L91" s="153">
        <v>2.2176</v>
      </c>
      <c r="M91" s="154">
        <v>0.38519999999999999</v>
      </c>
      <c r="N91" s="152">
        <f>SQRT(O91^2+P91^2)*1000/(1.73*N71)</f>
        <v>133.68057715643539</v>
      </c>
      <c r="O91" s="153">
        <v>2.2764000000000002</v>
      </c>
      <c r="P91" s="154">
        <v>0.40799999999999997</v>
      </c>
      <c r="Q91" s="152">
        <f>SQRT(R91^2+S91^2)*1000/(1.73*Q71)</f>
        <v>132.67164849209072</v>
      </c>
      <c r="R91" s="153">
        <v>2.2608000000000001</v>
      </c>
      <c r="S91" s="154">
        <v>0.39600000000000002</v>
      </c>
      <c r="T91" s="152">
        <f>SQRT(U91^2+V91^2)*1000/(1.73*T71)</f>
        <v>131.98379702449176</v>
      </c>
      <c r="U91" s="153">
        <v>2.2536</v>
      </c>
      <c r="V91" s="154">
        <v>0.36720000000000003</v>
      </c>
      <c r="W91" s="152">
        <f>SQRT(X91^2+Y91^2)*1000/(1.73*W71)</f>
        <v>135.37229674364954</v>
      </c>
      <c r="X91" s="153">
        <v>2.3124000000000002</v>
      </c>
      <c r="Y91" s="154">
        <v>0.37080000000000002</v>
      </c>
      <c r="Z91" s="152">
        <f>SQRT(AA91^2+AB91^2)*1000/(1.73*Z71)</f>
        <v>136.62708102815114</v>
      </c>
      <c r="AA91" s="153">
        <v>2.3340000000000001</v>
      </c>
      <c r="AB91" s="154">
        <v>0.37319999999999998</v>
      </c>
      <c r="AC91" s="152">
        <f>SQRT(AD91^2+AE91^2)*1000/(1.73*AC71)</f>
        <v>136.50422944982279</v>
      </c>
      <c r="AD91" s="153">
        <v>2.3328000000000002</v>
      </c>
      <c r="AE91" s="154">
        <v>0.36720000000000003</v>
      </c>
      <c r="AF91" s="152">
        <f>SQRT(AG91^2+AH91^2)*1000/(1.73*AF71)</f>
        <v>133.59793273623021</v>
      </c>
      <c r="AG91" s="153">
        <v>2.2835999999999999</v>
      </c>
      <c r="AH91" s="154">
        <v>0.35639999999999999</v>
      </c>
      <c r="AI91" s="152">
        <f>SQRT(AJ91^2+AK91^2)*1000/(1.73*AI71)</f>
        <v>124.22565609511997</v>
      </c>
      <c r="AJ91" s="153">
        <v>2.1155999999999997</v>
      </c>
      <c r="AK91" s="154">
        <v>0.378</v>
      </c>
      <c r="AL91" s="152">
        <f>SQRT(AM91^2+AN91^2)*1000/(1.73*AL71)</f>
        <v>109.79330192220829</v>
      </c>
      <c r="AM91" s="153">
        <v>1.8624000000000001</v>
      </c>
      <c r="AN91" s="154">
        <v>0.37319999999999998</v>
      </c>
      <c r="AO91" s="152">
        <f>SQRT(AP91^2+AQ91^2)*1000/(1.73*AO71)</f>
        <v>95.226586500678565</v>
      </c>
      <c r="AP91" s="153">
        <v>1.6092</v>
      </c>
      <c r="AQ91" s="154">
        <v>0.35279999999999995</v>
      </c>
    </row>
    <row r="92" spans="1:43" ht="16.5" x14ac:dyDescent="0.25">
      <c r="A92" s="145" t="s">
        <v>55</v>
      </c>
      <c r="B92" s="146" t="s">
        <v>56</v>
      </c>
      <c r="C92" s="147"/>
      <c r="D92" s="148"/>
      <c r="E92" s="149"/>
      <c r="F92" s="150"/>
      <c r="G92" s="151"/>
      <c r="H92" s="152">
        <f>SQRT(I92^2+J92^2)*1000/(1.73*H71)</f>
        <v>8.3236994219653173</v>
      </c>
      <c r="I92" s="153">
        <v>0.14399999999999999</v>
      </c>
      <c r="J92" s="157">
        <v>0</v>
      </c>
      <c r="K92" s="152">
        <f>SQRT(L92^2+M92^2)*1000/(1.73*K71)</f>
        <v>8.5317919075144495</v>
      </c>
      <c r="L92" s="153">
        <v>0.14759999999999998</v>
      </c>
      <c r="M92" s="157">
        <v>0</v>
      </c>
      <c r="N92" s="152">
        <f>SQRT(O92^2+P92^2)*1000/(1.73*N71)</f>
        <v>8.1156069364161851</v>
      </c>
      <c r="O92" s="153">
        <v>0.1404</v>
      </c>
      <c r="P92" s="157">
        <v>0</v>
      </c>
      <c r="Q92" s="152">
        <f>SQRT(R92^2+S92^2)*1000/(1.73*Q71)</f>
        <v>7.561011819152216</v>
      </c>
      <c r="R92" s="153">
        <v>0.1308</v>
      </c>
      <c r="S92" s="158">
        <v>1.1999999999999999E-3</v>
      </c>
      <c r="T92" s="152">
        <f>SQRT(U92^2+V92^2)*1000/(1.73*T71)</f>
        <v>7.7687861271676297</v>
      </c>
      <c r="U92" s="153">
        <v>0.13440000000000002</v>
      </c>
      <c r="V92" s="157">
        <v>0</v>
      </c>
      <c r="W92" s="152">
        <f>SQRT(X92^2+Y92^2)*1000/(1.73*W71)</f>
        <v>7.9075144508670521</v>
      </c>
      <c r="X92" s="153">
        <v>0.1368</v>
      </c>
      <c r="Y92" s="157">
        <v>0</v>
      </c>
      <c r="Z92" s="152">
        <f>SQRT(AA92^2+AB92^2)*1000/(1.73*Z71)</f>
        <v>8.3236994219653173</v>
      </c>
      <c r="AA92" s="153">
        <v>0.14399999999999999</v>
      </c>
      <c r="AB92" s="157">
        <v>0</v>
      </c>
      <c r="AC92" s="152">
        <f>SQRT(AD92^2+AE92^2)*1000/(1.73*AC71)</f>
        <v>8.1849710982658959</v>
      </c>
      <c r="AD92" s="153">
        <v>0.1416</v>
      </c>
      <c r="AE92" s="157">
        <v>0</v>
      </c>
      <c r="AF92" s="152">
        <f>SQRT(AG92^2+AH92^2)*1000/(1.73*AF71)</f>
        <v>8.4627120202418276</v>
      </c>
      <c r="AG92" s="153">
        <v>0.1464</v>
      </c>
      <c r="AH92" s="158">
        <v>1.1999999999999999E-3</v>
      </c>
      <c r="AI92" s="152">
        <f>SQRT(AJ92^2+AK92^2)*1000/(1.73*AI71)</f>
        <v>7.491329479768785</v>
      </c>
      <c r="AJ92" s="153">
        <v>0.12959999999999999</v>
      </c>
      <c r="AK92" s="157">
        <v>0</v>
      </c>
      <c r="AL92" s="152">
        <f>SQRT(AM92^2+AN92^2)*1000/(1.73*AL71)</f>
        <v>7.0057803468208091</v>
      </c>
      <c r="AM92" s="153">
        <v>0.1212</v>
      </c>
      <c r="AN92" s="157">
        <v>0</v>
      </c>
      <c r="AO92" s="152">
        <f>SQRT(AP92^2+AQ92^2)*1000/(1.73*AO71)</f>
        <v>6.8670520231213867</v>
      </c>
      <c r="AP92" s="153">
        <v>0.1188</v>
      </c>
      <c r="AQ92" s="157">
        <v>0</v>
      </c>
    </row>
    <row r="93" spans="1:43" ht="16.5" x14ac:dyDescent="0.25">
      <c r="A93" s="145" t="s">
        <v>57</v>
      </c>
      <c r="B93" s="146" t="s">
        <v>58</v>
      </c>
      <c r="C93" s="147"/>
      <c r="D93" s="148"/>
      <c r="E93" s="149"/>
      <c r="F93" s="150"/>
      <c r="G93" s="151"/>
      <c r="H93" s="152">
        <f>SQRT(I93^2+J93^2)*1000/(1.73*H77)</f>
        <v>7.9511382554686687</v>
      </c>
      <c r="I93" s="153">
        <v>0.1416</v>
      </c>
      <c r="J93" s="154">
        <v>4.7999999999999996E-3</v>
      </c>
      <c r="K93" s="152">
        <f>SQRT(L93^2+M93^2)*1000/(1.73*K77)</f>
        <v>8.1770948150898519</v>
      </c>
      <c r="L93" s="153">
        <v>0.14560000000000001</v>
      </c>
      <c r="M93" s="154">
        <v>5.5999999999999999E-3</v>
      </c>
      <c r="N93" s="152">
        <f>SQRT(O93^2+P93^2)*1000/(1.73*N77)</f>
        <v>7.8613985940043847</v>
      </c>
      <c r="O93" s="153">
        <v>0.14000000000000001</v>
      </c>
      <c r="P93" s="154">
        <v>4.7999999999999996E-3</v>
      </c>
      <c r="Q93" s="152">
        <f>SQRT(R93^2+S93^2)*1000/(1.73*Q77)</f>
        <v>7.6454958711157301</v>
      </c>
      <c r="R93" s="153">
        <v>0.13600000000000001</v>
      </c>
      <c r="S93" s="154">
        <v>8.0000000000000002E-3</v>
      </c>
      <c r="T93" s="152">
        <f>SQRT(U93^2+V93^2)*1000/(1.73*T77)</f>
        <v>8.4971935741795868</v>
      </c>
      <c r="U93" s="153">
        <v>0.1512</v>
      </c>
      <c r="V93" s="154">
        <v>8.0000000000000002E-3</v>
      </c>
      <c r="W93" s="152">
        <f>SQRT(X93^2+Y93^2)*1000/(1.73*W77)</f>
        <v>8.1854714736199821</v>
      </c>
      <c r="X93" s="153">
        <v>0.14399999999999999</v>
      </c>
      <c r="Y93" s="154">
        <v>2.3200000000000002E-2</v>
      </c>
      <c r="Z93" s="152">
        <f>SQRT(AA93^2+AB93^2)*1000/(1.73*Z77)</f>
        <v>8.1340909959003032</v>
      </c>
      <c r="AA93" s="153">
        <v>0.14319999999999999</v>
      </c>
      <c r="AB93" s="154">
        <v>2.24E-2</v>
      </c>
      <c r="AC93" s="152">
        <f>SQRT(AD93^2+AE93^2)*1000/(1.73*AC77)</f>
        <v>8.2186645933156548</v>
      </c>
      <c r="AD93" s="153">
        <v>0.1464</v>
      </c>
      <c r="AE93" s="154">
        <v>2.0799999999999999E-2</v>
      </c>
      <c r="AF93" s="152">
        <f>SQRT(AG93^2+AH93^2)*1000/(1.73*AF77)</f>
        <v>7.650169747648329</v>
      </c>
      <c r="AG93" s="153">
        <v>0.1368</v>
      </c>
      <c r="AH93" s="154">
        <v>1.52E-2</v>
      </c>
      <c r="AI93" s="152">
        <f>SQRT(AJ93^2+AK93^2)*1000/(1.73*AI77)</f>
        <v>6.9108591897830864</v>
      </c>
      <c r="AJ93" s="153">
        <v>0.1232</v>
      </c>
      <c r="AK93" s="154">
        <v>1.6800000000000002E-2</v>
      </c>
      <c r="AL93" s="152">
        <f>SQRT(AM93^2+AN93^2)*1000/(1.73*AL77)</f>
        <v>5.9512312953682081</v>
      </c>
      <c r="AM93" s="153">
        <v>0.10640000000000001</v>
      </c>
      <c r="AN93" s="154">
        <v>1.2E-2</v>
      </c>
      <c r="AO93" s="152">
        <f>SQRT(AP93^2+AQ93^2)*1000/(1.73*AO77)</f>
        <v>5.497042049097586</v>
      </c>
      <c r="AP93" s="153">
        <v>9.7599999999999992E-2</v>
      </c>
      <c r="AQ93" s="154">
        <v>1.6E-2</v>
      </c>
    </row>
    <row r="94" spans="1:43" ht="16.5" x14ac:dyDescent="0.25">
      <c r="A94" s="145" t="s">
        <v>59</v>
      </c>
      <c r="B94" s="146" t="s">
        <v>60</v>
      </c>
      <c r="C94" s="147"/>
      <c r="D94" s="148"/>
      <c r="E94" s="149"/>
      <c r="F94" s="150"/>
      <c r="G94" s="151"/>
      <c r="H94" s="155">
        <f>SQRT(I94^2+J94^2)*1000/(1.73*H77)</f>
        <v>0</v>
      </c>
      <c r="I94" s="156">
        <v>0</v>
      </c>
      <c r="J94" s="157">
        <v>0</v>
      </c>
      <c r="K94" s="155">
        <f>SQRT(L94^2+M94^2)*1000/(1.73*K77)</f>
        <v>0</v>
      </c>
      <c r="L94" s="156">
        <v>0</v>
      </c>
      <c r="M94" s="157">
        <v>0</v>
      </c>
      <c r="N94" s="155">
        <f>SQRT(O94^2+P94^2)*1000/(1.73*N77)</f>
        <v>0</v>
      </c>
      <c r="O94" s="156">
        <v>0</v>
      </c>
      <c r="P94" s="157">
        <v>0</v>
      </c>
      <c r="Q94" s="155">
        <f>SQRT(R94^2+S94^2)*1000/(1.73*Q77)</f>
        <v>0</v>
      </c>
      <c r="R94" s="156">
        <v>0</v>
      </c>
      <c r="S94" s="157">
        <v>0</v>
      </c>
      <c r="T94" s="155">
        <f>SQRT(U94^2+V94^2)*1000/(1.73*T77)</f>
        <v>0</v>
      </c>
      <c r="U94" s="156">
        <v>0</v>
      </c>
      <c r="V94" s="157">
        <v>0</v>
      </c>
      <c r="W94" s="155">
        <f>SQRT(X94^2+Y94^2)*1000/(1.73*W77)</f>
        <v>0</v>
      </c>
      <c r="X94" s="156">
        <v>0</v>
      </c>
      <c r="Y94" s="156">
        <v>0</v>
      </c>
      <c r="Z94" s="155">
        <f>SQRT(AA94^2+AB94^2)*1000/(1.73*Z77)</f>
        <v>0</v>
      </c>
      <c r="AA94" s="156">
        <v>0</v>
      </c>
      <c r="AB94" s="156">
        <v>0</v>
      </c>
      <c r="AC94" s="155">
        <f>SQRT(AD94^2+AE94^2)*1000/(1.73*AC77)</f>
        <v>0</v>
      </c>
      <c r="AD94" s="156">
        <v>0</v>
      </c>
      <c r="AE94" s="156">
        <v>0</v>
      </c>
      <c r="AF94" s="155">
        <f>SQRT(AG94^2+AH94^2)*1000/(1.73*AF77)</f>
        <v>0</v>
      </c>
      <c r="AG94" s="156">
        <v>0</v>
      </c>
      <c r="AH94" s="156">
        <v>0</v>
      </c>
      <c r="AI94" s="155">
        <f>SQRT(AJ94^2+AK94^2)*1000/(1.73*AI77)</f>
        <v>0</v>
      </c>
      <c r="AJ94" s="156">
        <v>0</v>
      </c>
      <c r="AK94" s="156">
        <v>0</v>
      </c>
      <c r="AL94" s="155">
        <f>SQRT(AM94^2+AN94^2)*1000/(1.73*AL77)</f>
        <v>0</v>
      </c>
      <c r="AM94" s="156">
        <v>0</v>
      </c>
      <c r="AN94" s="156">
        <v>0</v>
      </c>
      <c r="AO94" s="155">
        <f>SQRT(AP94^2+AQ94^2)*1000/(1.73*AO77)</f>
        <v>0</v>
      </c>
      <c r="AP94" s="156">
        <v>0</v>
      </c>
      <c r="AQ94" s="156">
        <v>0</v>
      </c>
    </row>
    <row r="95" spans="1:43" ht="16.5" x14ac:dyDescent="0.25">
      <c r="A95" s="145" t="s">
        <v>61</v>
      </c>
      <c r="B95" s="146" t="s">
        <v>62</v>
      </c>
      <c r="C95" s="147"/>
      <c r="D95" s="148"/>
      <c r="E95" s="149"/>
      <c r="F95" s="150"/>
      <c r="G95" s="151"/>
      <c r="H95" s="152">
        <f>SQRT(I95^2+J95^2)*1000/(1.73*H77)</f>
        <v>38.664635333013244</v>
      </c>
      <c r="I95" s="153">
        <v>0.66600000000000004</v>
      </c>
      <c r="J95" s="154">
        <v>0.1764</v>
      </c>
      <c r="K95" s="152">
        <f>SQRT(L95^2+M95^2)*1000/(1.73*K77)</f>
        <v>38.699339271865469</v>
      </c>
      <c r="L95" s="153">
        <v>0.66600000000000004</v>
      </c>
      <c r="M95" s="154">
        <v>0.17880000000000001</v>
      </c>
      <c r="N95" s="152">
        <f>SQRT(O95^2+P95^2)*1000/(1.73*N77)</f>
        <v>39.319637734555968</v>
      </c>
      <c r="O95" s="153">
        <v>0.67679999999999996</v>
      </c>
      <c r="P95" s="154">
        <v>0.1812</v>
      </c>
      <c r="Q95" s="152">
        <f>SQRT(R95^2+S95^2)*1000/(1.73*Q77)</f>
        <v>39.703638275674734</v>
      </c>
      <c r="R95" s="153">
        <v>0.68159999999999998</v>
      </c>
      <c r="S95" s="154">
        <v>0.18960000000000002</v>
      </c>
      <c r="T95" s="152">
        <f>SQRT(U95^2+V95^2)*1000/(1.73*T77)</f>
        <v>40.860903116490903</v>
      </c>
      <c r="U95" s="153">
        <v>0.70199999999999996</v>
      </c>
      <c r="V95" s="154">
        <v>0.19319999999999998</v>
      </c>
      <c r="W95" s="152">
        <f>SQRT(X95^2+Y95^2)*1000/(1.73*W77)</f>
        <v>39.952669865413895</v>
      </c>
      <c r="X95" s="153">
        <v>0.68520000000000003</v>
      </c>
      <c r="Y95" s="154">
        <v>0.19319999999999998</v>
      </c>
      <c r="Z95" s="152">
        <f>SQRT(AA95^2+AB95^2)*1000/(1.73*Z77)</f>
        <v>39.272088205296541</v>
      </c>
      <c r="AA95" s="153">
        <v>0.67559999999999998</v>
      </c>
      <c r="AB95" s="154">
        <v>0.18240000000000001</v>
      </c>
      <c r="AC95" s="152">
        <f>SQRT(AD95^2+AE95^2)*1000/(1.73*AC77)</f>
        <v>38.971767115539201</v>
      </c>
      <c r="AD95" s="153">
        <v>0.67800000000000005</v>
      </c>
      <c r="AE95" s="154">
        <v>0.17880000000000001</v>
      </c>
      <c r="AF95" s="152">
        <f>SQRT(AG95^2+AH95^2)*1000/(1.73*AF77)</f>
        <v>38.163929005905018</v>
      </c>
      <c r="AG95" s="153">
        <v>0.66359999999999997</v>
      </c>
      <c r="AH95" s="154">
        <v>0.1764</v>
      </c>
      <c r="AI95" s="152">
        <f>SQRT(AJ95^2+AK95^2)*1000/(1.73*AI77)</f>
        <v>34.572242872227655</v>
      </c>
      <c r="AJ95" s="153">
        <v>0.60120000000000007</v>
      </c>
      <c r="AK95" s="154">
        <v>0.15959999999999999</v>
      </c>
      <c r="AL95" s="152">
        <f>SQRT(AM95^2+AN95^2)*1000/(1.73*AL77)</f>
        <v>36.466782824100136</v>
      </c>
      <c r="AM95" s="153">
        <v>0.62279999999999991</v>
      </c>
      <c r="AN95" s="154">
        <v>0.2064</v>
      </c>
      <c r="AO95" s="152">
        <f>SQRT(AP95^2+AQ95^2)*1000/(1.73*AO77)</f>
        <v>31.067166725107917</v>
      </c>
      <c r="AP95" s="153">
        <v>0.53639999999999999</v>
      </c>
      <c r="AQ95" s="154">
        <v>0.15719999999999998</v>
      </c>
    </row>
    <row r="96" spans="1:43" ht="16.5" x14ac:dyDescent="0.25">
      <c r="A96" s="145" t="s">
        <v>63</v>
      </c>
      <c r="B96" s="146" t="s">
        <v>64</v>
      </c>
      <c r="C96" s="147"/>
      <c r="D96" s="148"/>
      <c r="E96" s="149"/>
      <c r="F96" s="150"/>
      <c r="G96" s="151"/>
      <c r="H96" s="152">
        <f>SQRT(I96^2+J96^2)*1000/(1.73*H77)</f>
        <v>83.234923752021032</v>
      </c>
      <c r="I96" s="153">
        <v>1.4567999999999999</v>
      </c>
      <c r="J96" s="154">
        <v>0.27839999999999998</v>
      </c>
      <c r="K96" s="152">
        <f>SQRT(L96^2+M96^2)*1000/(1.73*K77)</f>
        <v>82.370361588989226</v>
      </c>
      <c r="L96" s="153">
        <v>1.4436</v>
      </c>
      <c r="M96" s="154">
        <v>0.26520000000000005</v>
      </c>
      <c r="N96" s="152">
        <f>SQRT(O96^2+P96^2)*1000/(1.73*N77)</f>
        <v>82.439706187690135</v>
      </c>
      <c r="O96" s="153">
        <v>1.4412</v>
      </c>
      <c r="P96" s="154">
        <v>0.28439999999999999</v>
      </c>
      <c r="Q96" s="152">
        <f>SQRT(R96^2+S96^2)*1000/(1.73*Q77)</f>
        <v>80.167637737191455</v>
      </c>
      <c r="R96" s="153">
        <v>1.41</v>
      </c>
      <c r="S96" s="154">
        <v>0.22919999999999999</v>
      </c>
      <c r="T96" s="152">
        <f>SQRT(U96^2+V96^2)*1000/(1.73*T77)</f>
        <v>81.274843974622186</v>
      </c>
      <c r="U96" s="153">
        <v>1.4376</v>
      </c>
      <c r="V96" s="154">
        <v>0.17519999999999999</v>
      </c>
      <c r="W96" s="152">
        <f>SQRT(X96^2+Y96^2)*1000/(1.73*W77)</f>
        <v>82.529519773140393</v>
      </c>
      <c r="X96" s="153">
        <v>1.4627999999999999</v>
      </c>
      <c r="Y96" s="154">
        <v>0.15120000000000003</v>
      </c>
      <c r="Z96" s="152">
        <f>SQRT(AA96^2+AB96^2)*1000/(1.73*Z77)</f>
        <v>84.872752629037322</v>
      </c>
      <c r="AA96" s="153">
        <v>1.5084000000000002</v>
      </c>
      <c r="AB96" s="154">
        <v>0.10920000000000002</v>
      </c>
      <c r="AC96" s="152">
        <f>SQRT(AD96^2+AE96^2)*1000/(1.73*AC77)</f>
        <v>86.420119969485711</v>
      </c>
      <c r="AD96" s="153">
        <v>1.5515999999999999</v>
      </c>
      <c r="AE96" s="154">
        <v>0.10080000000000001</v>
      </c>
      <c r="AF96" s="152">
        <f>SQRT(AG96^2+AH96^2)*1000/(1.73*AF77)</f>
        <v>86.640149006259918</v>
      </c>
      <c r="AG96" s="153">
        <v>1.5588</v>
      </c>
      <c r="AH96" s="154">
        <v>9.5999999999999992E-3</v>
      </c>
      <c r="AI96" s="152">
        <f>SQRT(AJ96^2+AK96^2)*1000/(1.73*AI77)</f>
        <v>80.147764849846027</v>
      </c>
      <c r="AJ96" s="153">
        <v>1.4376</v>
      </c>
      <c r="AK96" s="154">
        <v>0.1128</v>
      </c>
      <c r="AL96" s="152">
        <f>SQRT(AM96^2+AN96^2)*1000/(1.73*AL77)</f>
        <v>67.563493174637955</v>
      </c>
      <c r="AM96" s="153">
        <v>1.2156</v>
      </c>
      <c r="AN96" s="154">
        <v>2.3999999999999998E-3</v>
      </c>
      <c r="AO96" s="152">
        <f>SQRT(AP96^2+AQ96^2)*1000/(1.73*AO77)</f>
        <v>58.692790229988979</v>
      </c>
      <c r="AP96" s="153">
        <v>1.056</v>
      </c>
      <c r="AQ96" s="154">
        <v>1.1999999999999999E-3</v>
      </c>
    </row>
    <row r="97" spans="1:43" ht="16.5" x14ac:dyDescent="0.25">
      <c r="A97" s="145" t="s">
        <v>65</v>
      </c>
      <c r="B97" s="146" t="s">
        <v>66</v>
      </c>
      <c r="C97" s="147"/>
      <c r="D97" s="148"/>
      <c r="E97" s="149"/>
      <c r="F97" s="150"/>
      <c r="G97" s="151"/>
      <c r="H97" s="152">
        <f>SQRT(I97^2+J97^2)*1000/(1.73*H77)</f>
        <v>14.930906848863243</v>
      </c>
      <c r="I97" s="153">
        <v>0.25919999999999999</v>
      </c>
      <c r="J97" s="154">
        <v>0.06</v>
      </c>
      <c r="K97" s="152">
        <f>SQRT(L97^2+M97^2)*1000/(1.73*K77)</f>
        <v>14.463257149052939</v>
      </c>
      <c r="L97" s="153">
        <v>0.252</v>
      </c>
      <c r="M97" s="154">
        <v>5.3999999999999999E-2</v>
      </c>
      <c r="N97" s="152">
        <f>SQRT(O97^2+P97^2)*1000/(1.73*N77)</f>
        <v>14.158232925503318</v>
      </c>
      <c r="O97" s="153">
        <v>0.24719999999999998</v>
      </c>
      <c r="P97" s="154">
        <v>5.04E-2</v>
      </c>
      <c r="Q97" s="152">
        <f>SQRT(R97^2+S97^2)*1000/(1.73*Q77)</f>
        <v>16.274375855338103</v>
      </c>
      <c r="R97" s="153">
        <v>0.28320000000000001</v>
      </c>
      <c r="S97" s="154">
        <v>6.2400000000000004E-2</v>
      </c>
      <c r="T97" s="152">
        <f>SQRT(U97^2+V97^2)*1000/(1.73*T77)</f>
        <v>16.812914243320378</v>
      </c>
      <c r="U97" s="153">
        <v>0.29399999999999998</v>
      </c>
      <c r="V97" s="154">
        <v>5.7600000000000005E-2</v>
      </c>
      <c r="W97" s="152">
        <f>SQRT(X97^2+Y97^2)*1000/(1.73*W77)</f>
        <v>16.299436933182712</v>
      </c>
      <c r="X97" s="153">
        <v>0.28560000000000002</v>
      </c>
      <c r="Y97" s="154">
        <v>5.2800000000000007E-2</v>
      </c>
      <c r="Z97" s="152">
        <f>SQRT(AA97^2+AB97^2)*1000/(1.73*Z77)</f>
        <v>16.408145421244516</v>
      </c>
      <c r="AA97" s="153">
        <v>0.28799999999999998</v>
      </c>
      <c r="AB97" s="154">
        <v>5.0400000000000007E-2</v>
      </c>
      <c r="AC97" s="152">
        <f>SQRT(AD97^2+AE97^2)*1000/(1.73*AC77)</f>
        <v>15.822214674186121</v>
      </c>
      <c r="AD97" s="153">
        <v>0.28079999999999999</v>
      </c>
      <c r="AE97" s="154">
        <v>4.6799999999999994E-2</v>
      </c>
      <c r="AF97" s="152">
        <f>SQRT(AG97^2+AH97^2)*1000/(1.73*AF77)</f>
        <v>15.139474605801912</v>
      </c>
      <c r="AG97" s="153">
        <v>0.27</v>
      </c>
      <c r="AH97" s="154">
        <v>3.5999999999999997E-2</v>
      </c>
      <c r="AI97" s="152">
        <f>SQRT(AJ97^2+AK97^2)*1000/(1.73*AI77)</f>
        <v>13.758528831223972</v>
      </c>
      <c r="AJ97" s="153">
        <v>0.246</v>
      </c>
      <c r="AK97" s="154">
        <v>2.7600000000000003E-2</v>
      </c>
      <c r="AL97" s="152">
        <f>SQRT(AM97^2+AN97^2)*1000/(1.73*AL77)</f>
        <v>11.151654855594591</v>
      </c>
      <c r="AM97" s="153">
        <v>0.19919999999999999</v>
      </c>
      <c r="AN97" s="154">
        <v>2.4E-2</v>
      </c>
      <c r="AO97" s="152">
        <f>SQRT(AP97^2+AQ97^2)*1000/(1.73*AO77)</f>
        <v>9.8908625586038017</v>
      </c>
      <c r="AP97" s="153">
        <v>0.17519999999999999</v>
      </c>
      <c r="AQ97" s="154">
        <v>3.1200000000000002E-2</v>
      </c>
    </row>
    <row r="98" spans="1:43" ht="16.5" x14ac:dyDescent="0.25">
      <c r="A98" s="145" t="s">
        <v>67</v>
      </c>
      <c r="B98" s="146" t="s">
        <v>68</v>
      </c>
      <c r="C98" s="147"/>
      <c r="D98" s="148"/>
      <c r="E98" s="149"/>
      <c r="F98" s="150"/>
      <c r="G98" s="151"/>
      <c r="H98" s="152">
        <f>SQRT(I98^2+J98^2)*1000/(1.73*H77)</f>
        <v>96.013645465717573</v>
      </c>
      <c r="I98" s="153">
        <v>1.6548</v>
      </c>
      <c r="J98" s="154">
        <v>0.43440000000000001</v>
      </c>
      <c r="K98" s="152">
        <f>SQRT(L98^2+M98^2)*1000/(1.73*K77)</f>
        <v>93.71384422180023</v>
      </c>
      <c r="L98" s="153">
        <v>1.6140000000000001</v>
      </c>
      <c r="M98" s="154">
        <v>0.42840000000000006</v>
      </c>
      <c r="N98" s="152">
        <f>SQRT(O98^2+P98^2)*1000/(1.73*N77)</f>
        <v>90.916686897962734</v>
      </c>
      <c r="O98" s="153">
        <v>1.5672000000000001</v>
      </c>
      <c r="P98" s="154">
        <v>0.41040000000000004</v>
      </c>
      <c r="Q98" s="152">
        <f>SQRT(R98^2+S98^2)*1000/(1.73*Q77)</f>
        <v>91.433725164220661</v>
      </c>
      <c r="R98" s="153">
        <v>1.5804</v>
      </c>
      <c r="S98" s="154">
        <v>0.39600000000000002</v>
      </c>
      <c r="T98" s="152">
        <f>SQRT(U98^2+V98^2)*1000/(1.73*T77)</f>
        <v>94.331831324618079</v>
      </c>
      <c r="U98" s="153">
        <v>1.6355999999999999</v>
      </c>
      <c r="V98" s="154">
        <v>0.3876</v>
      </c>
      <c r="W98" s="152">
        <f>SQRT(X98^2+Y98^2)*1000/(1.73*W77)</f>
        <v>93.358417535028138</v>
      </c>
      <c r="X98" s="153">
        <v>1.6235999999999999</v>
      </c>
      <c r="Y98" s="154">
        <v>0.3624</v>
      </c>
      <c r="Z98" s="152">
        <f>SQRT(AA98^2+AB98^2)*1000/(1.73*Z77)</f>
        <v>86.454916942985932</v>
      </c>
      <c r="AA98" s="153">
        <v>1.5095999999999998</v>
      </c>
      <c r="AB98" s="154">
        <v>0.30720000000000003</v>
      </c>
      <c r="AC98" s="152">
        <f>SQRT(AD98^2+AE98^2)*1000/(1.73*AC77)</f>
        <v>81.779575895391403</v>
      </c>
      <c r="AD98" s="153">
        <v>1.4447999999999999</v>
      </c>
      <c r="AE98" s="154">
        <v>0.27839999999999998</v>
      </c>
      <c r="AF98" s="152">
        <f>SQRT(AG98^2+AH98^2)*1000/(1.73*AF77)</f>
        <v>78.338641402974503</v>
      </c>
      <c r="AG98" s="153">
        <v>1.3835999999999999</v>
      </c>
      <c r="AH98" s="154">
        <v>0.26880000000000004</v>
      </c>
      <c r="AI98" s="152">
        <f>SQRT(AJ98^2+AK98^2)*1000/(1.73*AI77)</f>
        <v>73.187705402855642</v>
      </c>
      <c r="AJ98" s="153">
        <v>1.2815999999999999</v>
      </c>
      <c r="AK98" s="154">
        <v>0.3024</v>
      </c>
      <c r="AL98" s="152">
        <f>SQRT(AM98^2+AN98^2)*1000/(1.73*AL77)</f>
        <v>66.683135648712025</v>
      </c>
      <c r="AM98" s="153">
        <v>1.1604000000000001</v>
      </c>
      <c r="AN98" s="154">
        <v>0.30479999999999996</v>
      </c>
      <c r="AO98" s="152">
        <f>SQRT(AP98^2+AQ98^2)*1000/(1.73*AO77)</f>
        <v>58.212124727349931</v>
      </c>
      <c r="AP98" s="153">
        <v>1.008</v>
      </c>
      <c r="AQ98" s="154">
        <v>0.28439999999999999</v>
      </c>
    </row>
    <row r="99" spans="1:43" ht="16.5" x14ac:dyDescent="0.25">
      <c r="A99" s="145" t="s">
        <v>69</v>
      </c>
      <c r="B99" s="146" t="s">
        <v>70</v>
      </c>
      <c r="C99" s="147"/>
      <c r="D99" s="148"/>
      <c r="E99" s="149"/>
      <c r="F99" s="150"/>
      <c r="G99" s="151"/>
      <c r="H99" s="152">
        <f>SQRT(I99^2+J99^2)*1000/(1.73*H77)</f>
        <v>9.2934508109321499</v>
      </c>
      <c r="I99" s="153">
        <v>0.1656</v>
      </c>
      <c r="J99" s="157">
        <v>0</v>
      </c>
      <c r="K99" s="152">
        <f>SQRT(L99^2+M99^2)*1000/(1.73*K77)</f>
        <v>10.640327740052751</v>
      </c>
      <c r="L99" s="153">
        <v>0.18959999999999999</v>
      </c>
      <c r="M99" s="157">
        <v>0</v>
      </c>
      <c r="N99" s="152">
        <f>SQRT(O99^2+P99^2)*1000/(1.73*N77)</f>
        <v>10.505640047140691</v>
      </c>
      <c r="O99" s="153">
        <v>0.18719999999999998</v>
      </c>
      <c r="P99" s="157">
        <v>0</v>
      </c>
      <c r="Q99" s="152">
        <f>SQRT(R99^2+S99^2)*1000/(1.73*Q77)</f>
        <v>9.4281385038442096</v>
      </c>
      <c r="R99" s="153">
        <v>0.16800000000000001</v>
      </c>
      <c r="S99" s="157">
        <v>0</v>
      </c>
      <c r="T99" s="152">
        <f>SQRT(U99^2+V99^2)*1000/(1.73*T77)</f>
        <v>9.0914192715640603</v>
      </c>
      <c r="U99" s="153">
        <v>0.16200000000000001</v>
      </c>
      <c r="V99" s="157">
        <v>0</v>
      </c>
      <c r="W99" s="152">
        <f>SQRT(X99^2+Y99^2)*1000/(1.73*W77)</f>
        <v>9.6975138896683308</v>
      </c>
      <c r="X99" s="153">
        <v>0.17280000000000001</v>
      </c>
      <c r="Y99" s="157">
        <v>0</v>
      </c>
      <c r="Z99" s="152">
        <f>SQRT(AA99^2+AB99^2)*1000/(1.73*Z77)</f>
        <v>9.7648577361243607</v>
      </c>
      <c r="AA99" s="153">
        <v>0.17399999999999999</v>
      </c>
      <c r="AB99" s="157">
        <v>0</v>
      </c>
      <c r="AC99" s="152">
        <f>SQRT(AD99^2+AE99^2)*1000/(1.73*AC77)</f>
        <v>8.4037349933303673</v>
      </c>
      <c r="AD99" s="153">
        <v>0.1512</v>
      </c>
      <c r="AE99" s="157">
        <v>0</v>
      </c>
      <c r="AF99" s="152">
        <f>SQRT(AG99^2+AH99^2)*1000/(1.73*AF77)</f>
        <v>7.8034682080924851</v>
      </c>
      <c r="AG99" s="153">
        <v>0.1404</v>
      </c>
      <c r="AH99" s="157">
        <v>0</v>
      </c>
      <c r="AI99" s="152">
        <f>SQRT(AJ99^2+AK99^2)*1000/(1.73*AI77)</f>
        <v>7.0698088039128502</v>
      </c>
      <c r="AJ99" s="153">
        <v>0.12720000000000001</v>
      </c>
      <c r="AK99" s="157">
        <v>0</v>
      </c>
      <c r="AL99" s="152">
        <f>SQRT(AM99^2+AN99^2)*1000/(1.73*AL77)</f>
        <v>6.6696309470875939</v>
      </c>
      <c r="AM99" s="153">
        <v>0.12</v>
      </c>
      <c r="AN99" s="157">
        <v>0</v>
      </c>
      <c r="AO99" s="152">
        <f>SQRT(AP99^2+AQ99^2)*1000/(1.73*AO77)</f>
        <v>6.1360604713205866</v>
      </c>
      <c r="AP99" s="153">
        <v>0.11040000000000001</v>
      </c>
      <c r="AQ99" s="157">
        <v>0</v>
      </c>
    </row>
    <row r="100" spans="1:43" ht="16.5" x14ac:dyDescent="0.25">
      <c r="A100" s="145" t="s">
        <v>71</v>
      </c>
      <c r="B100" s="146" t="s">
        <v>72</v>
      </c>
      <c r="C100" s="147"/>
      <c r="D100" s="148"/>
      <c r="E100" s="149"/>
      <c r="F100" s="150"/>
      <c r="G100" s="151"/>
      <c r="H100" s="155">
        <f>SQRT(I100^2+J100^2)*1000/(1.73*H71)</f>
        <v>0</v>
      </c>
      <c r="I100" s="156">
        <v>0</v>
      </c>
      <c r="J100" s="157">
        <v>0</v>
      </c>
      <c r="K100" s="155">
        <f>SQRT(L100^2+M100^2)*1000/(1.73*K71)</f>
        <v>0</v>
      </c>
      <c r="L100" s="156">
        <v>0</v>
      </c>
      <c r="M100" s="157">
        <v>0</v>
      </c>
      <c r="N100" s="155">
        <f>SQRT(O100^2+P100^2)*1000/(1.73*N71)</f>
        <v>0</v>
      </c>
      <c r="O100" s="156">
        <v>0</v>
      </c>
      <c r="P100" s="157">
        <v>0</v>
      </c>
      <c r="Q100" s="152">
        <f>SQRT(R100^2+S100^2)*1000/(1.73*Q71)</f>
        <v>6.9364161849710976E-2</v>
      </c>
      <c r="R100" s="160">
        <v>1.1999999999999999E-3</v>
      </c>
      <c r="S100" s="157">
        <v>0</v>
      </c>
      <c r="T100" s="155">
        <f>SQRT(U100^2+V100^2)*1000/(1.73*T71)</f>
        <v>0</v>
      </c>
      <c r="U100" s="156">
        <v>0</v>
      </c>
      <c r="V100" s="157">
        <v>0</v>
      </c>
      <c r="W100" s="155">
        <f>SQRT(X100^2+Y100^2)*1000/(1.73*W71)</f>
        <v>0</v>
      </c>
      <c r="X100" s="156">
        <v>0</v>
      </c>
      <c r="Y100" s="156">
        <v>0</v>
      </c>
      <c r="Z100" s="155">
        <f>SQRT(AA100^2+AB100^2)*1000/(1.73*Z71)</f>
        <v>0</v>
      </c>
      <c r="AA100" s="156">
        <v>0</v>
      </c>
      <c r="AB100" s="156">
        <v>0</v>
      </c>
      <c r="AC100" s="159">
        <f>SQRT(AD100^2+AE100^2)*1000/(1.73*AC71)</f>
        <v>0</v>
      </c>
      <c r="AD100" s="156">
        <v>0</v>
      </c>
      <c r="AE100" s="156">
        <v>0</v>
      </c>
      <c r="AF100" s="155">
        <f>SQRT(AG100^2+AH100^2)*1000/(1.73*AF71)</f>
        <v>0</v>
      </c>
      <c r="AG100" s="156">
        <v>0</v>
      </c>
      <c r="AH100" s="156">
        <v>0</v>
      </c>
      <c r="AI100" s="155">
        <f>SQRT(AJ100^2+AK100^2)*1000/(1.73*AI71)</f>
        <v>0</v>
      </c>
      <c r="AJ100" s="156">
        <v>0</v>
      </c>
      <c r="AK100" s="156">
        <v>0</v>
      </c>
      <c r="AL100" s="155">
        <f>SQRT(AM100^2+AN100^2)*1000/(1.73*AL71)</f>
        <v>0</v>
      </c>
      <c r="AM100" s="156">
        <v>0</v>
      </c>
      <c r="AN100" s="156">
        <v>0</v>
      </c>
      <c r="AO100" s="155">
        <f>SQRT(AP100^2+AQ100^2)*1000/(1.73*AO71)</f>
        <v>0</v>
      </c>
      <c r="AP100" s="156">
        <v>0</v>
      </c>
      <c r="AQ100" s="156">
        <v>0</v>
      </c>
    </row>
    <row r="101" spans="1:43" ht="16.5" x14ac:dyDescent="0.25">
      <c r="A101" s="145" t="s">
        <v>73</v>
      </c>
      <c r="B101" s="146" t="s">
        <v>74</v>
      </c>
      <c r="C101" s="147"/>
      <c r="D101" s="148"/>
      <c r="E101" s="149"/>
      <c r="F101" s="150"/>
      <c r="G101" s="151"/>
      <c r="H101" s="159">
        <f>SQRT(I101^2+J101^2)*1000/(1.73*H77)</f>
        <v>6.7343846456030074E-2</v>
      </c>
      <c r="I101" s="160">
        <v>1.1999999999999999E-3</v>
      </c>
      <c r="J101" s="157">
        <v>0</v>
      </c>
      <c r="K101" s="155">
        <f>SQRT(L101^2+M101^2)*1000/(1.73*K77)</f>
        <v>0</v>
      </c>
      <c r="L101" s="156">
        <v>0</v>
      </c>
      <c r="M101" s="157">
        <v>0</v>
      </c>
      <c r="N101" s="155">
        <f>SQRT(O101^2+P101^2)*1000/(1.73*N77)</f>
        <v>0</v>
      </c>
      <c r="O101" s="156">
        <v>0</v>
      </c>
      <c r="P101" s="157">
        <v>0</v>
      </c>
      <c r="Q101" s="155">
        <f>SQRT(R101^2+S101^2)*1000/(1.73*Q77)</f>
        <v>0</v>
      </c>
      <c r="R101" s="156">
        <v>0</v>
      </c>
      <c r="S101" s="157">
        <v>0</v>
      </c>
      <c r="T101" s="155">
        <f>SQRT(U101^2+V101^2)*1000/(1.73*T77)</f>
        <v>0</v>
      </c>
      <c r="U101" s="156">
        <v>0</v>
      </c>
      <c r="V101" s="157">
        <v>0</v>
      </c>
      <c r="W101" s="155">
        <f>SQRT(X101^2+Y101^2)*1000/(1.73*W77)</f>
        <v>0</v>
      </c>
      <c r="X101" s="156">
        <v>0</v>
      </c>
      <c r="Y101" s="156">
        <v>0</v>
      </c>
      <c r="Z101" s="155">
        <f>SQRT(AA101^2+AB101^2)*1000/(1.73*Z77)</f>
        <v>0</v>
      </c>
      <c r="AA101" s="156">
        <v>0</v>
      </c>
      <c r="AB101" s="156">
        <v>0</v>
      </c>
      <c r="AC101" s="159">
        <f>SQRT(AD101^2+AE101^2)*1000/(1.73*AC77)</f>
        <v>0</v>
      </c>
      <c r="AD101" s="156">
        <v>0</v>
      </c>
      <c r="AE101" s="156">
        <v>0</v>
      </c>
      <c r="AF101" s="159">
        <f>SQRT(AG101^2+AH101^2)*1000/(1.73*AF77)</f>
        <v>6.6696309470875945E-2</v>
      </c>
      <c r="AG101" s="160">
        <v>1.1999999999999999E-3</v>
      </c>
      <c r="AH101" s="157">
        <v>0</v>
      </c>
      <c r="AI101" s="155">
        <f>SQRT(AJ101^2+AK101^2)*1000/(1.73*AI77)</f>
        <v>0</v>
      </c>
      <c r="AJ101" s="156">
        <v>0</v>
      </c>
      <c r="AK101" s="156">
        <v>0</v>
      </c>
      <c r="AL101" s="155">
        <f>SQRT(AM101^2+AN101^2)*1000/(1.73*AL77)</f>
        <v>0</v>
      </c>
      <c r="AM101" s="156">
        <v>0</v>
      </c>
      <c r="AN101" s="156">
        <v>0</v>
      </c>
      <c r="AO101" s="155">
        <f>SQRT(AP101^2+AQ101^2)*1000/(1.73*AO77)</f>
        <v>0</v>
      </c>
      <c r="AP101" s="156">
        <v>0</v>
      </c>
      <c r="AQ101" s="156">
        <v>0</v>
      </c>
    </row>
    <row r="102" spans="1:43" ht="16.5" x14ac:dyDescent="0.25">
      <c r="A102" s="161"/>
      <c r="B102" s="146" t="s">
        <v>75</v>
      </c>
      <c r="C102" s="147"/>
      <c r="D102" s="162"/>
      <c r="E102" s="163"/>
      <c r="F102" s="164"/>
      <c r="G102" s="165"/>
      <c r="H102" s="166">
        <f>SQRT(I102^2+J102^2)*1000/(1.73*0.4)</f>
        <v>2.325510466715405</v>
      </c>
      <c r="I102" s="167">
        <v>4.7999999999999996E-4</v>
      </c>
      <c r="J102" s="168">
        <v>1.536E-3</v>
      </c>
      <c r="K102" s="166">
        <f>SQRT(L102^2+M102^2)*1000/(1.73*0.4)</f>
        <v>2.374421257329987</v>
      </c>
      <c r="L102" s="167">
        <v>6.2399999999999999E-4</v>
      </c>
      <c r="M102" s="168">
        <v>1.5200000000000001E-3</v>
      </c>
      <c r="N102" s="166">
        <f>SQRT(O102^2+P102^2)*1000/(1.73*0.4)</f>
        <v>2.3788076111166858</v>
      </c>
      <c r="O102" s="167">
        <v>5.9200000000000008E-4</v>
      </c>
      <c r="P102" s="168">
        <v>1.536E-3</v>
      </c>
      <c r="Q102" s="166">
        <f>SQRT(R102^2+S102^2)*1000/(1.73*0.4)</f>
        <v>2.374421257329987</v>
      </c>
      <c r="R102" s="167">
        <v>6.2399999999999999E-4</v>
      </c>
      <c r="S102" s="168">
        <v>1.5200000000000001E-3</v>
      </c>
      <c r="T102" s="166">
        <f>SQRT(U102^2+V102^2)*1000/(1.73*0.4)</f>
        <v>2.4726915730075785</v>
      </c>
      <c r="U102" s="167">
        <v>8.160000000000001E-4</v>
      </c>
      <c r="V102" s="168">
        <v>1.5039999999999999E-3</v>
      </c>
      <c r="W102" s="166">
        <f>SQRT(X102^2+Y102^2)*1000/(1.73*0.4)</f>
        <v>2.7949157431235281</v>
      </c>
      <c r="X102" s="167">
        <v>1.2160000000000001E-3</v>
      </c>
      <c r="Y102" s="168">
        <v>1.5039999999999999E-3</v>
      </c>
      <c r="Z102" s="166">
        <f>SQRT(AA102^2+AB102^2)*1000/(1.73*0.4)</f>
        <v>2.7624010753858785</v>
      </c>
      <c r="AA102" s="167">
        <v>1.1999999999999999E-3</v>
      </c>
      <c r="AB102" s="168">
        <v>1.488E-3</v>
      </c>
      <c r="AC102" s="166">
        <f>SQRT(AD102^2+AE102^2)*1000/(1.73*0.4)</f>
        <v>2.7804369494963606</v>
      </c>
      <c r="AD102" s="167">
        <v>1.1999999999999999E-3</v>
      </c>
      <c r="AE102" s="168">
        <v>1.5039999999999999E-3</v>
      </c>
      <c r="AF102" s="166">
        <f>SQRT(AG102^2+AH102^2)*1000/(1.73*0.4)</f>
        <v>2.7624010753858785</v>
      </c>
      <c r="AG102" s="167">
        <v>1.1999999999999999E-3</v>
      </c>
      <c r="AH102" s="168">
        <v>1.488E-3</v>
      </c>
      <c r="AI102" s="166">
        <f>SQRT(AJ102^2+AK102^2)*1000/(1.73*0.4)</f>
        <v>2.8390389812159871</v>
      </c>
      <c r="AJ102" s="167">
        <v>1.2639999999999999E-3</v>
      </c>
      <c r="AK102" s="168">
        <v>1.5039999999999999E-3</v>
      </c>
      <c r="AL102" s="166">
        <f>SQRT(AM102^2+AN102^2)*1000/(1.73*0.4)</f>
        <v>2.8690092144906698</v>
      </c>
      <c r="AM102" s="167">
        <v>1.2960000000000001E-3</v>
      </c>
      <c r="AN102" s="168">
        <v>1.5039999999999999E-3</v>
      </c>
      <c r="AO102" s="166">
        <f>SQRT(AP102^2+AQ102^2)*1000/(1.73*0.4)</f>
        <v>2.9445066279941443</v>
      </c>
      <c r="AP102" s="167">
        <v>1.392E-3</v>
      </c>
      <c r="AQ102" s="168">
        <v>1.488E-3</v>
      </c>
    </row>
    <row r="103" spans="1:43" ht="17.25" thickBot="1" x14ac:dyDescent="0.3">
      <c r="A103" s="169"/>
      <c r="B103" s="170" t="s">
        <v>76</v>
      </c>
      <c r="C103" s="171"/>
      <c r="D103" s="172"/>
      <c r="E103" s="163"/>
      <c r="F103" s="173"/>
      <c r="G103" s="174"/>
      <c r="H103" s="166">
        <f>SQRT(I103^2+J103^2)*1000/(1.73*0.4)</f>
        <v>1.3820711337691056</v>
      </c>
      <c r="I103" s="167">
        <v>2.8799999999999995E-4</v>
      </c>
      <c r="J103" s="175">
        <v>9.1200000000000005E-4</v>
      </c>
      <c r="K103" s="166">
        <f>SQRT(L103^2+M103^2)*1000/(1.73*0.4)</f>
        <v>1.1721425993652326</v>
      </c>
      <c r="L103" s="167">
        <v>2.0800000000000001E-4</v>
      </c>
      <c r="M103" s="175">
        <v>7.8400000000000008E-4</v>
      </c>
      <c r="N103" s="166">
        <f>SQRT(O103^2+P103^2)*1000/(1.73*0.4)</f>
        <v>1.0991782033761583</v>
      </c>
      <c r="O103" s="167">
        <v>1.92E-4</v>
      </c>
      <c r="P103" s="175">
        <v>7.36E-4</v>
      </c>
      <c r="Q103" s="166">
        <f>SQRT(R103^2+S103^2)*1000/(1.73*0.4)</f>
        <v>1.0710968621410837</v>
      </c>
      <c r="R103" s="167">
        <v>1.76E-4</v>
      </c>
      <c r="S103" s="175">
        <v>7.1999999999999994E-4</v>
      </c>
      <c r="T103" s="166">
        <f>SQRT(U103^2+V103^2)*1000/(1.73*0.4)</f>
        <v>1.1215660426020719</v>
      </c>
      <c r="U103" s="167">
        <v>1.92E-4</v>
      </c>
      <c r="V103" s="175">
        <v>7.5199999999999996E-4</v>
      </c>
      <c r="W103" s="166">
        <f>SQRT(X103^2+Y103^2)*1000/(1.73*0.4)</f>
        <v>1.2168968663066606</v>
      </c>
      <c r="X103" s="167">
        <v>2.0800000000000001E-4</v>
      </c>
      <c r="Y103" s="175">
        <v>8.160000000000001E-4</v>
      </c>
      <c r="Z103" s="166">
        <f>SQRT(AA103^2+AB103^2)*1000/(1.73*0.4)</f>
        <v>1.2168968663066606</v>
      </c>
      <c r="AA103" s="167">
        <v>2.0800000000000001E-4</v>
      </c>
      <c r="AB103" s="175">
        <v>8.160000000000001E-4</v>
      </c>
      <c r="AC103" s="166">
        <f>SQRT(AD103^2+AE103^2)*1000/(1.73*0.4)</f>
        <v>1.2005322530170792</v>
      </c>
      <c r="AD103" s="167">
        <v>2.24E-4</v>
      </c>
      <c r="AE103" s="175">
        <v>8.0000000000000004E-4</v>
      </c>
      <c r="AF103" s="166">
        <f>SQRT(AG103^2+AH103^2)*1000/(1.73*0.4)</f>
        <v>1.2168968663066606</v>
      </c>
      <c r="AG103" s="167">
        <v>2.0800000000000001E-4</v>
      </c>
      <c r="AH103" s="175">
        <v>8.160000000000001E-4</v>
      </c>
      <c r="AI103" s="166">
        <f>SQRT(AJ103^2+AK103^2)*1000/(1.73*0.4)</f>
        <v>1.2168968663066606</v>
      </c>
      <c r="AJ103" s="167">
        <v>2.0800000000000001E-4</v>
      </c>
      <c r="AK103" s="175">
        <v>8.160000000000001E-4</v>
      </c>
      <c r="AL103" s="166">
        <f>SQRT(AM103^2+AN103^2)*1000/(1.73*0.4)</f>
        <v>1.2674654403390284</v>
      </c>
      <c r="AM103" s="167">
        <v>2.24E-4</v>
      </c>
      <c r="AN103" s="175">
        <v>8.4800000000000001E-4</v>
      </c>
      <c r="AO103" s="166">
        <f>SQRT(AP103^2+AQ103^2)*1000/(1.73*0.4)</f>
        <v>0.92051002253846836</v>
      </c>
      <c r="AP103" s="167">
        <v>1.2799999999999999E-4</v>
      </c>
      <c r="AQ103" s="175">
        <v>6.2399999999999999E-4</v>
      </c>
    </row>
    <row r="104" spans="1:43" ht="16.5" x14ac:dyDescent="0.25">
      <c r="A104" s="176" t="s">
        <v>77</v>
      </c>
      <c r="B104" s="177"/>
      <c r="C104" s="177"/>
      <c r="D104" s="177"/>
      <c r="E104" s="177"/>
      <c r="F104" s="177"/>
      <c r="G104" s="178"/>
      <c r="H104" s="142">
        <f>H86+H87+H88+H89+H90+H91+H92+H100</f>
        <v>300.60980015978589</v>
      </c>
      <c r="I104" s="143">
        <f>I86+I87+I88+I89+I90+I91+I92+I100</f>
        <v>5.0916000000000006</v>
      </c>
      <c r="J104" s="144">
        <f>J86+J87+J88+J89+J90+J91+J92+J100</f>
        <v>1.0055999999999998</v>
      </c>
      <c r="K104" s="142">
        <f>K86+K87+K88+K89+K90+K91+K92+K100</f>
        <v>297.9445623740142</v>
      </c>
      <c r="L104" s="143">
        <f t="shared" ref="L104:AQ104" si="7">L86+L87+L88+L89+L90+L91+L92+L100</f>
        <v>5.0491999999999999</v>
      </c>
      <c r="M104" s="144">
        <f t="shared" si="7"/>
        <v>0.98160000000000003</v>
      </c>
      <c r="N104" s="142">
        <f t="shared" si="7"/>
        <v>301.98346963689255</v>
      </c>
      <c r="O104" s="143">
        <f t="shared" si="7"/>
        <v>5.113999999999999</v>
      </c>
      <c r="P104" s="144">
        <f t="shared" si="7"/>
        <v>1.0184</v>
      </c>
      <c r="Q104" s="142">
        <f t="shared" si="7"/>
        <v>305.45043151314445</v>
      </c>
      <c r="R104" s="143">
        <f t="shared" si="7"/>
        <v>5.1711999999999989</v>
      </c>
      <c r="S104" s="144">
        <f t="shared" si="7"/>
        <v>1.0368000000000002</v>
      </c>
      <c r="T104" s="142">
        <f t="shared" si="7"/>
        <v>309.59571092764776</v>
      </c>
      <c r="U104" s="143">
        <f t="shared" si="7"/>
        <v>5.2604000000000006</v>
      </c>
      <c r="V104" s="144">
        <f t="shared" si="7"/>
        <v>0.96639999999999993</v>
      </c>
      <c r="W104" s="142">
        <f t="shared" si="7"/>
        <v>313.9374743717392</v>
      </c>
      <c r="X104" s="143">
        <f t="shared" si="7"/>
        <v>5.3456000000000001</v>
      </c>
      <c r="Y104" s="144">
        <f t="shared" si="7"/>
        <v>0.93320000000000003</v>
      </c>
      <c r="Z104" s="142">
        <f t="shared" si="7"/>
        <v>312.5990301102122</v>
      </c>
      <c r="AA104" s="143">
        <f t="shared" si="7"/>
        <v>5.3315999999999999</v>
      </c>
      <c r="AB104" s="144">
        <f t="shared" si="7"/>
        <v>0.88119999999999998</v>
      </c>
      <c r="AC104" s="142">
        <f t="shared" si="7"/>
        <v>308.43845143329384</v>
      </c>
      <c r="AD104" s="143">
        <f t="shared" si="7"/>
        <v>5.2656000000000009</v>
      </c>
      <c r="AE104" s="144">
        <f t="shared" si="7"/>
        <v>0.84079999999999999</v>
      </c>
      <c r="AF104" s="142">
        <f t="shared" si="7"/>
        <v>299.81308096258385</v>
      </c>
      <c r="AG104" s="143">
        <f t="shared" si="7"/>
        <v>5.1243999999999996</v>
      </c>
      <c r="AH104" s="144">
        <f t="shared" si="7"/>
        <v>0.77480000000000004</v>
      </c>
      <c r="AI104" s="142">
        <f t="shared" si="7"/>
        <v>276.35925445299119</v>
      </c>
      <c r="AJ104" s="143">
        <f t="shared" si="7"/>
        <v>4.7075999999999993</v>
      </c>
      <c r="AK104" s="144">
        <f t="shared" si="7"/>
        <v>0.80279999999999996</v>
      </c>
      <c r="AL104" s="142">
        <f t="shared" si="7"/>
        <v>240.94979756433739</v>
      </c>
      <c r="AM104" s="143">
        <f t="shared" si="7"/>
        <v>4.0840000000000005</v>
      </c>
      <c r="AN104" s="144">
        <f t="shared" si="7"/>
        <v>0.79400000000000004</v>
      </c>
      <c r="AO104" s="142">
        <f t="shared" si="7"/>
        <v>207.99159435754834</v>
      </c>
      <c r="AP104" s="143">
        <f t="shared" si="7"/>
        <v>3.5143999999999997</v>
      </c>
      <c r="AQ104" s="144">
        <f t="shared" si="7"/>
        <v>0.73119999999999985</v>
      </c>
    </row>
    <row r="105" spans="1:43" ht="17.25" thickBot="1" x14ac:dyDescent="0.3">
      <c r="A105" s="179" t="s">
        <v>78</v>
      </c>
      <c r="B105" s="180"/>
      <c r="C105" s="180"/>
      <c r="D105" s="180"/>
      <c r="E105" s="180"/>
      <c r="F105" s="180"/>
      <c r="G105" s="181"/>
      <c r="H105" s="182">
        <f>H101+H99+H98+H97+H96+H95+H94+H93</f>
        <v>250.15604431247195</v>
      </c>
      <c r="I105" s="183">
        <f>I101+I99+I98+I97+I96+I95+I94+I93</f>
        <v>4.3452000000000002</v>
      </c>
      <c r="J105" s="184">
        <f>J101+J99+J98+J97+J96+J95+J94+J93</f>
        <v>0.95399999999999996</v>
      </c>
      <c r="K105" s="182">
        <f>K101+K99+K98+K97+K96+K95+K94+K93</f>
        <v>248.06422478685045</v>
      </c>
      <c r="L105" s="183">
        <f t="shared" ref="L105:AQ105" si="8">L101+L99+L98+L97+L96+L95+L94+L93</f>
        <v>4.3108000000000004</v>
      </c>
      <c r="M105" s="184">
        <f t="shared" si="8"/>
        <v>0.93200000000000016</v>
      </c>
      <c r="N105" s="182">
        <f t="shared" si="8"/>
        <v>245.20130238685724</v>
      </c>
      <c r="O105" s="183">
        <f t="shared" si="8"/>
        <v>4.2595999999999998</v>
      </c>
      <c r="P105" s="184">
        <f t="shared" si="8"/>
        <v>0.93120000000000014</v>
      </c>
      <c r="Q105" s="182">
        <f t="shared" si="8"/>
        <v>244.65301140738492</v>
      </c>
      <c r="R105" s="183">
        <f t="shared" si="8"/>
        <v>4.2592000000000008</v>
      </c>
      <c r="S105" s="184">
        <f t="shared" si="8"/>
        <v>0.88519999999999999</v>
      </c>
      <c r="T105" s="182">
        <f t="shared" si="8"/>
        <v>250.86910550479519</v>
      </c>
      <c r="U105" s="183">
        <f t="shared" si="8"/>
        <v>4.3823999999999996</v>
      </c>
      <c r="V105" s="184">
        <f t="shared" si="8"/>
        <v>0.82159999999999989</v>
      </c>
      <c r="W105" s="182">
        <f t="shared" si="8"/>
        <v>250.02302947005344</v>
      </c>
      <c r="X105" s="183">
        <f t="shared" si="8"/>
        <v>4.3739999999999997</v>
      </c>
      <c r="Y105" s="184">
        <f t="shared" si="8"/>
        <v>0.78280000000000005</v>
      </c>
      <c r="Z105" s="182">
        <f t="shared" si="8"/>
        <v>244.90685193058897</v>
      </c>
      <c r="AA105" s="183">
        <f t="shared" si="8"/>
        <v>4.2988</v>
      </c>
      <c r="AB105" s="184">
        <f t="shared" si="8"/>
        <v>0.67159999999999997</v>
      </c>
      <c r="AC105" s="182">
        <f t="shared" si="8"/>
        <v>239.61607724124843</v>
      </c>
      <c r="AD105" s="183">
        <f t="shared" si="8"/>
        <v>4.2527999999999997</v>
      </c>
      <c r="AE105" s="184">
        <f t="shared" si="8"/>
        <v>0.62560000000000004</v>
      </c>
      <c r="AF105" s="182">
        <f t="shared" si="8"/>
        <v>233.80252828615303</v>
      </c>
      <c r="AG105" s="183">
        <f t="shared" si="8"/>
        <v>4.1543999999999999</v>
      </c>
      <c r="AH105" s="184">
        <f t="shared" si="8"/>
        <v>0.50600000000000001</v>
      </c>
      <c r="AI105" s="182">
        <f t="shared" si="8"/>
        <v>215.64690994984923</v>
      </c>
      <c r="AJ105" s="183">
        <f t="shared" si="8"/>
        <v>3.8167999999999997</v>
      </c>
      <c r="AK105" s="184">
        <f t="shared" si="8"/>
        <v>0.61920000000000008</v>
      </c>
      <c r="AL105" s="182">
        <f t="shared" si="8"/>
        <v>194.48592874550053</v>
      </c>
      <c r="AM105" s="183">
        <f t="shared" si="8"/>
        <v>3.4243999999999999</v>
      </c>
      <c r="AN105" s="184">
        <f t="shared" si="8"/>
        <v>0.54959999999999998</v>
      </c>
      <c r="AO105" s="182">
        <f t="shared" si="8"/>
        <v>169.49604676146879</v>
      </c>
      <c r="AP105" s="183">
        <f t="shared" si="8"/>
        <v>2.9836</v>
      </c>
      <c r="AQ105" s="184">
        <f t="shared" si="8"/>
        <v>0.49</v>
      </c>
    </row>
    <row r="106" spans="1:43" ht="17.25" thickBot="1" x14ac:dyDescent="0.3">
      <c r="A106" s="185" t="s">
        <v>79</v>
      </c>
      <c r="B106" s="186"/>
      <c r="C106" s="186"/>
      <c r="D106" s="186"/>
      <c r="E106" s="186"/>
      <c r="F106" s="186"/>
      <c r="G106" s="186"/>
      <c r="H106" s="187">
        <f>H104+H105</f>
        <v>550.76584447225787</v>
      </c>
      <c r="I106" s="188">
        <f t="shared" ref="I106:AM106" si="9">I104+I105</f>
        <v>9.4368000000000016</v>
      </c>
      <c r="J106" s="189">
        <f t="shared" si="9"/>
        <v>1.9595999999999998</v>
      </c>
      <c r="K106" s="187">
        <f t="shared" si="9"/>
        <v>546.00878716086459</v>
      </c>
      <c r="L106" s="188">
        <f t="shared" si="9"/>
        <v>9.36</v>
      </c>
      <c r="M106" s="189">
        <f t="shared" si="9"/>
        <v>1.9136000000000002</v>
      </c>
      <c r="N106" s="187">
        <f t="shared" si="9"/>
        <v>547.18477202374982</v>
      </c>
      <c r="O106" s="188">
        <f t="shared" si="9"/>
        <v>9.3735999999999997</v>
      </c>
      <c r="P106" s="189">
        <f t="shared" si="9"/>
        <v>1.9496000000000002</v>
      </c>
      <c r="Q106" s="187">
        <f t="shared" si="9"/>
        <v>550.10344292052935</v>
      </c>
      <c r="R106" s="188">
        <f t="shared" si="9"/>
        <v>9.4303999999999988</v>
      </c>
      <c r="S106" s="189">
        <f t="shared" si="9"/>
        <v>1.9220000000000002</v>
      </c>
      <c r="T106" s="187">
        <f t="shared" si="9"/>
        <v>560.46481643244294</v>
      </c>
      <c r="U106" s="188">
        <f t="shared" si="9"/>
        <v>9.6428000000000011</v>
      </c>
      <c r="V106" s="189">
        <f t="shared" si="9"/>
        <v>1.7879999999999998</v>
      </c>
      <c r="W106" s="187">
        <f t="shared" si="9"/>
        <v>563.96050384179262</v>
      </c>
      <c r="X106" s="188">
        <f t="shared" si="9"/>
        <v>9.7195999999999998</v>
      </c>
      <c r="Y106" s="189">
        <f t="shared" si="9"/>
        <v>1.7160000000000002</v>
      </c>
      <c r="Z106" s="187">
        <f t="shared" si="9"/>
        <v>557.50588204080123</v>
      </c>
      <c r="AA106" s="188">
        <f t="shared" si="9"/>
        <v>9.6303999999999998</v>
      </c>
      <c r="AB106" s="189">
        <f t="shared" si="9"/>
        <v>1.5528</v>
      </c>
      <c r="AC106" s="187">
        <f t="shared" si="9"/>
        <v>548.05452867454233</v>
      </c>
      <c r="AD106" s="188">
        <f t="shared" si="9"/>
        <v>9.5183999999999997</v>
      </c>
      <c r="AE106" s="189">
        <f t="shared" si="9"/>
        <v>1.4664000000000001</v>
      </c>
      <c r="AF106" s="187">
        <f t="shared" si="9"/>
        <v>533.61560924873686</v>
      </c>
      <c r="AG106" s="188">
        <f t="shared" si="9"/>
        <v>9.2788000000000004</v>
      </c>
      <c r="AH106" s="189">
        <f t="shared" si="9"/>
        <v>1.2808000000000002</v>
      </c>
      <c r="AI106" s="187">
        <f t="shared" si="9"/>
        <v>492.00616440284045</v>
      </c>
      <c r="AJ106" s="188">
        <f t="shared" si="9"/>
        <v>8.5244</v>
      </c>
      <c r="AK106" s="189">
        <f t="shared" si="9"/>
        <v>1.4220000000000002</v>
      </c>
      <c r="AL106" s="187">
        <f t="shared" si="9"/>
        <v>435.43572630983795</v>
      </c>
      <c r="AM106" s="188">
        <f t="shared" si="9"/>
        <v>7.5084</v>
      </c>
      <c r="AN106" s="189">
        <f>AN104+AN105</f>
        <v>1.3435999999999999</v>
      </c>
      <c r="AO106" s="187">
        <f>AO104+AO105</f>
        <v>377.4876411190171</v>
      </c>
      <c r="AP106" s="188">
        <f>AP104+AP105</f>
        <v>6.4979999999999993</v>
      </c>
      <c r="AQ106" s="189">
        <f>AQ104+AQ105</f>
        <v>1.2211999999999998</v>
      </c>
    </row>
    <row r="107" spans="1:43" ht="16.5" x14ac:dyDescent="0.25">
      <c r="A107" s="190"/>
      <c r="B107" s="3"/>
      <c r="C107" s="113"/>
      <c r="D107" s="115"/>
      <c r="E107" s="116"/>
      <c r="F107" s="115"/>
      <c r="G107" s="116"/>
      <c r="H107" s="117"/>
      <c r="I107" s="115"/>
      <c r="J107" s="115"/>
      <c r="K107" s="117"/>
      <c r="L107" s="115"/>
      <c r="M107" s="115"/>
      <c r="N107" s="117"/>
      <c r="O107" s="115"/>
      <c r="P107" s="115"/>
      <c r="Q107" s="117"/>
      <c r="R107" s="115"/>
      <c r="S107" s="115"/>
      <c r="T107" s="117"/>
      <c r="U107" s="115"/>
      <c r="V107" s="115"/>
      <c r="W107" s="117"/>
      <c r="X107" s="115"/>
      <c r="Y107" s="115"/>
      <c r="Z107" s="117"/>
      <c r="AA107" s="115"/>
      <c r="AB107" s="115"/>
      <c r="AC107" s="117"/>
      <c r="AD107" s="115"/>
      <c r="AE107" s="115"/>
      <c r="AF107" s="117"/>
      <c r="AG107" s="115"/>
      <c r="AH107" s="115"/>
      <c r="AI107" s="117"/>
      <c r="AJ107" s="115"/>
      <c r="AK107" s="115"/>
      <c r="AL107" s="117"/>
      <c r="AM107" s="115"/>
      <c r="AN107" s="115"/>
      <c r="AO107" s="117"/>
      <c r="AP107" s="115"/>
      <c r="AQ107" s="115"/>
    </row>
    <row r="108" spans="1:43" s="2" customFormat="1" ht="16.5" customHeight="1" thickBot="1" x14ac:dyDescent="0.3">
      <c r="A108" s="191" t="s">
        <v>80</v>
      </c>
      <c r="B108" s="3"/>
      <c r="C108" s="3"/>
      <c r="D108" s="3"/>
      <c r="E108" s="3"/>
      <c r="F108" s="3"/>
      <c r="G108" s="3"/>
      <c r="H108" s="192"/>
      <c r="I108" s="193"/>
      <c r="J108" s="115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4"/>
      <c r="Y108" s="194"/>
      <c r="Z108" s="194"/>
      <c r="AA108" s="194"/>
      <c r="AB108" s="194"/>
      <c r="AC108" s="194"/>
      <c r="AD108" s="194"/>
      <c r="AE108" s="194"/>
      <c r="AF108" s="194"/>
      <c r="AG108" s="194"/>
      <c r="AH108" s="194"/>
      <c r="AI108" s="194"/>
      <c r="AJ108" s="194"/>
      <c r="AK108" s="194"/>
      <c r="AL108" s="194"/>
      <c r="AM108" s="194"/>
      <c r="AN108" s="194"/>
      <c r="AO108" s="194"/>
      <c r="AP108" s="194"/>
      <c r="AQ108" s="194"/>
    </row>
    <row r="109" spans="1:43" s="2" customFormat="1" ht="16.5" customHeight="1" x14ac:dyDescent="0.25">
      <c r="A109" s="45" t="s">
        <v>23</v>
      </c>
      <c r="B109" s="195" t="s">
        <v>81</v>
      </c>
      <c r="C109" s="196"/>
      <c r="D109" s="196" t="s">
        <v>82</v>
      </c>
      <c r="E109" s="196"/>
      <c r="F109" s="196"/>
      <c r="G109" s="197"/>
      <c r="H109" s="198">
        <f>$C$51/1000</f>
        <v>2.3E-2</v>
      </c>
      <c r="I109" s="199" t="s">
        <v>83</v>
      </c>
      <c r="J109" s="200">
        <f>$G$51/1000</f>
        <v>0.16250000000000001</v>
      </c>
      <c r="K109" s="198">
        <f>$C$51/1000</f>
        <v>2.3E-2</v>
      </c>
      <c r="L109" s="199" t="s">
        <v>83</v>
      </c>
      <c r="M109" s="200">
        <f>$G$51/1000</f>
        <v>0.16250000000000001</v>
      </c>
      <c r="N109" s="198">
        <f>$C$51/1000</f>
        <v>2.3E-2</v>
      </c>
      <c r="O109" s="199" t="s">
        <v>83</v>
      </c>
      <c r="P109" s="200">
        <f>$G$51/1000</f>
        <v>0.16250000000000001</v>
      </c>
      <c r="Q109" s="198">
        <f>$C$51/1000</f>
        <v>2.3E-2</v>
      </c>
      <c r="R109" s="199" t="s">
        <v>83</v>
      </c>
      <c r="S109" s="200">
        <f>$G$51/1000</f>
        <v>0.16250000000000001</v>
      </c>
      <c r="T109" s="198">
        <f>$C$51/1000</f>
        <v>2.3E-2</v>
      </c>
      <c r="U109" s="199" t="s">
        <v>83</v>
      </c>
      <c r="V109" s="200">
        <f>$G$51/1000</f>
        <v>0.16250000000000001</v>
      </c>
      <c r="W109" s="198">
        <f>$C$51/1000</f>
        <v>2.3E-2</v>
      </c>
      <c r="X109" s="199" t="s">
        <v>83</v>
      </c>
      <c r="Y109" s="200">
        <f>$G$51/1000</f>
        <v>0.16250000000000001</v>
      </c>
      <c r="Z109" s="198">
        <f>$C$51/1000</f>
        <v>2.3E-2</v>
      </c>
      <c r="AA109" s="199" t="s">
        <v>83</v>
      </c>
      <c r="AB109" s="200">
        <f>$G$51/1000</f>
        <v>0.16250000000000001</v>
      </c>
      <c r="AC109" s="198">
        <f>$C$51/1000</f>
        <v>2.3E-2</v>
      </c>
      <c r="AD109" s="199" t="s">
        <v>83</v>
      </c>
      <c r="AE109" s="200">
        <f>$G$51/1000</f>
        <v>0.16250000000000001</v>
      </c>
      <c r="AF109" s="198">
        <f>$C$51/1000</f>
        <v>2.3E-2</v>
      </c>
      <c r="AG109" s="199" t="s">
        <v>83</v>
      </c>
      <c r="AH109" s="200">
        <f>$G$51/1000</f>
        <v>0.16250000000000001</v>
      </c>
      <c r="AI109" s="198">
        <f>$C$51/1000</f>
        <v>2.3E-2</v>
      </c>
      <c r="AJ109" s="199" t="s">
        <v>83</v>
      </c>
      <c r="AK109" s="200">
        <f>$G$51/1000</f>
        <v>0.16250000000000001</v>
      </c>
      <c r="AL109" s="198">
        <f>$C$51/1000</f>
        <v>2.3E-2</v>
      </c>
      <c r="AM109" s="199" t="s">
        <v>83</v>
      </c>
      <c r="AN109" s="200">
        <f>$G$51/1000</f>
        <v>0.16250000000000001</v>
      </c>
      <c r="AO109" s="198">
        <f>$C$51/1000</f>
        <v>2.3E-2</v>
      </c>
      <c r="AP109" s="199" t="s">
        <v>83</v>
      </c>
      <c r="AQ109" s="200">
        <f>$G$51/1000</f>
        <v>0.16250000000000001</v>
      </c>
    </row>
    <row r="110" spans="1:43" s="2" customFormat="1" ht="16.5" customHeight="1" thickBot="1" x14ac:dyDescent="0.3">
      <c r="A110" s="56"/>
      <c r="B110" s="201" t="s">
        <v>84</v>
      </c>
      <c r="C110" s="202"/>
      <c r="D110" s="202" t="s">
        <v>85</v>
      </c>
      <c r="E110" s="202"/>
      <c r="F110" s="202"/>
      <c r="G110" s="203"/>
      <c r="H110" s="204">
        <f>((I68^2+J68^2)*$G$52/1000)/$C$7*$C$7</f>
        <v>3.3461258887763945</v>
      </c>
      <c r="I110" s="205" t="s">
        <v>83</v>
      </c>
      <c r="J110" s="206">
        <f>((I68^2+J68^2)*$J$52)/(100*$C$7)</f>
        <v>0.11003766913409128</v>
      </c>
      <c r="K110" s="204">
        <f>((L68^2+M68^2)*$G$52/1000)/$C$7*$C$7</f>
        <v>3.2869674503060455</v>
      </c>
      <c r="L110" s="205" t="s">
        <v>83</v>
      </c>
      <c r="M110" s="206">
        <f>((L68^2+M68^2)*$J$52)/(100*$C$7)</f>
        <v>0.10809223824019559</v>
      </c>
      <c r="N110" s="204">
        <f>((O68^2+P68^2)*$G$52/1000)/$C$7*$C$7</f>
        <v>3.3778836464958455</v>
      </c>
      <c r="O110" s="205" t="s">
        <v>83</v>
      </c>
      <c r="P110" s="206">
        <f>((O68^2+P68^2)*$J$52)/(100*$C$7)</f>
        <v>0.11108202602696701</v>
      </c>
      <c r="Q110" s="204">
        <f>((R68^2+S68^2)*$G$52/1000)/$C$7*$C$7</f>
        <v>3.4556950324254041</v>
      </c>
      <c r="R110" s="205" t="s">
        <v>83</v>
      </c>
      <c r="S110" s="206">
        <f>((R68^2+S68^2)*$J$52)/(100*$C$7)</f>
        <v>0.11364086087789156</v>
      </c>
      <c r="T110" s="204">
        <f>((U68^2+V68^2)*$G$52/1000)/$C$7*$C$7</f>
        <v>3.5539740361029843</v>
      </c>
      <c r="U110" s="205" t="s">
        <v>83</v>
      </c>
      <c r="V110" s="206">
        <f>((U68^2+V68^2)*$J$52)/(100*$C$7)</f>
        <v>0.11687277529144528</v>
      </c>
      <c r="W110" s="204">
        <f>((X68^2+Y68^2)*$G$52/1000)/$C$7*$C$7</f>
        <v>3.6588998017305681</v>
      </c>
      <c r="X110" s="205" t="s">
        <v>83</v>
      </c>
      <c r="Y110" s="206">
        <f>((X68^2+Y68^2)*$J$52)/(100*$C$7)</f>
        <v>0.12032326910594768</v>
      </c>
      <c r="Z110" s="204">
        <f>((AA68^2+AB68^2)*$G$52/1000)/$C$7*$C$7</f>
        <v>3.6285702490722707</v>
      </c>
      <c r="AA110" s="205" t="s">
        <v>83</v>
      </c>
      <c r="AB110" s="206">
        <f>((AA68^2+AB68^2)*$J$52)/(100*$C$7)</f>
        <v>0.1193258788727849</v>
      </c>
      <c r="AC110" s="204">
        <f>((AD68^2+AE68^2)*$G$52/1000)/$C$7*$C$7</f>
        <v>3.5330388703545843</v>
      </c>
      <c r="AD110" s="205" t="s">
        <v>83</v>
      </c>
      <c r="AE110" s="206">
        <f>((AD68^2+AE68^2)*$J$52)/(100*$C$7)</f>
        <v>0.11618432036821098</v>
      </c>
      <c r="AF110" s="204">
        <f>((AG68^2+AH68^2)*$G$52/1000)/$C$7*$C$7</f>
        <v>3.3375315396486549</v>
      </c>
      <c r="AG110" s="205" t="s">
        <v>83</v>
      </c>
      <c r="AH110" s="206">
        <f>((AG68^2+AH68^2)*$J$52)/(100*$C$7)</f>
        <v>0.10975504314296729</v>
      </c>
      <c r="AI110" s="204">
        <f>((AJ68^2+AK68^2)*$G$52/1000)/$C$7*$C$7</f>
        <v>2.8340536897371198</v>
      </c>
      <c r="AJ110" s="205" t="s">
        <v>83</v>
      </c>
      <c r="AK110" s="206">
        <f>((AJ68^2+AK68^2)*$J$52)/(100*$C$7)</f>
        <v>9.3198126007620577E-2</v>
      </c>
      <c r="AL110" s="204">
        <f>((AM68^2+AN68^2)*$G$52/1000)/$C$7*$C$7</f>
        <v>2.1512775519864786</v>
      </c>
      <c r="AM110" s="205" t="s">
        <v>83</v>
      </c>
      <c r="AN110" s="206">
        <f>((AM68^2+AN68^2)*$J$52)/(100*$C$7)</f>
        <v>7.0744967568345113E-2</v>
      </c>
      <c r="AO110" s="204">
        <f>((AP68^2+AQ68^2)*$G$52/1000)/$C$7*$C$7</f>
        <v>1.6017560602509873</v>
      </c>
      <c r="AP110" s="205" t="s">
        <v>83</v>
      </c>
      <c r="AQ110" s="206">
        <f>((AP68^2+AQ68^2)*$J$52)/(100*$C$7)</f>
        <v>5.2673900878211069E-2</v>
      </c>
    </row>
    <row r="111" spans="1:43" s="2" customFormat="1" ht="16.5" customHeight="1" x14ac:dyDescent="0.25">
      <c r="A111" s="56"/>
      <c r="B111" s="207" t="s">
        <v>86</v>
      </c>
      <c r="C111" s="208">
        <v>23</v>
      </c>
      <c r="D111" s="209"/>
      <c r="E111" s="210" t="s">
        <v>87</v>
      </c>
      <c r="F111" s="210"/>
      <c r="G111" s="211">
        <v>162.5</v>
      </c>
      <c r="H111" s="212"/>
      <c r="I111" s="213"/>
      <c r="J111" s="214"/>
      <c r="K111" s="92"/>
      <c r="L111" s="215"/>
      <c r="M111" s="93"/>
      <c r="N111" s="92"/>
      <c r="O111" s="215"/>
      <c r="P111" s="93"/>
      <c r="Q111" s="92"/>
      <c r="R111" s="215"/>
      <c r="S111" s="93"/>
      <c r="T111" s="92"/>
      <c r="U111" s="215"/>
      <c r="V111" s="93"/>
      <c r="W111" s="92"/>
      <c r="X111" s="215"/>
      <c r="Y111" s="93"/>
      <c r="Z111" s="92"/>
      <c r="AA111" s="215"/>
      <c r="AB111" s="93"/>
      <c r="AC111" s="92"/>
      <c r="AD111" s="215"/>
      <c r="AE111" s="93"/>
      <c r="AF111" s="92"/>
      <c r="AG111" s="215"/>
      <c r="AH111" s="93"/>
      <c r="AI111" s="92"/>
      <c r="AJ111" s="215"/>
      <c r="AK111" s="93"/>
      <c r="AL111" s="92"/>
      <c r="AM111" s="215"/>
      <c r="AN111" s="93"/>
      <c r="AO111" s="92"/>
      <c r="AP111" s="215"/>
      <c r="AQ111" s="93"/>
    </row>
    <row r="112" spans="1:43" s="2" customFormat="1" ht="16.5" customHeight="1" thickBot="1" x14ac:dyDescent="0.3">
      <c r="A112" s="56"/>
      <c r="B112" s="106"/>
      <c r="C112" s="109"/>
      <c r="D112" s="112"/>
      <c r="E112" s="216"/>
      <c r="F112" s="216" t="s">
        <v>88</v>
      </c>
      <c r="G112" s="107">
        <v>124.19</v>
      </c>
      <c r="H112" s="217" t="s">
        <v>89</v>
      </c>
      <c r="I112" s="218"/>
      <c r="J112" s="219">
        <v>10.210000000000001</v>
      </c>
      <c r="K112" s="97"/>
      <c r="L112" s="220"/>
      <c r="M112" s="98"/>
      <c r="N112" s="97"/>
      <c r="O112" s="220"/>
      <c r="P112" s="98"/>
      <c r="Q112" s="97"/>
      <c r="R112" s="220"/>
      <c r="S112" s="98"/>
      <c r="T112" s="97"/>
      <c r="U112" s="220"/>
      <c r="V112" s="98"/>
      <c r="W112" s="97"/>
      <c r="X112" s="220"/>
      <c r="Y112" s="98"/>
      <c r="Z112" s="97"/>
      <c r="AA112" s="220"/>
      <c r="AB112" s="98"/>
      <c r="AC112" s="97"/>
      <c r="AD112" s="220"/>
      <c r="AE112" s="98"/>
      <c r="AF112" s="97"/>
      <c r="AG112" s="220"/>
      <c r="AH112" s="98"/>
      <c r="AI112" s="97"/>
      <c r="AJ112" s="220"/>
      <c r="AK112" s="98"/>
      <c r="AL112" s="97"/>
      <c r="AM112" s="220"/>
      <c r="AN112" s="98"/>
      <c r="AO112" s="97"/>
      <c r="AP112" s="220"/>
      <c r="AQ112" s="98"/>
    </row>
    <row r="113" spans="1:81" s="2" customFormat="1" ht="16.5" customHeight="1" thickBot="1" x14ac:dyDescent="0.3">
      <c r="A113" s="85"/>
      <c r="B113" s="221" t="s">
        <v>90</v>
      </c>
      <c r="C113" s="222"/>
      <c r="D113" s="222"/>
      <c r="E113" s="222"/>
      <c r="F113" s="222"/>
      <c r="G113" s="223"/>
      <c r="H113" s="224">
        <f>I68+H109+H110</f>
        <v>8.4612058887763943</v>
      </c>
      <c r="I113" s="225" t="s">
        <v>83</v>
      </c>
      <c r="J113" s="226">
        <f>J68+J109+J110</f>
        <v>1.2796736691340911</v>
      </c>
      <c r="K113" s="224">
        <f>L68+K109+K110</f>
        <v>8.3597914503060444</v>
      </c>
      <c r="L113" s="225" t="s">
        <v>83</v>
      </c>
      <c r="M113" s="226">
        <f>M68+M109+M110</f>
        <v>1.2537122382401957</v>
      </c>
      <c r="N113" s="224">
        <f>O68+N109+N110</f>
        <v>8.5154756464958439</v>
      </c>
      <c r="O113" s="225" t="s">
        <v>83</v>
      </c>
      <c r="P113" s="226">
        <f>P68+P109+P110</f>
        <v>1.293518026026967</v>
      </c>
      <c r="Q113" s="224">
        <f>R68+Q109+Q110</f>
        <v>8.6505190324254038</v>
      </c>
      <c r="R113" s="225" t="s">
        <v>83</v>
      </c>
      <c r="S113" s="226">
        <f>S68+S109+S110</f>
        <v>1.3144608608778918</v>
      </c>
      <c r="T113" s="224">
        <f>U68+T109+T110</f>
        <v>8.8381900361029846</v>
      </c>
      <c r="U113" s="225" t="s">
        <v>83</v>
      </c>
      <c r="V113" s="226">
        <f>V68+V109+V110</f>
        <v>1.2472767752914453</v>
      </c>
      <c r="W113" s="224">
        <f>X68+W109+W110</f>
        <v>9.0287158017305682</v>
      </c>
      <c r="X113" s="225" t="s">
        <v>83</v>
      </c>
      <c r="Y113" s="226">
        <f>Y68+Y109+Y110</f>
        <v>1.2175272691059478</v>
      </c>
      <c r="Z113" s="224">
        <f>AA68+Z109+Z110</f>
        <v>8.9843702490722706</v>
      </c>
      <c r="AA113" s="225" t="s">
        <v>83</v>
      </c>
      <c r="AB113" s="226">
        <f>AB68+AB109+AB110</f>
        <v>1.1645138788727849</v>
      </c>
      <c r="AC113" s="224">
        <f>AD68+AC109+AC110</f>
        <v>8.8228388703545839</v>
      </c>
      <c r="AD113" s="225" t="s">
        <v>83</v>
      </c>
      <c r="AE113" s="226">
        <f>AE68+AE109+AE110</f>
        <v>1.1209883203682109</v>
      </c>
      <c r="AF113" s="224">
        <f>AG68+AF109+AF110</f>
        <v>8.4861315396486532</v>
      </c>
      <c r="AG113" s="225" t="s">
        <v>83</v>
      </c>
      <c r="AH113" s="226">
        <f>AH68+AH109+AH110</f>
        <v>1.0485430431429674</v>
      </c>
      <c r="AI113" s="224">
        <f>AJ68+AI109+AI110</f>
        <v>7.5659176897371188</v>
      </c>
      <c r="AJ113" s="225" t="s">
        <v>83</v>
      </c>
      <c r="AK113" s="226">
        <f>AK68+AK109+AK110</f>
        <v>1.0600021260076204</v>
      </c>
      <c r="AL113" s="224">
        <f>AM68+AL109+AL110</f>
        <v>6.2595735519864792</v>
      </c>
      <c r="AM113" s="225" t="s">
        <v>83</v>
      </c>
      <c r="AN113" s="226">
        <f>AN68+AN109+AN110</f>
        <v>1.028748967568345</v>
      </c>
      <c r="AO113" s="224">
        <f>AP68+AO109+AO110</f>
        <v>5.1405480602509872</v>
      </c>
      <c r="AP113" s="225" t="s">
        <v>83</v>
      </c>
      <c r="AQ113" s="226">
        <f>AQ68+AQ109+AQ110</f>
        <v>0.94786190087821098</v>
      </c>
    </row>
    <row r="114" spans="1:81" s="2" customFormat="1" ht="16.5" customHeight="1" x14ac:dyDescent="0.25">
      <c r="A114" s="45" t="s">
        <v>91</v>
      </c>
      <c r="B114" s="195" t="s">
        <v>81</v>
      </c>
      <c r="C114" s="196"/>
      <c r="D114" s="196" t="s">
        <v>82</v>
      </c>
      <c r="E114" s="196"/>
      <c r="F114" s="196"/>
      <c r="G114" s="196"/>
      <c r="H114" s="198">
        <f>$C$56/1000</f>
        <v>2.1999999999999999E-2</v>
      </c>
      <c r="I114" s="199" t="s">
        <v>83</v>
      </c>
      <c r="J114" s="200">
        <f>$G$56/1000</f>
        <v>0.16500000000000001</v>
      </c>
      <c r="K114" s="198">
        <f>$C$56/1000</f>
        <v>2.1999999999999999E-2</v>
      </c>
      <c r="L114" s="199" t="s">
        <v>83</v>
      </c>
      <c r="M114" s="200">
        <f>$G$56/1000</f>
        <v>0.16500000000000001</v>
      </c>
      <c r="N114" s="198">
        <f>$C$56/1000</f>
        <v>2.1999999999999999E-2</v>
      </c>
      <c r="O114" s="199" t="s">
        <v>83</v>
      </c>
      <c r="P114" s="200">
        <f>$G$56/1000</f>
        <v>0.16500000000000001</v>
      </c>
      <c r="Q114" s="198">
        <f>$C$56/1000</f>
        <v>2.1999999999999999E-2</v>
      </c>
      <c r="R114" s="199" t="s">
        <v>83</v>
      </c>
      <c r="S114" s="200">
        <f>$G$56/1000</f>
        <v>0.16500000000000001</v>
      </c>
      <c r="T114" s="198">
        <f>$C$56/1000</f>
        <v>2.1999999999999999E-2</v>
      </c>
      <c r="U114" s="199" t="s">
        <v>83</v>
      </c>
      <c r="V114" s="200">
        <f>$G$56/1000</f>
        <v>0.16500000000000001</v>
      </c>
      <c r="W114" s="198">
        <f>$C$56/1000</f>
        <v>2.1999999999999999E-2</v>
      </c>
      <c r="X114" s="199" t="s">
        <v>83</v>
      </c>
      <c r="Y114" s="200">
        <f>$G$56/1000</f>
        <v>0.16500000000000001</v>
      </c>
      <c r="Z114" s="198">
        <f>$C$56/1000</f>
        <v>2.1999999999999999E-2</v>
      </c>
      <c r="AA114" s="199" t="s">
        <v>83</v>
      </c>
      <c r="AB114" s="200">
        <f>$G$56/1000</f>
        <v>0.16500000000000001</v>
      </c>
      <c r="AC114" s="198">
        <f>$C$56/1000</f>
        <v>2.1999999999999999E-2</v>
      </c>
      <c r="AD114" s="199" t="s">
        <v>83</v>
      </c>
      <c r="AE114" s="200">
        <f>$G$56/1000</f>
        <v>0.16500000000000001</v>
      </c>
      <c r="AF114" s="198">
        <f>$C$56/1000</f>
        <v>2.1999999999999999E-2</v>
      </c>
      <c r="AG114" s="199" t="s">
        <v>83</v>
      </c>
      <c r="AH114" s="200">
        <f>$G$56/1000</f>
        <v>0.16500000000000001</v>
      </c>
      <c r="AI114" s="198">
        <f>$C$56/1000</f>
        <v>2.1999999999999999E-2</v>
      </c>
      <c r="AJ114" s="199" t="s">
        <v>83</v>
      </c>
      <c r="AK114" s="200">
        <f>$G$56/1000</f>
        <v>0.16500000000000001</v>
      </c>
      <c r="AL114" s="198">
        <f>$C$56/1000</f>
        <v>2.1999999999999999E-2</v>
      </c>
      <c r="AM114" s="199" t="s">
        <v>83</v>
      </c>
      <c r="AN114" s="200">
        <f>$G$56/1000</f>
        <v>0.16500000000000001</v>
      </c>
      <c r="AO114" s="198">
        <f>$C$56/1000</f>
        <v>2.1999999999999999E-2</v>
      </c>
      <c r="AP114" s="199" t="s">
        <v>83</v>
      </c>
      <c r="AQ114" s="200">
        <f>$G$56/1000</f>
        <v>0.16500000000000001</v>
      </c>
    </row>
    <row r="115" spans="1:81" s="2" customFormat="1" ht="16.5" customHeight="1" thickBot="1" x14ac:dyDescent="0.3">
      <c r="A115" s="56"/>
      <c r="B115" s="201" t="s">
        <v>84</v>
      </c>
      <c r="C115" s="202"/>
      <c r="D115" s="202" t="s">
        <v>85</v>
      </c>
      <c r="E115" s="202"/>
      <c r="F115" s="202"/>
      <c r="G115" s="227"/>
      <c r="H115" s="204">
        <f>((I74^2+J74^2)*$G$57/1000)/$C$13*$C$7</f>
        <v>2.3358245005347849</v>
      </c>
      <c r="I115" s="205" t="s">
        <v>83</v>
      </c>
      <c r="J115" s="206">
        <f>((I74^2+J74^2)*$J$57)/(100*$C$13)</f>
        <v>8.1397545306771471E-2</v>
      </c>
      <c r="K115" s="204">
        <f>((L74^2+M74^2)*$G$57/1000)/$C$13*$C$7</f>
        <v>2.2956753640729604</v>
      </c>
      <c r="L115" s="205" t="s">
        <v>83</v>
      </c>
      <c r="M115" s="206">
        <f>((L74^2+M74^2)*$J$57)/(100*$C$13)</f>
        <v>7.9998449975152652E-2</v>
      </c>
      <c r="N115" s="204">
        <f>((O74^2+P74^2)*$G$57/1000)/$C$13*$C$7</f>
        <v>2.2436912457804801</v>
      </c>
      <c r="O115" s="205" t="s">
        <v>83</v>
      </c>
      <c r="P115" s="206">
        <f>((O74^2+P74^2)*$J$57)/(100*$C$13)</f>
        <v>7.8186935615672332E-2</v>
      </c>
      <c r="Q115" s="204">
        <f>((R74^2+S74^2)*$G$57/1000)/$C$13*$C$7</f>
        <v>2.233402302381569</v>
      </c>
      <c r="R115" s="205" t="s">
        <v>83</v>
      </c>
      <c r="S115" s="206">
        <f>((R74^2+S74^2)*$J$57)/(100*$C$13)</f>
        <v>7.782839209655093E-2</v>
      </c>
      <c r="T115" s="204">
        <f>((U74^2+V74^2)*$G$57/1000)/$C$13*$C$7</f>
        <v>2.3462383031434237</v>
      </c>
      <c r="U115" s="205" t="s">
        <v>83</v>
      </c>
      <c r="V115" s="206">
        <f>((U74^2+V74^2)*$J$57)/(100*$C$13)</f>
        <v>8.1760439851913197E-2</v>
      </c>
      <c r="W115" s="204">
        <f>((X74^2+Y74^2)*$G$57/1000)/$C$13*$C$7</f>
        <v>2.3302344602009599</v>
      </c>
      <c r="X115" s="205" t="s">
        <v>83</v>
      </c>
      <c r="Y115" s="206">
        <f>((X74^2+Y74^2)*$J$57)/(100*$C$13)</f>
        <v>8.1202746613104629E-2</v>
      </c>
      <c r="Z115" s="204">
        <f>((AA74^2+AB74^2)*$G$57/1000)/$C$13*$C$7</f>
        <v>2.2341663412121595</v>
      </c>
      <c r="AA115" s="205" t="s">
        <v>83</v>
      </c>
      <c r="AB115" s="206">
        <f>((AA74^2+AB74^2)*$J$57)/(100*$C$13)</f>
        <v>7.7855016907325422E-2</v>
      </c>
      <c r="AC115" s="204">
        <f>((AD74^2+AE74^2)*$G$57/1000)/$C$13*$C$7</f>
        <v>2.1807096323399677</v>
      </c>
      <c r="AD115" s="205" t="s">
        <v>83</v>
      </c>
      <c r="AE115" s="206">
        <f>((AD74^2+AE74^2)*$J$57)/(100*$C$13)</f>
        <v>7.5992186510016504E-2</v>
      </c>
      <c r="AF115" s="204">
        <f>((AG74^2+AH74^2)*$G$57/1000)/$C$13*$C$7</f>
        <v>2.0670803507993591</v>
      </c>
      <c r="AG115" s="205" t="s">
        <v>83</v>
      </c>
      <c r="AH115" s="206">
        <f>((AG74^2+AH74^2)*$J$57)/(100*$C$13)</f>
        <v>7.203249493633021E-2</v>
      </c>
      <c r="AI115" s="204">
        <f>((AJ74^2+AK74^2)*$G$57/1000)/$C$13*$C$7</f>
        <v>1.7645684496537601</v>
      </c>
      <c r="AJ115" s="205" t="s">
        <v>83</v>
      </c>
      <c r="AK115" s="206">
        <f>((AJ74^2+AK74^2)*$J$57)/(100*$C$13)</f>
        <v>6.1490724279459848E-2</v>
      </c>
      <c r="AL115" s="204">
        <f>((AM74^2+AN74^2)*$G$57/1000)/$C$13*$C$7</f>
        <v>1.4196630199654396</v>
      </c>
      <c r="AM115" s="205" t="s">
        <v>83</v>
      </c>
      <c r="AN115" s="206">
        <f>((AM74^2+AN74^2)*$J$57)/(100*$C$13)</f>
        <v>4.9471646933032944E-2</v>
      </c>
      <c r="AO115" s="204">
        <f>((AP74^2+AQ74^2)*$G$57/1000)/$C$13*$C$7</f>
        <v>1.0789146731084802</v>
      </c>
      <c r="AP115" s="205" t="s">
        <v>83</v>
      </c>
      <c r="AQ115" s="206">
        <f>((AP74^2+AQ74^2)*$J$57)/(100*$C$13)</f>
        <v>3.7597433354424323E-2</v>
      </c>
    </row>
    <row r="116" spans="1:81" s="2" customFormat="1" ht="16.5" customHeight="1" x14ac:dyDescent="0.25">
      <c r="A116" s="56"/>
      <c r="B116" s="207" t="s">
        <v>86</v>
      </c>
      <c r="C116" s="228">
        <v>22</v>
      </c>
      <c r="D116" s="209"/>
      <c r="E116" s="210" t="s">
        <v>87</v>
      </c>
      <c r="F116" s="210"/>
      <c r="G116" s="229">
        <v>165</v>
      </c>
      <c r="H116" s="212"/>
      <c r="I116" s="213"/>
      <c r="J116" s="230"/>
      <c r="K116" s="231"/>
      <c r="L116" s="232"/>
      <c r="M116" s="233"/>
      <c r="N116" s="231"/>
      <c r="O116" s="232"/>
      <c r="P116" s="233"/>
      <c r="Q116" s="231"/>
      <c r="R116" s="232"/>
      <c r="S116" s="233"/>
      <c r="T116" s="231"/>
      <c r="U116" s="232"/>
      <c r="V116" s="233"/>
      <c r="W116" s="231"/>
      <c r="X116" s="232"/>
      <c r="Y116" s="233"/>
      <c r="Z116" s="231"/>
      <c r="AA116" s="232"/>
      <c r="AB116" s="233"/>
      <c r="AC116" s="231"/>
      <c r="AD116" s="232"/>
      <c r="AE116" s="233"/>
      <c r="AF116" s="231"/>
      <c r="AG116" s="232"/>
      <c r="AH116" s="233"/>
      <c r="AI116" s="231"/>
      <c r="AJ116" s="232"/>
      <c r="AK116" s="233"/>
      <c r="AL116" s="231"/>
      <c r="AM116" s="232"/>
      <c r="AN116" s="233"/>
      <c r="AO116" s="231"/>
      <c r="AP116" s="232"/>
      <c r="AQ116" s="233"/>
    </row>
    <row r="117" spans="1:81" s="2" customFormat="1" ht="16.5" customHeight="1" thickBot="1" x14ac:dyDescent="0.3">
      <c r="A117" s="56"/>
      <c r="B117" s="234"/>
      <c r="C117" s="194"/>
      <c r="D117" s="3"/>
      <c r="E117" s="216"/>
      <c r="F117" s="216" t="s">
        <v>88</v>
      </c>
      <c r="G117" s="235">
        <v>118</v>
      </c>
      <c r="H117" s="217" t="s">
        <v>89</v>
      </c>
      <c r="I117" s="218"/>
      <c r="J117" s="219">
        <v>10.28</v>
      </c>
      <c r="K117" s="236"/>
      <c r="L117" s="237"/>
      <c r="M117" s="238"/>
      <c r="N117" s="236"/>
      <c r="O117" s="237"/>
      <c r="P117" s="238"/>
      <c r="Q117" s="236"/>
      <c r="R117" s="237"/>
      <c r="S117" s="238"/>
      <c r="T117" s="236"/>
      <c r="U117" s="237"/>
      <c r="V117" s="238"/>
      <c r="W117" s="236"/>
      <c r="X117" s="237"/>
      <c r="Y117" s="238"/>
      <c r="Z117" s="236"/>
      <c r="AA117" s="237"/>
      <c r="AB117" s="238"/>
      <c r="AC117" s="236"/>
      <c r="AD117" s="237"/>
      <c r="AE117" s="238"/>
      <c r="AF117" s="236"/>
      <c r="AG117" s="237"/>
      <c r="AH117" s="238"/>
      <c r="AI117" s="236"/>
      <c r="AJ117" s="237"/>
      <c r="AK117" s="238"/>
      <c r="AL117" s="236"/>
      <c r="AM117" s="237"/>
      <c r="AN117" s="238"/>
      <c r="AO117" s="236"/>
      <c r="AP117" s="237"/>
      <c r="AQ117" s="238"/>
    </row>
    <row r="118" spans="1:81" s="242" customFormat="1" ht="16.5" customHeight="1" thickBot="1" x14ac:dyDescent="0.3">
      <c r="A118" s="85"/>
      <c r="B118" s="221" t="s">
        <v>90</v>
      </c>
      <c r="C118" s="222"/>
      <c r="D118" s="222"/>
      <c r="E118" s="222"/>
      <c r="F118" s="222"/>
      <c r="G118" s="223"/>
      <c r="H118" s="239">
        <f>I74+H114+H115</f>
        <v>6.7033125005347856</v>
      </c>
      <c r="I118" s="240" t="s">
        <v>83</v>
      </c>
      <c r="J118" s="241">
        <f>J114+J115+J74</f>
        <v>1.2013095453067715</v>
      </c>
      <c r="K118" s="239">
        <f>L74+K114+K115</f>
        <v>6.6286833640729608</v>
      </c>
      <c r="L118" s="240" t="s">
        <v>83</v>
      </c>
      <c r="M118" s="241">
        <f>M114+M115+M74</f>
        <v>1.1777824499751528</v>
      </c>
      <c r="N118" s="239">
        <f>O74+N114+N115</f>
        <v>6.5254832457804799</v>
      </c>
      <c r="O118" s="240" t="s">
        <v>83</v>
      </c>
      <c r="P118" s="241">
        <f>P114+P115+P74</f>
        <v>1.1751229356156725</v>
      </c>
      <c r="Q118" s="239">
        <f>R74+Q114+Q115</f>
        <v>6.5147783023815702</v>
      </c>
      <c r="R118" s="240" t="s">
        <v>83</v>
      </c>
      <c r="S118" s="241">
        <f>S114+S115+S74</f>
        <v>1.1287483920965511</v>
      </c>
      <c r="T118" s="239">
        <f>U74+T114+T115</f>
        <v>6.7508303031434238</v>
      </c>
      <c r="U118" s="240" t="s">
        <v>83</v>
      </c>
      <c r="V118" s="241">
        <f>V114+V115+V74</f>
        <v>1.0691124398519132</v>
      </c>
      <c r="W118" s="239">
        <f>X74+W114+W115</f>
        <v>6.7264424602009596</v>
      </c>
      <c r="X118" s="240" t="s">
        <v>83</v>
      </c>
      <c r="Y118" s="241">
        <f>Y114+Y115+Y74</f>
        <v>1.0298187466131048</v>
      </c>
      <c r="Z118" s="239">
        <f>AA74+Z114+Z115</f>
        <v>6.5551743412121599</v>
      </c>
      <c r="AA118" s="240" t="s">
        <v>83</v>
      </c>
      <c r="AB118" s="241">
        <f>AB114+AB115+AB74</f>
        <v>0.91527101690732549</v>
      </c>
      <c r="AC118" s="239">
        <f>AD74+AC114+AC115</f>
        <v>6.4557336323399674</v>
      </c>
      <c r="AD118" s="240" t="s">
        <v>83</v>
      </c>
      <c r="AE118" s="241">
        <f>AE114+AE115+AE74</f>
        <v>0.86739218651001659</v>
      </c>
      <c r="AF118" s="239">
        <f>AG74+AF114+AF115</f>
        <v>6.243688350799359</v>
      </c>
      <c r="AG118" s="240" t="s">
        <v>83</v>
      </c>
      <c r="AH118" s="241">
        <f>AH114+AH115+AH74</f>
        <v>0.74384849493633021</v>
      </c>
      <c r="AI118" s="239">
        <f>AJ74+AI114+AI115</f>
        <v>5.6035764496537599</v>
      </c>
      <c r="AJ118" s="240" t="s">
        <v>83</v>
      </c>
      <c r="AK118" s="241">
        <f>AK114+AK115+AK74</f>
        <v>0.84650672427945994</v>
      </c>
      <c r="AL118" s="239">
        <f>AM74+AL114+AL115</f>
        <v>4.8662870199654389</v>
      </c>
      <c r="AM118" s="240" t="s">
        <v>83</v>
      </c>
      <c r="AN118" s="241">
        <f>AN114+AN115+AN74</f>
        <v>0.76491964693303283</v>
      </c>
      <c r="AO118" s="239">
        <f>AP74+AO114+AO115</f>
        <v>4.0846426731084797</v>
      </c>
      <c r="AP118" s="240" t="s">
        <v>83</v>
      </c>
      <c r="AQ118" s="241">
        <f>AQ114+AQ115+AQ74</f>
        <v>0.69322143335442432</v>
      </c>
      <c r="CC118" s="243"/>
    </row>
    <row r="119" spans="1:81" s="2" customFormat="1" ht="16.5" customHeight="1" x14ac:dyDescent="0.25">
      <c r="A119" s="118" t="s">
        <v>92</v>
      </c>
      <c r="B119" s="119"/>
      <c r="C119" s="119"/>
      <c r="D119" s="119"/>
      <c r="E119" s="119"/>
      <c r="F119" s="119"/>
      <c r="G119" s="244"/>
      <c r="H119" s="245"/>
      <c r="I119" s="246"/>
      <c r="J119" s="214"/>
      <c r="K119" s="245"/>
      <c r="L119" s="246"/>
      <c r="M119" s="214"/>
      <c r="N119" s="245"/>
      <c r="O119" s="246"/>
      <c r="P119" s="214"/>
      <c r="Q119" s="245"/>
      <c r="R119" s="246"/>
      <c r="S119" s="214"/>
      <c r="T119" s="245"/>
      <c r="U119" s="246"/>
      <c r="V119" s="214"/>
      <c r="W119" s="245"/>
      <c r="X119" s="246"/>
      <c r="Y119" s="214"/>
      <c r="Z119" s="245"/>
      <c r="AA119" s="246"/>
      <c r="AB119" s="214"/>
      <c r="AC119" s="245"/>
      <c r="AD119" s="246"/>
      <c r="AE119" s="214"/>
      <c r="AF119" s="245"/>
      <c r="AG119" s="246"/>
      <c r="AH119" s="214"/>
      <c r="AI119" s="245"/>
      <c r="AJ119" s="246"/>
      <c r="AK119" s="214"/>
      <c r="AL119" s="245"/>
      <c r="AM119" s="246"/>
      <c r="AN119" s="214"/>
      <c r="AO119" s="245"/>
      <c r="AP119" s="246"/>
      <c r="AQ119" s="214"/>
    </row>
    <row r="120" spans="1:81" s="2" customFormat="1" ht="16.5" customHeight="1" thickBot="1" x14ac:dyDescent="0.3">
      <c r="A120" s="247" t="s">
        <v>93</v>
      </c>
      <c r="B120" s="248"/>
      <c r="C120" s="249"/>
      <c r="D120" s="248"/>
      <c r="E120" s="112"/>
      <c r="F120" s="248" t="s">
        <v>94</v>
      </c>
      <c r="G120" s="111"/>
      <c r="H120" s="250">
        <f>SUM(H113,H118)</f>
        <v>15.16451838931118</v>
      </c>
      <c r="I120" s="251" t="s">
        <v>83</v>
      </c>
      <c r="J120" s="252">
        <f>SUM(J113,J118)</f>
        <v>2.4809832144408626</v>
      </c>
      <c r="K120" s="250">
        <f>SUM(K113,K118)</f>
        <v>14.988474814379005</v>
      </c>
      <c r="L120" s="251" t="s">
        <v>83</v>
      </c>
      <c r="M120" s="252">
        <f>SUM(M113,M118)</f>
        <v>2.4314946882153485</v>
      </c>
      <c r="N120" s="250">
        <f>SUM(N113,N118)</f>
        <v>15.040958892276324</v>
      </c>
      <c r="O120" s="251" t="s">
        <v>83</v>
      </c>
      <c r="P120" s="252">
        <f>SUM(P113,P118)</f>
        <v>2.4686409616426395</v>
      </c>
      <c r="Q120" s="250">
        <f>SUM(Q113,Q118)</f>
        <v>15.165297334806974</v>
      </c>
      <c r="R120" s="251" t="s">
        <v>83</v>
      </c>
      <c r="S120" s="252">
        <f>SUM(S113,S118)</f>
        <v>2.4432092529744427</v>
      </c>
      <c r="T120" s="250">
        <f>SUM(T113,T118)</f>
        <v>15.589020339246408</v>
      </c>
      <c r="U120" s="251" t="s">
        <v>83</v>
      </c>
      <c r="V120" s="252">
        <f>SUM(V113,V118)</f>
        <v>2.3163892151433583</v>
      </c>
      <c r="W120" s="250">
        <f>SUM(W113,W118)</f>
        <v>15.755158261931527</v>
      </c>
      <c r="X120" s="251" t="s">
        <v>83</v>
      </c>
      <c r="Y120" s="252">
        <f>SUM(Y113,Y118)</f>
        <v>2.2473460157190526</v>
      </c>
      <c r="Z120" s="250">
        <f>SUM(Z113,Z118)</f>
        <v>15.53954459028443</v>
      </c>
      <c r="AA120" s="251" t="s">
        <v>83</v>
      </c>
      <c r="AB120" s="252">
        <f>SUM(AB113,AB118)</f>
        <v>2.0797848957801106</v>
      </c>
      <c r="AC120" s="250">
        <f>SUM(AC113,AC118)</f>
        <v>15.278572502694551</v>
      </c>
      <c r="AD120" s="251" t="s">
        <v>83</v>
      </c>
      <c r="AE120" s="252">
        <f>SUM(AE113,AE118)</f>
        <v>1.9883805068782276</v>
      </c>
      <c r="AF120" s="250">
        <f>SUM(AF113,AF118)</f>
        <v>14.729819890448013</v>
      </c>
      <c r="AG120" s="251" t="s">
        <v>83</v>
      </c>
      <c r="AH120" s="252">
        <f>SUM(AH113,AH118)</f>
        <v>1.7923915380792976</v>
      </c>
      <c r="AI120" s="250">
        <f>SUM(AI113,AI118)</f>
        <v>13.169494139390878</v>
      </c>
      <c r="AJ120" s="251" t="s">
        <v>83</v>
      </c>
      <c r="AK120" s="252">
        <f>SUM(AK113,AK118)</f>
        <v>1.9065088502870804</v>
      </c>
      <c r="AL120" s="250">
        <f>SUM(AL113,AL118)</f>
        <v>11.125860571951918</v>
      </c>
      <c r="AM120" s="251" t="s">
        <v>83</v>
      </c>
      <c r="AN120" s="252">
        <f>SUM(AN113,AN118)</f>
        <v>1.7936686145013778</v>
      </c>
      <c r="AO120" s="250">
        <f>SUM(AO113,AO118)</f>
        <v>9.2251907333594669</v>
      </c>
      <c r="AP120" s="251" t="s">
        <v>83</v>
      </c>
      <c r="AQ120" s="252">
        <f>SUM(AQ113,AQ118)</f>
        <v>1.6410833342326354</v>
      </c>
    </row>
    <row r="121" spans="1:81" ht="16.5" hidden="1" x14ac:dyDescent="0.25">
      <c r="A121" s="253" t="s">
        <v>95</v>
      </c>
      <c r="B121" s="242"/>
      <c r="C121" s="242"/>
      <c r="D121" s="242"/>
      <c r="E121" s="242"/>
      <c r="F121" s="242"/>
      <c r="H121" s="242"/>
      <c r="I121" s="254">
        <f>J120/H120</f>
        <v>0.16360448454397347</v>
      </c>
      <c r="J121" s="242"/>
      <c r="K121" s="242"/>
      <c r="L121" s="254">
        <f>M120/K120</f>
        <v>0.16222429021815646</v>
      </c>
      <c r="M121" s="242"/>
      <c r="N121" s="242"/>
      <c r="O121" s="254">
        <f>P120/N120</f>
        <v>0.16412789765088118</v>
      </c>
      <c r="P121" s="242"/>
      <c r="Q121" s="242"/>
      <c r="R121" s="254">
        <f>S120/Q120</f>
        <v>0.16110526546465107</v>
      </c>
      <c r="S121" s="242"/>
      <c r="T121" s="242"/>
      <c r="U121" s="254">
        <f>V120/T120</f>
        <v>0.14859107017210649</v>
      </c>
      <c r="V121" s="242"/>
      <c r="W121" s="242"/>
      <c r="X121" s="254">
        <f>Y120/W120</f>
        <v>0.142641919449912</v>
      </c>
      <c r="Y121" s="242"/>
      <c r="Z121" s="242"/>
      <c r="AA121" s="254">
        <f>AB120/Z120</f>
        <v>0.13383821409286506</v>
      </c>
      <c r="AB121" s="242"/>
      <c r="AC121" s="242"/>
      <c r="AD121" s="254">
        <f>AE120/AC120</f>
        <v>0.13014177250705547</v>
      </c>
      <c r="AE121" s="242"/>
      <c r="AF121" s="242"/>
      <c r="AG121" s="254">
        <f>AH120/AF120</f>
        <v>0.12168455224911656</v>
      </c>
      <c r="AH121" s="242"/>
      <c r="AI121" s="242"/>
      <c r="AJ121" s="254">
        <f>AK120/AI120</f>
        <v>0.14476705256161504</v>
      </c>
      <c r="AK121" s="242"/>
      <c r="AL121" s="242"/>
      <c r="AM121" s="254">
        <f>AN120/AL120</f>
        <v>0.16121616866412852</v>
      </c>
      <c r="AN121" s="242"/>
      <c r="AO121" s="242"/>
      <c r="AP121" s="254">
        <f>AQ120/AO120</f>
        <v>0.17789153435042471</v>
      </c>
      <c r="AQ121" s="242"/>
    </row>
    <row r="122" spans="1:81" ht="16.5" hidden="1" x14ac:dyDescent="0.25">
      <c r="A122" s="253" t="s">
        <v>96</v>
      </c>
      <c r="B122" s="253"/>
      <c r="C122" s="253"/>
      <c r="D122" s="253"/>
      <c r="E122" s="253"/>
      <c r="F122" s="253"/>
      <c r="G122" s="255"/>
      <c r="H122" s="255"/>
      <c r="I122" s="255"/>
      <c r="J122" s="255"/>
      <c r="K122" s="255"/>
      <c r="L122" s="255"/>
      <c r="M122" s="255"/>
      <c r="N122" s="255"/>
      <c r="O122" s="255"/>
      <c r="P122" s="255"/>
      <c r="Q122" s="255"/>
      <c r="R122" s="255"/>
      <c r="S122" s="255"/>
      <c r="T122" s="255"/>
      <c r="U122" s="255"/>
      <c r="V122" s="255"/>
      <c r="W122" s="255"/>
      <c r="X122" s="255"/>
      <c r="Y122" s="255"/>
      <c r="Z122" s="255"/>
      <c r="AA122" s="255"/>
      <c r="AB122" s="255"/>
      <c r="AC122" s="255"/>
      <c r="AD122" s="255"/>
      <c r="AE122" s="255"/>
      <c r="AF122" s="255"/>
      <c r="AG122" s="255"/>
      <c r="AH122" s="255"/>
      <c r="AI122" s="255"/>
      <c r="AJ122" s="255"/>
      <c r="AK122" s="255"/>
      <c r="AL122" s="255"/>
      <c r="AM122" s="255"/>
      <c r="AN122" s="255"/>
      <c r="AO122" s="255"/>
      <c r="AP122" s="255"/>
      <c r="AQ122" s="255"/>
    </row>
    <row r="124" spans="1:81" x14ac:dyDescent="0.2">
      <c r="I124" s="268"/>
      <c r="L124" s="268"/>
      <c r="O124" s="268"/>
      <c r="R124" s="268"/>
      <c r="U124" s="268"/>
      <c r="X124" s="268"/>
      <c r="AA124" s="268"/>
      <c r="AD124" s="268"/>
      <c r="AG124" s="268"/>
      <c r="AJ124" s="268"/>
      <c r="AM124" s="268"/>
      <c r="AP124" s="268"/>
    </row>
  </sheetData>
  <mergeCells count="380">
    <mergeCell ref="AO116:AQ117"/>
    <mergeCell ref="H117:I117"/>
    <mergeCell ref="B118:G118"/>
    <mergeCell ref="A119:G119"/>
    <mergeCell ref="W116:Y117"/>
    <mergeCell ref="Z116:AB117"/>
    <mergeCell ref="AC116:AE117"/>
    <mergeCell ref="AF116:AH117"/>
    <mergeCell ref="AI116:AK117"/>
    <mergeCell ref="AL116:AN117"/>
    <mergeCell ref="A114:A118"/>
    <mergeCell ref="E116:F116"/>
    <mergeCell ref="K116:M117"/>
    <mergeCell ref="N116:P117"/>
    <mergeCell ref="Q116:S117"/>
    <mergeCell ref="T116:V117"/>
    <mergeCell ref="AF111:AH112"/>
    <mergeCell ref="AI111:AK112"/>
    <mergeCell ref="AL111:AN112"/>
    <mergeCell ref="AO111:AQ112"/>
    <mergeCell ref="H112:I112"/>
    <mergeCell ref="B113:G113"/>
    <mergeCell ref="N111:P112"/>
    <mergeCell ref="Q111:S112"/>
    <mergeCell ref="T111:V112"/>
    <mergeCell ref="W111:Y112"/>
    <mergeCell ref="Z111:AB112"/>
    <mergeCell ref="AC111:AE112"/>
    <mergeCell ref="A104:G104"/>
    <mergeCell ref="A105:G105"/>
    <mergeCell ref="A106:G106"/>
    <mergeCell ref="A109:A113"/>
    <mergeCell ref="E111:F111"/>
    <mergeCell ref="K111:M112"/>
    <mergeCell ref="AC84:AE85"/>
    <mergeCell ref="AF84:AH85"/>
    <mergeCell ref="AI84:AK85"/>
    <mergeCell ref="AL84:AN85"/>
    <mergeCell ref="AO84:AQ85"/>
    <mergeCell ref="A85:C85"/>
    <mergeCell ref="K84:M85"/>
    <mergeCell ref="N84:P85"/>
    <mergeCell ref="Q84:S85"/>
    <mergeCell ref="T84:V85"/>
    <mergeCell ref="W84:Y85"/>
    <mergeCell ref="Z84:AB85"/>
    <mergeCell ref="E81:F81"/>
    <mergeCell ref="E82:F82"/>
    <mergeCell ref="A84:C84"/>
    <mergeCell ref="D84:E84"/>
    <mergeCell ref="F84:G84"/>
    <mergeCell ref="H84:J85"/>
    <mergeCell ref="AL78:AN78"/>
    <mergeCell ref="AO78:AQ78"/>
    <mergeCell ref="A79:C80"/>
    <mergeCell ref="D79:E80"/>
    <mergeCell ref="F79:G79"/>
    <mergeCell ref="F80:G80"/>
    <mergeCell ref="T78:V78"/>
    <mergeCell ref="W78:Y78"/>
    <mergeCell ref="Z78:AB78"/>
    <mergeCell ref="AC78:AE78"/>
    <mergeCell ref="AF78:AH78"/>
    <mergeCell ref="AI78:AK78"/>
    <mergeCell ref="AC77:AE77"/>
    <mergeCell ref="AF77:AH77"/>
    <mergeCell ref="AI77:AK77"/>
    <mergeCell ref="AL77:AN77"/>
    <mergeCell ref="AO77:AQ77"/>
    <mergeCell ref="D78:G78"/>
    <mergeCell ref="H78:J78"/>
    <mergeCell ref="K78:M78"/>
    <mergeCell ref="N78:P78"/>
    <mergeCell ref="Q78:S78"/>
    <mergeCell ref="AL76:AN76"/>
    <mergeCell ref="AO76:AQ76"/>
    <mergeCell ref="F77:G77"/>
    <mergeCell ref="H77:J77"/>
    <mergeCell ref="K77:M77"/>
    <mergeCell ref="N77:P77"/>
    <mergeCell ref="Q77:S77"/>
    <mergeCell ref="T77:V77"/>
    <mergeCell ref="W77:Y77"/>
    <mergeCell ref="Z77:AB77"/>
    <mergeCell ref="T76:V76"/>
    <mergeCell ref="W76:Y76"/>
    <mergeCell ref="Z76:AB76"/>
    <mergeCell ref="AC76:AE76"/>
    <mergeCell ref="AF76:AH76"/>
    <mergeCell ref="AI76:AK76"/>
    <mergeCell ref="AF75:AH75"/>
    <mergeCell ref="AI75:AK75"/>
    <mergeCell ref="AL75:AN75"/>
    <mergeCell ref="AO75:AQ75"/>
    <mergeCell ref="D76:E77"/>
    <mergeCell ref="F76:G76"/>
    <mergeCell ref="H76:J76"/>
    <mergeCell ref="K76:M76"/>
    <mergeCell ref="N76:P76"/>
    <mergeCell ref="Q76:S76"/>
    <mergeCell ref="N75:P75"/>
    <mergeCell ref="Q75:S75"/>
    <mergeCell ref="T75:V75"/>
    <mergeCell ref="W75:Y75"/>
    <mergeCell ref="Z75:AB75"/>
    <mergeCell ref="AC75:AE75"/>
    <mergeCell ref="AL72:AN72"/>
    <mergeCell ref="AO72:AQ72"/>
    <mergeCell ref="A73:B78"/>
    <mergeCell ref="C73:C78"/>
    <mergeCell ref="D73:E74"/>
    <mergeCell ref="F73:G73"/>
    <mergeCell ref="F74:G74"/>
    <mergeCell ref="D75:G75"/>
    <mergeCell ref="H75:J75"/>
    <mergeCell ref="K75:M75"/>
    <mergeCell ref="T72:V72"/>
    <mergeCell ref="W72:Y72"/>
    <mergeCell ref="Z72:AB72"/>
    <mergeCell ref="AC72:AE72"/>
    <mergeCell ref="AF72:AH72"/>
    <mergeCell ref="AI72:AK72"/>
    <mergeCell ref="AC71:AE71"/>
    <mergeCell ref="AF71:AH71"/>
    <mergeCell ref="AI71:AK71"/>
    <mergeCell ref="AL71:AN71"/>
    <mergeCell ref="AO71:AQ71"/>
    <mergeCell ref="D72:G72"/>
    <mergeCell ref="H72:J72"/>
    <mergeCell ref="K72:M72"/>
    <mergeCell ref="N72:P72"/>
    <mergeCell ref="Q72:S72"/>
    <mergeCell ref="AL70:AN70"/>
    <mergeCell ref="AO70:AQ70"/>
    <mergeCell ref="F71:G71"/>
    <mergeCell ref="H71:J71"/>
    <mergeCell ref="K71:M71"/>
    <mergeCell ref="N71:P71"/>
    <mergeCell ref="Q71:S71"/>
    <mergeCell ref="T71:V71"/>
    <mergeCell ref="W71:Y71"/>
    <mergeCell ref="Z71:AB71"/>
    <mergeCell ref="T70:V70"/>
    <mergeCell ref="W70:Y70"/>
    <mergeCell ref="Z70:AB70"/>
    <mergeCell ref="AC70:AE70"/>
    <mergeCell ref="AF70:AH70"/>
    <mergeCell ref="AI70:AK70"/>
    <mergeCell ref="D70:E71"/>
    <mergeCell ref="F70:G70"/>
    <mergeCell ref="H70:J70"/>
    <mergeCell ref="K70:M70"/>
    <mergeCell ref="N70:P70"/>
    <mergeCell ref="Q70:S70"/>
    <mergeCell ref="Z69:AB69"/>
    <mergeCell ref="AC69:AE69"/>
    <mergeCell ref="AF69:AH69"/>
    <mergeCell ref="AI69:AK69"/>
    <mergeCell ref="AL69:AN69"/>
    <mergeCell ref="AO69:AQ69"/>
    <mergeCell ref="H69:J69"/>
    <mergeCell ref="K69:M69"/>
    <mergeCell ref="N69:P69"/>
    <mergeCell ref="Q69:S69"/>
    <mergeCell ref="T69:V69"/>
    <mergeCell ref="W69:Y69"/>
    <mergeCell ref="AO64:AQ64"/>
    <mergeCell ref="A65:B66"/>
    <mergeCell ref="C65:C66"/>
    <mergeCell ref="D65:G66"/>
    <mergeCell ref="A67:B72"/>
    <mergeCell ref="C67:C72"/>
    <mergeCell ref="D67:E68"/>
    <mergeCell ref="F67:G67"/>
    <mergeCell ref="F68:G68"/>
    <mergeCell ref="D69:G69"/>
    <mergeCell ref="W64:Y64"/>
    <mergeCell ref="Z64:AB64"/>
    <mergeCell ref="AC64:AE64"/>
    <mergeCell ref="AF64:AH64"/>
    <mergeCell ref="AI64:AK64"/>
    <mergeCell ref="AL64:AN64"/>
    <mergeCell ref="AO56:AQ57"/>
    <mergeCell ref="H57:I57"/>
    <mergeCell ref="B58:G58"/>
    <mergeCell ref="A59:G59"/>
    <mergeCell ref="A64:G64"/>
    <mergeCell ref="H64:J64"/>
    <mergeCell ref="K64:M64"/>
    <mergeCell ref="N64:P64"/>
    <mergeCell ref="Q64:S64"/>
    <mergeCell ref="T64:V64"/>
    <mergeCell ref="W56:Y57"/>
    <mergeCell ref="Z56:AB57"/>
    <mergeCell ref="AC56:AE57"/>
    <mergeCell ref="AF56:AH57"/>
    <mergeCell ref="AI56:AK57"/>
    <mergeCell ref="AL56:AN57"/>
    <mergeCell ref="A54:A58"/>
    <mergeCell ref="E56:F56"/>
    <mergeCell ref="K56:M57"/>
    <mergeCell ref="N56:P57"/>
    <mergeCell ref="Q56:S57"/>
    <mergeCell ref="T56:V57"/>
    <mergeCell ref="AF51:AH52"/>
    <mergeCell ref="AI51:AK52"/>
    <mergeCell ref="AL51:AN52"/>
    <mergeCell ref="AO51:AQ52"/>
    <mergeCell ref="H52:I52"/>
    <mergeCell ref="B53:G53"/>
    <mergeCell ref="N51:P52"/>
    <mergeCell ref="Q51:S52"/>
    <mergeCell ref="T51:V52"/>
    <mergeCell ref="W51:Y52"/>
    <mergeCell ref="Z51:AB52"/>
    <mergeCell ref="AC51:AE52"/>
    <mergeCell ref="A44:G44"/>
    <mergeCell ref="A45:G45"/>
    <mergeCell ref="A46:G46"/>
    <mergeCell ref="A49:A53"/>
    <mergeCell ref="E51:F51"/>
    <mergeCell ref="K51:M52"/>
    <mergeCell ref="AC24:AE25"/>
    <mergeCell ref="AF24:AH25"/>
    <mergeCell ref="AI24:AK25"/>
    <mergeCell ref="AL24:AN25"/>
    <mergeCell ref="AO24:AQ25"/>
    <mergeCell ref="A25:C25"/>
    <mergeCell ref="K24:M25"/>
    <mergeCell ref="N24:P25"/>
    <mergeCell ref="Q24:S25"/>
    <mergeCell ref="T24:V25"/>
    <mergeCell ref="W24:Y25"/>
    <mergeCell ref="Z24:AB25"/>
    <mergeCell ref="E21:F21"/>
    <mergeCell ref="E22:F22"/>
    <mergeCell ref="A24:C24"/>
    <mergeCell ref="D24:E24"/>
    <mergeCell ref="F24:G24"/>
    <mergeCell ref="H24:J25"/>
    <mergeCell ref="AL18:AN18"/>
    <mergeCell ref="AO18:AQ18"/>
    <mergeCell ref="A19:C20"/>
    <mergeCell ref="D19:E20"/>
    <mergeCell ref="F19:G19"/>
    <mergeCell ref="F20:G20"/>
    <mergeCell ref="T18:V18"/>
    <mergeCell ref="W18:Y18"/>
    <mergeCell ref="Z18:AB18"/>
    <mergeCell ref="AC18:AE18"/>
    <mergeCell ref="AF18:AH18"/>
    <mergeCell ref="AI18:AK18"/>
    <mergeCell ref="AC17:AE17"/>
    <mergeCell ref="AF17:AH17"/>
    <mergeCell ref="AI17:AK17"/>
    <mergeCell ref="AL17:AN17"/>
    <mergeCell ref="AO17:AQ17"/>
    <mergeCell ref="D18:G18"/>
    <mergeCell ref="H18:J18"/>
    <mergeCell ref="K18:M18"/>
    <mergeCell ref="N18:P18"/>
    <mergeCell ref="Q18:S18"/>
    <mergeCell ref="AL16:AN16"/>
    <mergeCell ref="AO16:AQ16"/>
    <mergeCell ref="F17:G17"/>
    <mergeCell ref="H17:J17"/>
    <mergeCell ref="K17:M17"/>
    <mergeCell ref="N17:P17"/>
    <mergeCell ref="Q17:S17"/>
    <mergeCell ref="T17:V17"/>
    <mergeCell ref="W17:Y17"/>
    <mergeCell ref="Z17:AB17"/>
    <mergeCell ref="T16:V16"/>
    <mergeCell ref="W16:Y16"/>
    <mergeCell ref="Z16:AB16"/>
    <mergeCell ref="AC16:AE16"/>
    <mergeCell ref="AF16:AH16"/>
    <mergeCell ref="AI16:AK16"/>
    <mergeCell ref="AF15:AH15"/>
    <mergeCell ref="AI15:AK15"/>
    <mergeCell ref="AL15:AN15"/>
    <mergeCell ref="AO15:AQ15"/>
    <mergeCell ref="D16:E17"/>
    <mergeCell ref="F16:G16"/>
    <mergeCell ref="H16:J16"/>
    <mergeCell ref="K16:M16"/>
    <mergeCell ref="N16:P16"/>
    <mergeCell ref="Q16:S16"/>
    <mergeCell ref="N15:P15"/>
    <mergeCell ref="Q15:S15"/>
    <mergeCell ref="T15:V15"/>
    <mergeCell ref="W15:Y15"/>
    <mergeCell ref="Z15:AB15"/>
    <mergeCell ref="AC15:AE15"/>
    <mergeCell ref="AL12:AN12"/>
    <mergeCell ref="AO12:AQ12"/>
    <mergeCell ref="A13:B18"/>
    <mergeCell ref="C13:C18"/>
    <mergeCell ref="D13:E14"/>
    <mergeCell ref="F13:G13"/>
    <mergeCell ref="F14:G14"/>
    <mergeCell ref="D15:G15"/>
    <mergeCell ref="H15:J15"/>
    <mergeCell ref="K15:M15"/>
    <mergeCell ref="T12:V12"/>
    <mergeCell ref="W12:Y12"/>
    <mergeCell ref="Z12:AB12"/>
    <mergeCell ref="AC12:AE12"/>
    <mergeCell ref="AF12:AH12"/>
    <mergeCell ref="AI12:AK12"/>
    <mergeCell ref="AC11:AE11"/>
    <mergeCell ref="AF11:AH11"/>
    <mergeCell ref="AI11:AK11"/>
    <mergeCell ref="AL11:AN11"/>
    <mergeCell ref="AO11:AQ11"/>
    <mergeCell ref="D12:G12"/>
    <mergeCell ref="H12:J12"/>
    <mergeCell ref="K12:M12"/>
    <mergeCell ref="N12:P12"/>
    <mergeCell ref="Q12:S12"/>
    <mergeCell ref="AL10:AN10"/>
    <mergeCell ref="AO10:AQ10"/>
    <mergeCell ref="F11:G11"/>
    <mergeCell ref="H11:J11"/>
    <mergeCell ref="K11:M11"/>
    <mergeCell ref="N11:P11"/>
    <mergeCell ref="Q11:S11"/>
    <mergeCell ref="T11:V11"/>
    <mergeCell ref="W11:Y11"/>
    <mergeCell ref="Z11:AB11"/>
    <mergeCell ref="T10:V10"/>
    <mergeCell ref="W10:Y10"/>
    <mergeCell ref="Z10:AB10"/>
    <mergeCell ref="AC10:AE10"/>
    <mergeCell ref="AF10:AH10"/>
    <mergeCell ref="AI10:AK10"/>
    <mergeCell ref="D10:E11"/>
    <mergeCell ref="F10:G10"/>
    <mergeCell ref="H10:J10"/>
    <mergeCell ref="K10:M10"/>
    <mergeCell ref="N10:P10"/>
    <mergeCell ref="Q10:S10"/>
    <mergeCell ref="Z9:AB9"/>
    <mergeCell ref="AC9:AE9"/>
    <mergeCell ref="AF9:AH9"/>
    <mergeCell ref="AI9:AK9"/>
    <mergeCell ref="AL9:AN9"/>
    <mergeCell ref="AO9:AQ9"/>
    <mergeCell ref="H9:J9"/>
    <mergeCell ref="K9:M9"/>
    <mergeCell ref="N9:P9"/>
    <mergeCell ref="Q9:S9"/>
    <mergeCell ref="T9:V9"/>
    <mergeCell ref="W9:Y9"/>
    <mergeCell ref="AO4:AQ4"/>
    <mergeCell ref="A5:B6"/>
    <mergeCell ref="C5:C6"/>
    <mergeCell ref="D5:G6"/>
    <mergeCell ref="A7:B12"/>
    <mergeCell ref="C7:C12"/>
    <mergeCell ref="D7:E8"/>
    <mergeCell ref="F7:G7"/>
    <mergeCell ref="F8:G8"/>
    <mergeCell ref="D9:G9"/>
    <mergeCell ref="W4:Y4"/>
    <mergeCell ref="Z4:AB4"/>
    <mergeCell ref="AC4:AE4"/>
    <mergeCell ref="AF4:AH4"/>
    <mergeCell ref="AI4:AK4"/>
    <mergeCell ref="AL4:AN4"/>
    <mergeCell ref="A1:AQ1"/>
    <mergeCell ref="AN2:AQ2"/>
    <mergeCell ref="BX2:CA2"/>
    <mergeCell ref="BZ3:CA3"/>
    <mergeCell ref="A4:G4"/>
    <mergeCell ref="H4:J4"/>
    <mergeCell ref="K4:M4"/>
    <mergeCell ref="N4:P4"/>
    <mergeCell ref="Q4:S4"/>
    <mergeCell ref="T4:V4"/>
  </mergeCells>
  <pageMargins left="0.7" right="0.7" top="0.75" bottom="0.75" header="0.3" footer="0.3"/>
  <pageSetup paperSize="8" scale="49" fitToHeight="0" orientation="landscape" horizontalDpi="120" verticalDpi="144" r:id="rId1"/>
  <headerFooter alignWithMargins="0">
    <oddFooter xml:space="preserve">&amp;R
</oddFooter>
  </headerFooter>
  <rowBreaks count="1" manualBreakCount="1">
    <brk id="62" max="42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59"/>
  <sheetViews>
    <sheetView showZeros="0" view="pageBreakPreview" zoomScaleNormal="100" zoomScaleSheetLayoutView="100" workbookViewId="0">
      <selection sqref="A1:IV1"/>
    </sheetView>
  </sheetViews>
  <sheetFormatPr defaultRowHeight="12.75" x14ac:dyDescent="0.2"/>
  <cols>
    <col min="1" max="1" width="5.28515625" style="375" customWidth="1"/>
    <col min="2" max="2" width="6.42578125" style="375" customWidth="1"/>
    <col min="3" max="3" width="6.85546875" style="375" customWidth="1"/>
    <col min="4" max="4" width="6" style="375" customWidth="1"/>
    <col min="5" max="5" width="3" style="375" customWidth="1"/>
    <col min="6" max="6" width="7.28515625" style="375" customWidth="1"/>
    <col min="7" max="7" width="3.85546875" style="375" customWidth="1"/>
    <col min="8" max="73" width="6.7109375" style="375" customWidth="1"/>
    <col min="74" max="74" width="7.42578125" style="375" customWidth="1"/>
    <col min="75" max="76" width="6.7109375" style="375" customWidth="1"/>
    <col min="77" max="77" width="7.7109375" style="375" customWidth="1"/>
    <col min="78" max="78" width="6.7109375" style="375" customWidth="1"/>
    <col min="79" max="81" width="8" style="375" customWidth="1"/>
    <col min="82" max="256" width="9.140625" style="375"/>
    <col min="257" max="257" width="5.28515625" style="375" customWidth="1"/>
    <col min="258" max="258" width="6.42578125" style="375" customWidth="1"/>
    <col min="259" max="259" width="6.85546875" style="375" customWidth="1"/>
    <col min="260" max="260" width="6" style="375" customWidth="1"/>
    <col min="261" max="261" width="3" style="375" customWidth="1"/>
    <col min="262" max="262" width="7.28515625" style="375" customWidth="1"/>
    <col min="263" max="263" width="3.85546875" style="375" customWidth="1"/>
    <col min="264" max="329" width="6.7109375" style="375" customWidth="1"/>
    <col min="330" max="330" width="7.42578125" style="375" customWidth="1"/>
    <col min="331" max="332" width="6.7109375" style="375" customWidth="1"/>
    <col min="333" max="333" width="7.7109375" style="375" customWidth="1"/>
    <col min="334" max="334" width="6.7109375" style="375" customWidth="1"/>
    <col min="335" max="337" width="8" style="375" customWidth="1"/>
    <col min="338" max="512" width="9.140625" style="375"/>
    <col min="513" max="513" width="5.28515625" style="375" customWidth="1"/>
    <col min="514" max="514" width="6.42578125" style="375" customWidth="1"/>
    <col min="515" max="515" width="6.85546875" style="375" customWidth="1"/>
    <col min="516" max="516" width="6" style="375" customWidth="1"/>
    <col min="517" max="517" width="3" style="375" customWidth="1"/>
    <col min="518" max="518" width="7.28515625" style="375" customWidth="1"/>
    <col min="519" max="519" width="3.85546875" style="375" customWidth="1"/>
    <col min="520" max="585" width="6.7109375" style="375" customWidth="1"/>
    <col min="586" max="586" width="7.42578125" style="375" customWidth="1"/>
    <col min="587" max="588" width="6.7109375" style="375" customWidth="1"/>
    <col min="589" max="589" width="7.7109375" style="375" customWidth="1"/>
    <col min="590" max="590" width="6.7109375" style="375" customWidth="1"/>
    <col min="591" max="593" width="8" style="375" customWidth="1"/>
    <col min="594" max="768" width="9.140625" style="375"/>
    <col min="769" max="769" width="5.28515625" style="375" customWidth="1"/>
    <col min="770" max="770" width="6.42578125" style="375" customWidth="1"/>
    <col min="771" max="771" width="6.85546875" style="375" customWidth="1"/>
    <col min="772" max="772" width="6" style="375" customWidth="1"/>
    <col min="773" max="773" width="3" style="375" customWidth="1"/>
    <col min="774" max="774" width="7.28515625" style="375" customWidth="1"/>
    <col min="775" max="775" width="3.85546875" style="375" customWidth="1"/>
    <col min="776" max="841" width="6.7109375" style="375" customWidth="1"/>
    <col min="842" max="842" width="7.42578125" style="375" customWidth="1"/>
    <col min="843" max="844" width="6.7109375" style="375" customWidth="1"/>
    <col min="845" max="845" width="7.7109375" style="375" customWidth="1"/>
    <col min="846" max="846" width="6.7109375" style="375" customWidth="1"/>
    <col min="847" max="849" width="8" style="375" customWidth="1"/>
    <col min="850" max="1024" width="9.140625" style="375"/>
    <col min="1025" max="1025" width="5.28515625" style="375" customWidth="1"/>
    <col min="1026" max="1026" width="6.42578125" style="375" customWidth="1"/>
    <col min="1027" max="1027" width="6.85546875" style="375" customWidth="1"/>
    <col min="1028" max="1028" width="6" style="375" customWidth="1"/>
    <col min="1029" max="1029" width="3" style="375" customWidth="1"/>
    <col min="1030" max="1030" width="7.28515625" style="375" customWidth="1"/>
    <col min="1031" max="1031" width="3.85546875" style="375" customWidth="1"/>
    <col min="1032" max="1097" width="6.7109375" style="375" customWidth="1"/>
    <col min="1098" max="1098" width="7.42578125" style="375" customWidth="1"/>
    <col min="1099" max="1100" width="6.7109375" style="375" customWidth="1"/>
    <col min="1101" max="1101" width="7.7109375" style="375" customWidth="1"/>
    <col min="1102" max="1102" width="6.7109375" style="375" customWidth="1"/>
    <col min="1103" max="1105" width="8" style="375" customWidth="1"/>
    <col min="1106" max="1280" width="9.140625" style="375"/>
    <col min="1281" max="1281" width="5.28515625" style="375" customWidth="1"/>
    <col min="1282" max="1282" width="6.42578125" style="375" customWidth="1"/>
    <col min="1283" max="1283" width="6.85546875" style="375" customWidth="1"/>
    <col min="1284" max="1284" width="6" style="375" customWidth="1"/>
    <col min="1285" max="1285" width="3" style="375" customWidth="1"/>
    <col min="1286" max="1286" width="7.28515625" style="375" customWidth="1"/>
    <col min="1287" max="1287" width="3.85546875" style="375" customWidth="1"/>
    <col min="1288" max="1353" width="6.7109375" style="375" customWidth="1"/>
    <col min="1354" max="1354" width="7.42578125" style="375" customWidth="1"/>
    <col min="1355" max="1356" width="6.7109375" style="375" customWidth="1"/>
    <col min="1357" max="1357" width="7.7109375" style="375" customWidth="1"/>
    <col min="1358" max="1358" width="6.7109375" style="375" customWidth="1"/>
    <col min="1359" max="1361" width="8" style="375" customWidth="1"/>
    <col min="1362" max="1536" width="9.140625" style="375"/>
    <col min="1537" max="1537" width="5.28515625" style="375" customWidth="1"/>
    <col min="1538" max="1538" width="6.42578125" style="375" customWidth="1"/>
    <col min="1539" max="1539" width="6.85546875" style="375" customWidth="1"/>
    <col min="1540" max="1540" width="6" style="375" customWidth="1"/>
    <col min="1541" max="1541" width="3" style="375" customWidth="1"/>
    <col min="1542" max="1542" width="7.28515625" style="375" customWidth="1"/>
    <col min="1543" max="1543" width="3.85546875" style="375" customWidth="1"/>
    <col min="1544" max="1609" width="6.7109375" style="375" customWidth="1"/>
    <col min="1610" max="1610" width="7.42578125" style="375" customWidth="1"/>
    <col min="1611" max="1612" width="6.7109375" style="375" customWidth="1"/>
    <col min="1613" max="1613" width="7.7109375" style="375" customWidth="1"/>
    <col min="1614" max="1614" width="6.7109375" style="375" customWidth="1"/>
    <col min="1615" max="1617" width="8" style="375" customWidth="1"/>
    <col min="1618" max="1792" width="9.140625" style="375"/>
    <col min="1793" max="1793" width="5.28515625" style="375" customWidth="1"/>
    <col min="1794" max="1794" width="6.42578125" style="375" customWidth="1"/>
    <col min="1795" max="1795" width="6.85546875" style="375" customWidth="1"/>
    <col min="1796" max="1796" width="6" style="375" customWidth="1"/>
    <col min="1797" max="1797" width="3" style="375" customWidth="1"/>
    <col min="1798" max="1798" width="7.28515625" style="375" customWidth="1"/>
    <col min="1799" max="1799" width="3.85546875" style="375" customWidth="1"/>
    <col min="1800" max="1865" width="6.7109375" style="375" customWidth="1"/>
    <col min="1866" max="1866" width="7.42578125" style="375" customWidth="1"/>
    <col min="1867" max="1868" width="6.7109375" style="375" customWidth="1"/>
    <col min="1869" max="1869" width="7.7109375" style="375" customWidth="1"/>
    <col min="1870" max="1870" width="6.7109375" style="375" customWidth="1"/>
    <col min="1871" max="1873" width="8" style="375" customWidth="1"/>
    <col min="1874" max="2048" width="9.140625" style="375"/>
    <col min="2049" max="2049" width="5.28515625" style="375" customWidth="1"/>
    <col min="2050" max="2050" width="6.42578125" style="375" customWidth="1"/>
    <col min="2051" max="2051" width="6.85546875" style="375" customWidth="1"/>
    <col min="2052" max="2052" width="6" style="375" customWidth="1"/>
    <col min="2053" max="2053" width="3" style="375" customWidth="1"/>
    <col min="2054" max="2054" width="7.28515625" style="375" customWidth="1"/>
    <col min="2055" max="2055" width="3.85546875" style="375" customWidth="1"/>
    <col min="2056" max="2121" width="6.7109375" style="375" customWidth="1"/>
    <col min="2122" max="2122" width="7.42578125" style="375" customWidth="1"/>
    <col min="2123" max="2124" width="6.7109375" style="375" customWidth="1"/>
    <col min="2125" max="2125" width="7.7109375" style="375" customWidth="1"/>
    <col min="2126" max="2126" width="6.7109375" style="375" customWidth="1"/>
    <col min="2127" max="2129" width="8" style="375" customWidth="1"/>
    <col min="2130" max="2304" width="9.140625" style="375"/>
    <col min="2305" max="2305" width="5.28515625" style="375" customWidth="1"/>
    <col min="2306" max="2306" width="6.42578125" style="375" customWidth="1"/>
    <col min="2307" max="2307" width="6.85546875" style="375" customWidth="1"/>
    <col min="2308" max="2308" width="6" style="375" customWidth="1"/>
    <col min="2309" max="2309" width="3" style="375" customWidth="1"/>
    <col min="2310" max="2310" width="7.28515625" style="375" customWidth="1"/>
    <col min="2311" max="2311" width="3.85546875" style="375" customWidth="1"/>
    <col min="2312" max="2377" width="6.7109375" style="375" customWidth="1"/>
    <col min="2378" max="2378" width="7.42578125" style="375" customWidth="1"/>
    <col min="2379" max="2380" width="6.7109375" style="375" customWidth="1"/>
    <col min="2381" max="2381" width="7.7109375" style="375" customWidth="1"/>
    <col min="2382" max="2382" width="6.7109375" style="375" customWidth="1"/>
    <col min="2383" max="2385" width="8" style="375" customWidth="1"/>
    <col min="2386" max="2560" width="9.140625" style="375"/>
    <col min="2561" max="2561" width="5.28515625" style="375" customWidth="1"/>
    <col min="2562" max="2562" width="6.42578125" style="375" customWidth="1"/>
    <col min="2563" max="2563" width="6.85546875" style="375" customWidth="1"/>
    <col min="2564" max="2564" width="6" style="375" customWidth="1"/>
    <col min="2565" max="2565" width="3" style="375" customWidth="1"/>
    <col min="2566" max="2566" width="7.28515625" style="375" customWidth="1"/>
    <col min="2567" max="2567" width="3.85546875" style="375" customWidth="1"/>
    <col min="2568" max="2633" width="6.7109375" style="375" customWidth="1"/>
    <col min="2634" max="2634" width="7.42578125" style="375" customWidth="1"/>
    <col min="2635" max="2636" width="6.7109375" style="375" customWidth="1"/>
    <col min="2637" max="2637" width="7.7109375" style="375" customWidth="1"/>
    <col min="2638" max="2638" width="6.7109375" style="375" customWidth="1"/>
    <col min="2639" max="2641" width="8" style="375" customWidth="1"/>
    <col min="2642" max="2816" width="9.140625" style="375"/>
    <col min="2817" max="2817" width="5.28515625" style="375" customWidth="1"/>
    <col min="2818" max="2818" width="6.42578125" style="375" customWidth="1"/>
    <col min="2819" max="2819" width="6.85546875" style="375" customWidth="1"/>
    <col min="2820" max="2820" width="6" style="375" customWidth="1"/>
    <col min="2821" max="2821" width="3" style="375" customWidth="1"/>
    <col min="2822" max="2822" width="7.28515625" style="375" customWidth="1"/>
    <col min="2823" max="2823" width="3.85546875" style="375" customWidth="1"/>
    <col min="2824" max="2889" width="6.7109375" style="375" customWidth="1"/>
    <col min="2890" max="2890" width="7.42578125" style="375" customWidth="1"/>
    <col min="2891" max="2892" width="6.7109375" style="375" customWidth="1"/>
    <col min="2893" max="2893" width="7.7109375" style="375" customWidth="1"/>
    <col min="2894" max="2894" width="6.7109375" style="375" customWidth="1"/>
    <col min="2895" max="2897" width="8" style="375" customWidth="1"/>
    <col min="2898" max="3072" width="9.140625" style="375"/>
    <col min="3073" max="3073" width="5.28515625" style="375" customWidth="1"/>
    <col min="3074" max="3074" width="6.42578125" style="375" customWidth="1"/>
    <col min="3075" max="3075" width="6.85546875" style="375" customWidth="1"/>
    <col min="3076" max="3076" width="6" style="375" customWidth="1"/>
    <col min="3077" max="3077" width="3" style="375" customWidth="1"/>
    <col min="3078" max="3078" width="7.28515625" style="375" customWidth="1"/>
    <col min="3079" max="3079" width="3.85546875" style="375" customWidth="1"/>
    <col min="3080" max="3145" width="6.7109375" style="375" customWidth="1"/>
    <col min="3146" max="3146" width="7.42578125" style="375" customWidth="1"/>
    <col min="3147" max="3148" width="6.7109375" style="375" customWidth="1"/>
    <col min="3149" max="3149" width="7.7109375" style="375" customWidth="1"/>
    <col min="3150" max="3150" width="6.7109375" style="375" customWidth="1"/>
    <col min="3151" max="3153" width="8" style="375" customWidth="1"/>
    <col min="3154" max="3328" width="9.140625" style="375"/>
    <col min="3329" max="3329" width="5.28515625" style="375" customWidth="1"/>
    <col min="3330" max="3330" width="6.42578125" style="375" customWidth="1"/>
    <col min="3331" max="3331" width="6.85546875" style="375" customWidth="1"/>
    <col min="3332" max="3332" width="6" style="375" customWidth="1"/>
    <col min="3333" max="3333" width="3" style="375" customWidth="1"/>
    <col min="3334" max="3334" width="7.28515625" style="375" customWidth="1"/>
    <col min="3335" max="3335" width="3.85546875" style="375" customWidth="1"/>
    <col min="3336" max="3401" width="6.7109375" style="375" customWidth="1"/>
    <col min="3402" max="3402" width="7.42578125" style="375" customWidth="1"/>
    <col min="3403" max="3404" width="6.7109375" style="375" customWidth="1"/>
    <col min="3405" max="3405" width="7.7109375" style="375" customWidth="1"/>
    <col min="3406" max="3406" width="6.7109375" style="375" customWidth="1"/>
    <col min="3407" max="3409" width="8" style="375" customWidth="1"/>
    <col min="3410" max="3584" width="9.140625" style="375"/>
    <col min="3585" max="3585" width="5.28515625" style="375" customWidth="1"/>
    <col min="3586" max="3586" width="6.42578125" style="375" customWidth="1"/>
    <col min="3587" max="3587" width="6.85546875" style="375" customWidth="1"/>
    <col min="3588" max="3588" width="6" style="375" customWidth="1"/>
    <col min="3589" max="3589" width="3" style="375" customWidth="1"/>
    <col min="3590" max="3590" width="7.28515625" style="375" customWidth="1"/>
    <col min="3591" max="3591" width="3.85546875" style="375" customWidth="1"/>
    <col min="3592" max="3657" width="6.7109375" style="375" customWidth="1"/>
    <col min="3658" max="3658" width="7.42578125" style="375" customWidth="1"/>
    <col min="3659" max="3660" width="6.7109375" style="375" customWidth="1"/>
    <col min="3661" max="3661" width="7.7109375" style="375" customWidth="1"/>
    <col min="3662" max="3662" width="6.7109375" style="375" customWidth="1"/>
    <col min="3663" max="3665" width="8" style="375" customWidth="1"/>
    <col min="3666" max="3840" width="9.140625" style="375"/>
    <col min="3841" max="3841" width="5.28515625" style="375" customWidth="1"/>
    <col min="3842" max="3842" width="6.42578125" style="375" customWidth="1"/>
    <col min="3843" max="3843" width="6.85546875" style="375" customWidth="1"/>
    <col min="3844" max="3844" width="6" style="375" customWidth="1"/>
    <col min="3845" max="3845" width="3" style="375" customWidth="1"/>
    <col min="3846" max="3846" width="7.28515625" style="375" customWidth="1"/>
    <col min="3847" max="3847" width="3.85546875" style="375" customWidth="1"/>
    <col min="3848" max="3913" width="6.7109375" style="375" customWidth="1"/>
    <col min="3914" max="3914" width="7.42578125" style="375" customWidth="1"/>
    <col min="3915" max="3916" width="6.7109375" style="375" customWidth="1"/>
    <col min="3917" max="3917" width="7.7109375" style="375" customWidth="1"/>
    <col min="3918" max="3918" width="6.7109375" style="375" customWidth="1"/>
    <col min="3919" max="3921" width="8" style="375" customWidth="1"/>
    <col min="3922" max="4096" width="9.140625" style="375"/>
    <col min="4097" max="4097" width="5.28515625" style="375" customWidth="1"/>
    <col min="4098" max="4098" width="6.42578125" style="375" customWidth="1"/>
    <col min="4099" max="4099" width="6.85546875" style="375" customWidth="1"/>
    <col min="4100" max="4100" width="6" style="375" customWidth="1"/>
    <col min="4101" max="4101" width="3" style="375" customWidth="1"/>
    <col min="4102" max="4102" width="7.28515625" style="375" customWidth="1"/>
    <col min="4103" max="4103" width="3.85546875" style="375" customWidth="1"/>
    <col min="4104" max="4169" width="6.7109375" style="375" customWidth="1"/>
    <col min="4170" max="4170" width="7.42578125" style="375" customWidth="1"/>
    <col min="4171" max="4172" width="6.7109375" style="375" customWidth="1"/>
    <col min="4173" max="4173" width="7.7109375" style="375" customWidth="1"/>
    <col min="4174" max="4174" width="6.7109375" style="375" customWidth="1"/>
    <col min="4175" max="4177" width="8" style="375" customWidth="1"/>
    <col min="4178" max="4352" width="9.140625" style="375"/>
    <col min="4353" max="4353" width="5.28515625" style="375" customWidth="1"/>
    <col min="4354" max="4354" width="6.42578125" style="375" customWidth="1"/>
    <col min="4355" max="4355" width="6.85546875" style="375" customWidth="1"/>
    <col min="4356" max="4356" width="6" style="375" customWidth="1"/>
    <col min="4357" max="4357" width="3" style="375" customWidth="1"/>
    <col min="4358" max="4358" width="7.28515625" style="375" customWidth="1"/>
    <col min="4359" max="4359" width="3.85546875" style="375" customWidth="1"/>
    <col min="4360" max="4425" width="6.7109375" style="375" customWidth="1"/>
    <col min="4426" max="4426" width="7.42578125" style="375" customWidth="1"/>
    <col min="4427" max="4428" width="6.7109375" style="375" customWidth="1"/>
    <col min="4429" max="4429" width="7.7109375" style="375" customWidth="1"/>
    <col min="4430" max="4430" width="6.7109375" style="375" customWidth="1"/>
    <col min="4431" max="4433" width="8" style="375" customWidth="1"/>
    <col min="4434" max="4608" width="9.140625" style="375"/>
    <col min="4609" max="4609" width="5.28515625" style="375" customWidth="1"/>
    <col min="4610" max="4610" width="6.42578125" style="375" customWidth="1"/>
    <col min="4611" max="4611" width="6.85546875" style="375" customWidth="1"/>
    <col min="4612" max="4612" width="6" style="375" customWidth="1"/>
    <col min="4613" max="4613" width="3" style="375" customWidth="1"/>
    <col min="4614" max="4614" width="7.28515625" style="375" customWidth="1"/>
    <col min="4615" max="4615" width="3.85546875" style="375" customWidth="1"/>
    <col min="4616" max="4681" width="6.7109375" style="375" customWidth="1"/>
    <col min="4682" max="4682" width="7.42578125" style="375" customWidth="1"/>
    <col min="4683" max="4684" width="6.7109375" style="375" customWidth="1"/>
    <col min="4685" max="4685" width="7.7109375" style="375" customWidth="1"/>
    <col min="4686" max="4686" width="6.7109375" style="375" customWidth="1"/>
    <col min="4687" max="4689" width="8" style="375" customWidth="1"/>
    <col min="4690" max="4864" width="9.140625" style="375"/>
    <col min="4865" max="4865" width="5.28515625" style="375" customWidth="1"/>
    <col min="4866" max="4866" width="6.42578125" style="375" customWidth="1"/>
    <col min="4867" max="4867" width="6.85546875" style="375" customWidth="1"/>
    <col min="4868" max="4868" width="6" style="375" customWidth="1"/>
    <col min="4869" max="4869" width="3" style="375" customWidth="1"/>
    <col min="4870" max="4870" width="7.28515625" style="375" customWidth="1"/>
    <col min="4871" max="4871" width="3.85546875" style="375" customWidth="1"/>
    <col min="4872" max="4937" width="6.7109375" style="375" customWidth="1"/>
    <col min="4938" max="4938" width="7.42578125" style="375" customWidth="1"/>
    <col min="4939" max="4940" width="6.7109375" style="375" customWidth="1"/>
    <col min="4941" max="4941" width="7.7109375" style="375" customWidth="1"/>
    <col min="4942" max="4942" width="6.7109375" style="375" customWidth="1"/>
    <col min="4943" max="4945" width="8" style="375" customWidth="1"/>
    <col min="4946" max="5120" width="9.140625" style="375"/>
    <col min="5121" max="5121" width="5.28515625" style="375" customWidth="1"/>
    <col min="5122" max="5122" width="6.42578125" style="375" customWidth="1"/>
    <col min="5123" max="5123" width="6.85546875" style="375" customWidth="1"/>
    <col min="5124" max="5124" width="6" style="375" customWidth="1"/>
    <col min="5125" max="5125" width="3" style="375" customWidth="1"/>
    <col min="5126" max="5126" width="7.28515625" style="375" customWidth="1"/>
    <col min="5127" max="5127" width="3.85546875" style="375" customWidth="1"/>
    <col min="5128" max="5193" width="6.7109375" style="375" customWidth="1"/>
    <col min="5194" max="5194" width="7.42578125" style="375" customWidth="1"/>
    <col min="5195" max="5196" width="6.7109375" style="375" customWidth="1"/>
    <col min="5197" max="5197" width="7.7109375" style="375" customWidth="1"/>
    <col min="5198" max="5198" width="6.7109375" style="375" customWidth="1"/>
    <col min="5199" max="5201" width="8" style="375" customWidth="1"/>
    <col min="5202" max="5376" width="9.140625" style="375"/>
    <col min="5377" max="5377" width="5.28515625" style="375" customWidth="1"/>
    <col min="5378" max="5378" width="6.42578125" style="375" customWidth="1"/>
    <col min="5379" max="5379" width="6.85546875" style="375" customWidth="1"/>
    <col min="5380" max="5380" width="6" style="375" customWidth="1"/>
    <col min="5381" max="5381" width="3" style="375" customWidth="1"/>
    <col min="5382" max="5382" width="7.28515625" style="375" customWidth="1"/>
    <col min="5383" max="5383" width="3.85546875" style="375" customWidth="1"/>
    <col min="5384" max="5449" width="6.7109375" style="375" customWidth="1"/>
    <col min="5450" max="5450" width="7.42578125" style="375" customWidth="1"/>
    <col min="5451" max="5452" width="6.7109375" style="375" customWidth="1"/>
    <col min="5453" max="5453" width="7.7109375" style="375" customWidth="1"/>
    <col min="5454" max="5454" width="6.7109375" style="375" customWidth="1"/>
    <col min="5455" max="5457" width="8" style="375" customWidth="1"/>
    <col min="5458" max="5632" width="9.140625" style="375"/>
    <col min="5633" max="5633" width="5.28515625" style="375" customWidth="1"/>
    <col min="5634" max="5634" width="6.42578125" style="375" customWidth="1"/>
    <col min="5635" max="5635" width="6.85546875" style="375" customWidth="1"/>
    <col min="5636" max="5636" width="6" style="375" customWidth="1"/>
    <col min="5637" max="5637" width="3" style="375" customWidth="1"/>
    <col min="5638" max="5638" width="7.28515625" style="375" customWidth="1"/>
    <col min="5639" max="5639" width="3.85546875" style="375" customWidth="1"/>
    <col min="5640" max="5705" width="6.7109375" style="375" customWidth="1"/>
    <col min="5706" max="5706" width="7.42578125" style="375" customWidth="1"/>
    <col min="5707" max="5708" width="6.7109375" style="375" customWidth="1"/>
    <col min="5709" max="5709" width="7.7109375" style="375" customWidth="1"/>
    <col min="5710" max="5710" width="6.7109375" style="375" customWidth="1"/>
    <col min="5711" max="5713" width="8" style="375" customWidth="1"/>
    <col min="5714" max="5888" width="9.140625" style="375"/>
    <col min="5889" max="5889" width="5.28515625" style="375" customWidth="1"/>
    <col min="5890" max="5890" width="6.42578125" style="375" customWidth="1"/>
    <col min="5891" max="5891" width="6.85546875" style="375" customWidth="1"/>
    <col min="5892" max="5892" width="6" style="375" customWidth="1"/>
    <col min="5893" max="5893" width="3" style="375" customWidth="1"/>
    <col min="5894" max="5894" width="7.28515625" style="375" customWidth="1"/>
    <col min="5895" max="5895" width="3.85546875" style="375" customWidth="1"/>
    <col min="5896" max="5961" width="6.7109375" style="375" customWidth="1"/>
    <col min="5962" max="5962" width="7.42578125" style="375" customWidth="1"/>
    <col min="5963" max="5964" width="6.7109375" style="375" customWidth="1"/>
    <col min="5965" max="5965" width="7.7109375" style="375" customWidth="1"/>
    <col min="5966" max="5966" width="6.7109375" style="375" customWidth="1"/>
    <col min="5967" max="5969" width="8" style="375" customWidth="1"/>
    <col min="5970" max="6144" width="9.140625" style="375"/>
    <col min="6145" max="6145" width="5.28515625" style="375" customWidth="1"/>
    <col min="6146" max="6146" width="6.42578125" style="375" customWidth="1"/>
    <col min="6147" max="6147" width="6.85546875" style="375" customWidth="1"/>
    <col min="6148" max="6148" width="6" style="375" customWidth="1"/>
    <col min="6149" max="6149" width="3" style="375" customWidth="1"/>
    <col min="6150" max="6150" width="7.28515625" style="375" customWidth="1"/>
    <col min="6151" max="6151" width="3.85546875" style="375" customWidth="1"/>
    <col min="6152" max="6217" width="6.7109375" style="375" customWidth="1"/>
    <col min="6218" max="6218" width="7.42578125" style="375" customWidth="1"/>
    <col min="6219" max="6220" width="6.7109375" style="375" customWidth="1"/>
    <col min="6221" max="6221" width="7.7109375" style="375" customWidth="1"/>
    <col min="6222" max="6222" width="6.7109375" style="375" customWidth="1"/>
    <col min="6223" max="6225" width="8" style="375" customWidth="1"/>
    <col min="6226" max="6400" width="9.140625" style="375"/>
    <col min="6401" max="6401" width="5.28515625" style="375" customWidth="1"/>
    <col min="6402" max="6402" width="6.42578125" style="375" customWidth="1"/>
    <col min="6403" max="6403" width="6.85546875" style="375" customWidth="1"/>
    <col min="6404" max="6404" width="6" style="375" customWidth="1"/>
    <col min="6405" max="6405" width="3" style="375" customWidth="1"/>
    <col min="6406" max="6406" width="7.28515625" style="375" customWidth="1"/>
    <col min="6407" max="6407" width="3.85546875" style="375" customWidth="1"/>
    <col min="6408" max="6473" width="6.7109375" style="375" customWidth="1"/>
    <col min="6474" max="6474" width="7.42578125" style="375" customWidth="1"/>
    <col min="6475" max="6476" width="6.7109375" style="375" customWidth="1"/>
    <col min="6477" max="6477" width="7.7109375" style="375" customWidth="1"/>
    <col min="6478" max="6478" width="6.7109375" style="375" customWidth="1"/>
    <col min="6479" max="6481" width="8" style="375" customWidth="1"/>
    <col min="6482" max="6656" width="9.140625" style="375"/>
    <col min="6657" max="6657" width="5.28515625" style="375" customWidth="1"/>
    <col min="6658" max="6658" width="6.42578125" style="375" customWidth="1"/>
    <col min="6659" max="6659" width="6.85546875" style="375" customWidth="1"/>
    <col min="6660" max="6660" width="6" style="375" customWidth="1"/>
    <col min="6661" max="6661" width="3" style="375" customWidth="1"/>
    <col min="6662" max="6662" width="7.28515625" style="375" customWidth="1"/>
    <col min="6663" max="6663" width="3.85546875" style="375" customWidth="1"/>
    <col min="6664" max="6729" width="6.7109375" style="375" customWidth="1"/>
    <col min="6730" max="6730" width="7.42578125" style="375" customWidth="1"/>
    <col min="6731" max="6732" width="6.7109375" style="375" customWidth="1"/>
    <col min="6733" max="6733" width="7.7109375" style="375" customWidth="1"/>
    <col min="6734" max="6734" width="6.7109375" style="375" customWidth="1"/>
    <col min="6735" max="6737" width="8" style="375" customWidth="1"/>
    <col min="6738" max="6912" width="9.140625" style="375"/>
    <col min="6913" max="6913" width="5.28515625" style="375" customWidth="1"/>
    <col min="6914" max="6914" width="6.42578125" style="375" customWidth="1"/>
    <col min="6915" max="6915" width="6.85546875" style="375" customWidth="1"/>
    <col min="6916" max="6916" width="6" style="375" customWidth="1"/>
    <col min="6917" max="6917" width="3" style="375" customWidth="1"/>
    <col min="6918" max="6918" width="7.28515625" style="375" customWidth="1"/>
    <col min="6919" max="6919" width="3.85546875" style="375" customWidth="1"/>
    <col min="6920" max="6985" width="6.7109375" style="375" customWidth="1"/>
    <col min="6986" max="6986" width="7.42578125" style="375" customWidth="1"/>
    <col min="6987" max="6988" width="6.7109375" style="375" customWidth="1"/>
    <col min="6989" max="6989" width="7.7109375" style="375" customWidth="1"/>
    <col min="6990" max="6990" width="6.7109375" style="375" customWidth="1"/>
    <col min="6991" max="6993" width="8" style="375" customWidth="1"/>
    <col min="6994" max="7168" width="9.140625" style="375"/>
    <col min="7169" max="7169" width="5.28515625" style="375" customWidth="1"/>
    <col min="7170" max="7170" width="6.42578125" style="375" customWidth="1"/>
    <col min="7171" max="7171" width="6.85546875" style="375" customWidth="1"/>
    <col min="7172" max="7172" width="6" style="375" customWidth="1"/>
    <col min="7173" max="7173" width="3" style="375" customWidth="1"/>
    <col min="7174" max="7174" width="7.28515625" style="375" customWidth="1"/>
    <col min="7175" max="7175" width="3.85546875" style="375" customWidth="1"/>
    <col min="7176" max="7241" width="6.7109375" style="375" customWidth="1"/>
    <col min="7242" max="7242" width="7.42578125" style="375" customWidth="1"/>
    <col min="7243" max="7244" width="6.7109375" style="375" customWidth="1"/>
    <col min="7245" max="7245" width="7.7109375" style="375" customWidth="1"/>
    <col min="7246" max="7246" width="6.7109375" style="375" customWidth="1"/>
    <col min="7247" max="7249" width="8" style="375" customWidth="1"/>
    <col min="7250" max="7424" width="9.140625" style="375"/>
    <col min="7425" max="7425" width="5.28515625" style="375" customWidth="1"/>
    <col min="7426" max="7426" width="6.42578125" style="375" customWidth="1"/>
    <col min="7427" max="7427" width="6.85546875" style="375" customWidth="1"/>
    <col min="7428" max="7428" width="6" style="375" customWidth="1"/>
    <col min="7429" max="7429" width="3" style="375" customWidth="1"/>
    <col min="7430" max="7430" width="7.28515625" style="375" customWidth="1"/>
    <col min="7431" max="7431" width="3.85546875" style="375" customWidth="1"/>
    <col min="7432" max="7497" width="6.7109375" style="375" customWidth="1"/>
    <col min="7498" max="7498" width="7.42578125" style="375" customWidth="1"/>
    <col min="7499" max="7500" width="6.7109375" style="375" customWidth="1"/>
    <col min="7501" max="7501" width="7.7109375" style="375" customWidth="1"/>
    <col min="7502" max="7502" width="6.7109375" style="375" customWidth="1"/>
    <col min="7503" max="7505" width="8" style="375" customWidth="1"/>
    <col min="7506" max="7680" width="9.140625" style="375"/>
    <col min="7681" max="7681" width="5.28515625" style="375" customWidth="1"/>
    <col min="7682" max="7682" width="6.42578125" style="375" customWidth="1"/>
    <col min="7683" max="7683" width="6.85546875" style="375" customWidth="1"/>
    <col min="7684" max="7684" width="6" style="375" customWidth="1"/>
    <col min="7685" max="7685" width="3" style="375" customWidth="1"/>
    <col min="7686" max="7686" width="7.28515625" style="375" customWidth="1"/>
    <col min="7687" max="7687" width="3.85546875" style="375" customWidth="1"/>
    <col min="7688" max="7753" width="6.7109375" style="375" customWidth="1"/>
    <col min="7754" max="7754" width="7.42578125" style="375" customWidth="1"/>
    <col min="7755" max="7756" width="6.7109375" style="375" customWidth="1"/>
    <col min="7757" max="7757" width="7.7109375" style="375" customWidth="1"/>
    <col min="7758" max="7758" width="6.7109375" style="375" customWidth="1"/>
    <col min="7759" max="7761" width="8" style="375" customWidth="1"/>
    <col min="7762" max="7936" width="9.140625" style="375"/>
    <col min="7937" max="7937" width="5.28515625" style="375" customWidth="1"/>
    <col min="7938" max="7938" width="6.42578125" style="375" customWidth="1"/>
    <col min="7939" max="7939" width="6.85546875" style="375" customWidth="1"/>
    <col min="7940" max="7940" width="6" style="375" customWidth="1"/>
    <col min="7941" max="7941" width="3" style="375" customWidth="1"/>
    <col min="7942" max="7942" width="7.28515625" style="375" customWidth="1"/>
    <col min="7943" max="7943" width="3.85546875" style="375" customWidth="1"/>
    <col min="7944" max="8009" width="6.7109375" style="375" customWidth="1"/>
    <col min="8010" max="8010" width="7.42578125" style="375" customWidth="1"/>
    <col min="8011" max="8012" width="6.7109375" style="375" customWidth="1"/>
    <col min="8013" max="8013" width="7.7109375" style="375" customWidth="1"/>
    <col min="8014" max="8014" width="6.7109375" style="375" customWidth="1"/>
    <col min="8015" max="8017" width="8" style="375" customWidth="1"/>
    <col min="8018" max="8192" width="9.140625" style="375"/>
    <col min="8193" max="8193" width="5.28515625" style="375" customWidth="1"/>
    <col min="8194" max="8194" width="6.42578125" style="375" customWidth="1"/>
    <col min="8195" max="8195" width="6.85546875" style="375" customWidth="1"/>
    <col min="8196" max="8196" width="6" style="375" customWidth="1"/>
    <col min="8197" max="8197" width="3" style="375" customWidth="1"/>
    <col min="8198" max="8198" width="7.28515625" style="375" customWidth="1"/>
    <col min="8199" max="8199" width="3.85546875" style="375" customWidth="1"/>
    <col min="8200" max="8265" width="6.7109375" style="375" customWidth="1"/>
    <col min="8266" max="8266" width="7.42578125" style="375" customWidth="1"/>
    <col min="8267" max="8268" width="6.7109375" style="375" customWidth="1"/>
    <col min="8269" max="8269" width="7.7109375" style="375" customWidth="1"/>
    <col min="8270" max="8270" width="6.7109375" style="375" customWidth="1"/>
    <col min="8271" max="8273" width="8" style="375" customWidth="1"/>
    <col min="8274" max="8448" width="9.140625" style="375"/>
    <col min="8449" max="8449" width="5.28515625" style="375" customWidth="1"/>
    <col min="8450" max="8450" width="6.42578125" style="375" customWidth="1"/>
    <col min="8451" max="8451" width="6.85546875" style="375" customWidth="1"/>
    <col min="8452" max="8452" width="6" style="375" customWidth="1"/>
    <col min="8453" max="8453" width="3" style="375" customWidth="1"/>
    <col min="8454" max="8454" width="7.28515625" style="375" customWidth="1"/>
    <col min="8455" max="8455" width="3.85546875" style="375" customWidth="1"/>
    <col min="8456" max="8521" width="6.7109375" style="375" customWidth="1"/>
    <col min="8522" max="8522" width="7.42578125" style="375" customWidth="1"/>
    <col min="8523" max="8524" width="6.7109375" style="375" customWidth="1"/>
    <col min="8525" max="8525" width="7.7109375" style="375" customWidth="1"/>
    <col min="8526" max="8526" width="6.7109375" style="375" customWidth="1"/>
    <col min="8527" max="8529" width="8" style="375" customWidth="1"/>
    <col min="8530" max="8704" width="9.140625" style="375"/>
    <col min="8705" max="8705" width="5.28515625" style="375" customWidth="1"/>
    <col min="8706" max="8706" width="6.42578125" style="375" customWidth="1"/>
    <col min="8707" max="8707" width="6.85546875" style="375" customWidth="1"/>
    <col min="8708" max="8708" width="6" style="375" customWidth="1"/>
    <col min="8709" max="8709" width="3" style="375" customWidth="1"/>
    <col min="8710" max="8710" width="7.28515625" style="375" customWidth="1"/>
    <col min="8711" max="8711" width="3.85546875" style="375" customWidth="1"/>
    <col min="8712" max="8777" width="6.7109375" style="375" customWidth="1"/>
    <col min="8778" max="8778" width="7.42578125" style="375" customWidth="1"/>
    <col min="8779" max="8780" width="6.7109375" style="375" customWidth="1"/>
    <col min="8781" max="8781" width="7.7109375" style="375" customWidth="1"/>
    <col min="8782" max="8782" width="6.7109375" style="375" customWidth="1"/>
    <col min="8783" max="8785" width="8" style="375" customWidth="1"/>
    <col min="8786" max="8960" width="9.140625" style="375"/>
    <col min="8961" max="8961" width="5.28515625" style="375" customWidth="1"/>
    <col min="8962" max="8962" width="6.42578125" style="375" customWidth="1"/>
    <col min="8963" max="8963" width="6.85546875" style="375" customWidth="1"/>
    <col min="8964" max="8964" width="6" style="375" customWidth="1"/>
    <col min="8965" max="8965" width="3" style="375" customWidth="1"/>
    <col min="8966" max="8966" width="7.28515625" style="375" customWidth="1"/>
    <col min="8967" max="8967" width="3.85546875" style="375" customWidth="1"/>
    <col min="8968" max="9033" width="6.7109375" style="375" customWidth="1"/>
    <col min="9034" max="9034" width="7.42578125" style="375" customWidth="1"/>
    <col min="9035" max="9036" width="6.7109375" style="375" customWidth="1"/>
    <col min="9037" max="9037" width="7.7109375" style="375" customWidth="1"/>
    <col min="9038" max="9038" width="6.7109375" style="375" customWidth="1"/>
    <col min="9039" max="9041" width="8" style="375" customWidth="1"/>
    <col min="9042" max="9216" width="9.140625" style="375"/>
    <col min="9217" max="9217" width="5.28515625" style="375" customWidth="1"/>
    <col min="9218" max="9218" width="6.42578125" style="375" customWidth="1"/>
    <col min="9219" max="9219" width="6.85546875" style="375" customWidth="1"/>
    <col min="9220" max="9220" width="6" style="375" customWidth="1"/>
    <col min="9221" max="9221" width="3" style="375" customWidth="1"/>
    <col min="9222" max="9222" width="7.28515625" style="375" customWidth="1"/>
    <col min="9223" max="9223" width="3.85546875" style="375" customWidth="1"/>
    <col min="9224" max="9289" width="6.7109375" style="375" customWidth="1"/>
    <col min="9290" max="9290" width="7.42578125" style="375" customWidth="1"/>
    <col min="9291" max="9292" width="6.7109375" style="375" customWidth="1"/>
    <col min="9293" max="9293" width="7.7109375" style="375" customWidth="1"/>
    <col min="9294" max="9294" width="6.7109375" style="375" customWidth="1"/>
    <col min="9295" max="9297" width="8" style="375" customWidth="1"/>
    <col min="9298" max="9472" width="9.140625" style="375"/>
    <col min="9473" max="9473" width="5.28515625" style="375" customWidth="1"/>
    <col min="9474" max="9474" width="6.42578125" style="375" customWidth="1"/>
    <col min="9475" max="9475" width="6.85546875" style="375" customWidth="1"/>
    <col min="9476" max="9476" width="6" style="375" customWidth="1"/>
    <col min="9477" max="9477" width="3" style="375" customWidth="1"/>
    <col min="9478" max="9478" width="7.28515625" style="375" customWidth="1"/>
    <col min="9479" max="9479" width="3.85546875" style="375" customWidth="1"/>
    <col min="9480" max="9545" width="6.7109375" style="375" customWidth="1"/>
    <col min="9546" max="9546" width="7.42578125" style="375" customWidth="1"/>
    <col min="9547" max="9548" width="6.7109375" style="375" customWidth="1"/>
    <col min="9549" max="9549" width="7.7109375" style="375" customWidth="1"/>
    <col min="9550" max="9550" width="6.7109375" style="375" customWidth="1"/>
    <col min="9551" max="9553" width="8" style="375" customWidth="1"/>
    <col min="9554" max="9728" width="9.140625" style="375"/>
    <col min="9729" max="9729" width="5.28515625" style="375" customWidth="1"/>
    <col min="9730" max="9730" width="6.42578125" style="375" customWidth="1"/>
    <col min="9731" max="9731" width="6.85546875" style="375" customWidth="1"/>
    <col min="9732" max="9732" width="6" style="375" customWidth="1"/>
    <col min="9733" max="9733" width="3" style="375" customWidth="1"/>
    <col min="9734" max="9734" width="7.28515625" style="375" customWidth="1"/>
    <col min="9735" max="9735" width="3.85546875" style="375" customWidth="1"/>
    <col min="9736" max="9801" width="6.7109375" style="375" customWidth="1"/>
    <col min="9802" max="9802" width="7.42578125" style="375" customWidth="1"/>
    <col min="9803" max="9804" width="6.7109375" style="375" customWidth="1"/>
    <col min="9805" max="9805" width="7.7109375" style="375" customWidth="1"/>
    <col min="9806" max="9806" width="6.7109375" style="375" customWidth="1"/>
    <col min="9807" max="9809" width="8" style="375" customWidth="1"/>
    <col min="9810" max="9984" width="9.140625" style="375"/>
    <col min="9985" max="9985" width="5.28515625" style="375" customWidth="1"/>
    <col min="9986" max="9986" width="6.42578125" style="375" customWidth="1"/>
    <col min="9987" max="9987" width="6.85546875" style="375" customWidth="1"/>
    <col min="9988" max="9988" width="6" style="375" customWidth="1"/>
    <col min="9989" max="9989" width="3" style="375" customWidth="1"/>
    <col min="9990" max="9990" width="7.28515625" style="375" customWidth="1"/>
    <col min="9991" max="9991" width="3.85546875" style="375" customWidth="1"/>
    <col min="9992" max="10057" width="6.7109375" style="375" customWidth="1"/>
    <col min="10058" max="10058" width="7.42578125" style="375" customWidth="1"/>
    <col min="10059" max="10060" width="6.7109375" style="375" customWidth="1"/>
    <col min="10061" max="10061" width="7.7109375" style="375" customWidth="1"/>
    <col min="10062" max="10062" width="6.7109375" style="375" customWidth="1"/>
    <col min="10063" max="10065" width="8" style="375" customWidth="1"/>
    <col min="10066" max="10240" width="9.140625" style="375"/>
    <col min="10241" max="10241" width="5.28515625" style="375" customWidth="1"/>
    <col min="10242" max="10242" width="6.42578125" style="375" customWidth="1"/>
    <col min="10243" max="10243" width="6.85546875" style="375" customWidth="1"/>
    <col min="10244" max="10244" width="6" style="375" customWidth="1"/>
    <col min="10245" max="10245" width="3" style="375" customWidth="1"/>
    <col min="10246" max="10246" width="7.28515625" style="375" customWidth="1"/>
    <col min="10247" max="10247" width="3.85546875" style="375" customWidth="1"/>
    <col min="10248" max="10313" width="6.7109375" style="375" customWidth="1"/>
    <col min="10314" max="10314" width="7.42578125" style="375" customWidth="1"/>
    <col min="10315" max="10316" width="6.7109375" style="375" customWidth="1"/>
    <col min="10317" max="10317" width="7.7109375" style="375" customWidth="1"/>
    <col min="10318" max="10318" width="6.7109375" style="375" customWidth="1"/>
    <col min="10319" max="10321" width="8" style="375" customWidth="1"/>
    <col min="10322" max="10496" width="9.140625" style="375"/>
    <col min="10497" max="10497" width="5.28515625" style="375" customWidth="1"/>
    <col min="10498" max="10498" width="6.42578125" style="375" customWidth="1"/>
    <col min="10499" max="10499" width="6.85546875" style="375" customWidth="1"/>
    <col min="10500" max="10500" width="6" style="375" customWidth="1"/>
    <col min="10501" max="10501" width="3" style="375" customWidth="1"/>
    <col min="10502" max="10502" width="7.28515625" style="375" customWidth="1"/>
    <col min="10503" max="10503" width="3.85546875" style="375" customWidth="1"/>
    <col min="10504" max="10569" width="6.7109375" style="375" customWidth="1"/>
    <col min="10570" max="10570" width="7.42578125" style="375" customWidth="1"/>
    <col min="10571" max="10572" width="6.7109375" style="375" customWidth="1"/>
    <col min="10573" max="10573" width="7.7109375" style="375" customWidth="1"/>
    <col min="10574" max="10574" width="6.7109375" style="375" customWidth="1"/>
    <col min="10575" max="10577" width="8" style="375" customWidth="1"/>
    <col min="10578" max="10752" width="9.140625" style="375"/>
    <col min="10753" max="10753" width="5.28515625" style="375" customWidth="1"/>
    <col min="10754" max="10754" width="6.42578125" style="375" customWidth="1"/>
    <col min="10755" max="10755" width="6.85546875" style="375" customWidth="1"/>
    <col min="10756" max="10756" width="6" style="375" customWidth="1"/>
    <col min="10757" max="10757" width="3" style="375" customWidth="1"/>
    <col min="10758" max="10758" width="7.28515625" style="375" customWidth="1"/>
    <col min="10759" max="10759" width="3.85546875" style="375" customWidth="1"/>
    <col min="10760" max="10825" width="6.7109375" style="375" customWidth="1"/>
    <col min="10826" max="10826" width="7.42578125" style="375" customWidth="1"/>
    <col min="10827" max="10828" width="6.7109375" style="375" customWidth="1"/>
    <col min="10829" max="10829" width="7.7109375" style="375" customWidth="1"/>
    <col min="10830" max="10830" width="6.7109375" style="375" customWidth="1"/>
    <col min="10831" max="10833" width="8" style="375" customWidth="1"/>
    <col min="10834" max="11008" width="9.140625" style="375"/>
    <col min="11009" max="11009" width="5.28515625" style="375" customWidth="1"/>
    <col min="11010" max="11010" width="6.42578125" style="375" customWidth="1"/>
    <col min="11011" max="11011" width="6.85546875" style="375" customWidth="1"/>
    <col min="11012" max="11012" width="6" style="375" customWidth="1"/>
    <col min="11013" max="11013" width="3" style="375" customWidth="1"/>
    <col min="11014" max="11014" width="7.28515625" style="375" customWidth="1"/>
    <col min="11015" max="11015" width="3.85546875" style="375" customWidth="1"/>
    <col min="11016" max="11081" width="6.7109375" style="375" customWidth="1"/>
    <col min="11082" max="11082" width="7.42578125" style="375" customWidth="1"/>
    <col min="11083" max="11084" width="6.7109375" style="375" customWidth="1"/>
    <col min="11085" max="11085" width="7.7109375" style="375" customWidth="1"/>
    <col min="11086" max="11086" width="6.7109375" style="375" customWidth="1"/>
    <col min="11087" max="11089" width="8" style="375" customWidth="1"/>
    <col min="11090" max="11264" width="9.140625" style="375"/>
    <col min="11265" max="11265" width="5.28515625" style="375" customWidth="1"/>
    <col min="11266" max="11266" width="6.42578125" style="375" customWidth="1"/>
    <col min="11267" max="11267" width="6.85546875" style="375" customWidth="1"/>
    <col min="11268" max="11268" width="6" style="375" customWidth="1"/>
    <col min="11269" max="11269" width="3" style="375" customWidth="1"/>
    <col min="11270" max="11270" width="7.28515625" style="375" customWidth="1"/>
    <col min="11271" max="11271" width="3.85546875" style="375" customWidth="1"/>
    <col min="11272" max="11337" width="6.7109375" style="375" customWidth="1"/>
    <col min="11338" max="11338" width="7.42578125" style="375" customWidth="1"/>
    <col min="11339" max="11340" width="6.7109375" style="375" customWidth="1"/>
    <col min="11341" max="11341" width="7.7109375" style="375" customWidth="1"/>
    <col min="11342" max="11342" width="6.7109375" style="375" customWidth="1"/>
    <col min="11343" max="11345" width="8" style="375" customWidth="1"/>
    <col min="11346" max="11520" width="9.140625" style="375"/>
    <col min="11521" max="11521" width="5.28515625" style="375" customWidth="1"/>
    <col min="11522" max="11522" width="6.42578125" style="375" customWidth="1"/>
    <col min="11523" max="11523" width="6.85546875" style="375" customWidth="1"/>
    <col min="11524" max="11524" width="6" style="375" customWidth="1"/>
    <col min="11525" max="11525" width="3" style="375" customWidth="1"/>
    <col min="11526" max="11526" width="7.28515625" style="375" customWidth="1"/>
    <col min="11527" max="11527" width="3.85546875" style="375" customWidth="1"/>
    <col min="11528" max="11593" width="6.7109375" style="375" customWidth="1"/>
    <col min="11594" max="11594" width="7.42578125" style="375" customWidth="1"/>
    <col min="11595" max="11596" width="6.7109375" style="375" customWidth="1"/>
    <col min="11597" max="11597" width="7.7109375" style="375" customWidth="1"/>
    <col min="11598" max="11598" width="6.7109375" style="375" customWidth="1"/>
    <col min="11599" max="11601" width="8" style="375" customWidth="1"/>
    <col min="11602" max="11776" width="9.140625" style="375"/>
    <col min="11777" max="11777" width="5.28515625" style="375" customWidth="1"/>
    <col min="11778" max="11778" width="6.42578125" style="375" customWidth="1"/>
    <col min="11779" max="11779" width="6.85546875" style="375" customWidth="1"/>
    <col min="11780" max="11780" width="6" style="375" customWidth="1"/>
    <col min="11781" max="11781" width="3" style="375" customWidth="1"/>
    <col min="11782" max="11782" width="7.28515625" style="375" customWidth="1"/>
    <col min="11783" max="11783" width="3.85546875" style="375" customWidth="1"/>
    <col min="11784" max="11849" width="6.7109375" style="375" customWidth="1"/>
    <col min="11850" max="11850" width="7.42578125" style="375" customWidth="1"/>
    <col min="11851" max="11852" width="6.7109375" style="375" customWidth="1"/>
    <col min="11853" max="11853" width="7.7109375" style="375" customWidth="1"/>
    <col min="11854" max="11854" width="6.7109375" style="375" customWidth="1"/>
    <col min="11855" max="11857" width="8" style="375" customWidth="1"/>
    <col min="11858" max="12032" width="9.140625" style="375"/>
    <col min="12033" max="12033" width="5.28515625" style="375" customWidth="1"/>
    <col min="12034" max="12034" width="6.42578125" style="375" customWidth="1"/>
    <col min="12035" max="12035" width="6.85546875" style="375" customWidth="1"/>
    <col min="12036" max="12036" width="6" style="375" customWidth="1"/>
    <col min="12037" max="12037" width="3" style="375" customWidth="1"/>
    <col min="12038" max="12038" width="7.28515625" style="375" customWidth="1"/>
    <col min="12039" max="12039" width="3.85546875" style="375" customWidth="1"/>
    <col min="12040" max="12105" width="6.7109375" style="375" customWidth="1"/>
    <col min="12106" max="12106" width="7.42578125" style="375" customWidth="1"/>
    <col min="12107" max="12108" width="6.7109375" style="375" customWidth="1"/>
    <col min="12109" max="12109" width="7.7109375" style="375" customWidth="1"/>
    <col min="12110" max="12110" width="6.7109375" style="375" customWidth="1"/>
    <col min="12111" max="12113" width="8" style="375" customWidth="1"/>
    <col min="12114" max="12288" width="9.140625" style="375"/>
    <col min="12289" max="12289" width="5.28515625" style="375" customWidth="1"/>
    <col min="12290" max="12290" width="6.42578125" style="375" customWidth="1"/>
    <col min="12291" max="12291" width="6.85546875" style="375" customWidth="1"/>
    <col min="12292" max="12292" width="6" style="375" customWidth="1"/>
    <col min="12293" max="12293" width="3" style="375" customWidth="1"/>
    <col min="12294" max="12294" width="7.28515625" style="375" customWidth="1"/>
    <col min="12295" max="12295" width="3.85546875" style="375" customWidth="1"/>
    <col min="12296" max="12361" width="6.7109375" style="375" customWidth="1"/>
    <col min="12362" max="12362" width="7.42578125" style="375" customWidth="1"/>
    <col min="12363" max="12364" width="6.7109375" style="375" customWidth="1"/>
    <col min="12365" max="12365" width="7.7109375" style="375" customWidth="1"/>
    <col min="12366" max="12366" width="6.7109375" style="375" customWidth="1"/>
    <col min="12367" max="12369" width="8" style="375" customWidth="1"/>
    <col min="12370" max="12544" width="9.140625" style="375"/>
    <col min="12545" max="12545" width="5.28515625" style="375" customWidth="1"/>
    <col min="12546" max="12546" width="6.42578125" style="375" customWidth="1"/>
    <col min="12547" max="12547" width="6.85546875" style="375" customWidth="1"/>
    <col min="12548" max="12548" width="6" style="375" customWidth="1"/>
    <col min="12549" max="12549" width="3" style="375" customWidth="1"/>
    <col min="12550" max="12550" width="7.28515625" style="375" customWidth="1"/>
    <col min="12551" max="12551" width="3.85546875" style="375" customWidth="1"/>
    <col min="12552" max="12617" width="6.7109375" style="375" customWidth="1"/>
    <col min="12618" max="12618" width="7.42578125" style="375" customWidth="1"/>
    <col min="12619" max="12620" width="6.7109375" style="375" customWidth="1"/>
    <col min="12621" max="12621" width="7.7109375" style="375" customWidth="1"/>
    <col min="12622" max="12622" width="6.7109375" style="375" customWidth="1"/>
    <col min="12623" max="12625" width="8" style="375" customWidth="1"/>
    <col min="12626" max="12800" width="9.140625" style="375"/>
    <col min="12801" max="12801" width="5.28515625" style="375" customWidth="1"/>
    <col min="12802" max="12802" width="6.42578125" style="375" customWidth="1"/>
    <col min="12803" max="12803" width="6.85546875" style="375" customWidth="1"/>
    <col min="12804" max="12804" width="6" style="375" customWidth="1"/>
    <col min="12805" max="12805" width="3" style="375" customWidth="1"/>
    <col min="12806" max="12806" width="7.28515625" style="375" customWidth="1"/>
    <col min="12807" max="12807" width="3.85546875" style="375" customWidth="1"/>
    <col min="12808" max="12873" width="6.7109375" style="375" customWidth="1"/>
    <col min="12874" max="12874" width="7.42578125" style="375" customWidth="1"/>
    <col min="12875" max="12876" width="6.7109375" style="375" customWidth="1"/>
    <col min="12877" max="12877" width="7.7109375" style="375" customWidth="1"/>
    <col min="12878" max="12878" width="6.7109375" style="375" customWidth="1"/>
    <col min="12879" max="12881" width="8" style="375" customWidth="1"/>
    <col min="12882" max="13056" width="9.140625" style="375"/>
    <col min="13057" max="13057" width="5.28515625" style="375" customWidth="1"/>
    <col min="13058" max="13058" width="6.42578125" style="375" customWidth="1"/>
    <col min="13059" max="13059" width="6.85546875" style="375" customWidth="1"/>
    <col min="13060" max="13060" width="6" style="375" customWidth="1"/>
    <col min="13061" max="13061" width="3" style="375" customWidth="1"/>
    <col min="13062" max="13062" width="7.28515625" style="375" customWidth="1"/>
    <col min="13063" max="13063" width="3.85546875" style="375" customWidth="1"/>
    <col min="13064" max="13129" width="6.7109375" style="375" customWidth="1"/>
    <col min="13130" max="13130" width="7.42578125" style="375" customWidth="1"/>
    <col min="13131" max="13132" width="6.7109375" style="375" customWidth="1"/>
    <col min="13133" max="13133" width="7.7109375" style="375" customWidth="1"/>
    <col min="13134" max="13134" width="6.7109375" style="375" customWidth="1"/>
    <col min="13135" max="13137" width="8" style="375" customWidth="1"/>
    <col min="13138" max="13312" width="9.140625" style="375"/>
    <col min="13313" max="13313" width="5.28515625" style="375" customWidth="1"/>
    <col min="13314" max="13314" width="6.42578125" style="375" customWidth="1"/>
    <col min="13315" max="13315" width="6.85546875" style="375" customWidth="1"/>
    <col min="13316" max="13316" width="6" style="375" customWidth="1"/>
    <col min="13317" max="13317" width="3" style="375" customWidth="1"/>
    <col min="13318" max="13318" width="7.28515625" style="375" customWidth="1"/>
    <col min="13319" max="13319" width="3.85546875" style="375" customWidth="1"/>
    <col min="13320" max="13385" width="6.7109375" style="375" customWidth="1"/>
    <col min="13386" max="13386" width="7.42578125" style="375" customWidth="1"/>
    <col min="13387" max="13388" width="6.7109375" style="375" customWidth="1"/>
    <col min="13389" max="13389" width="7.7109375" style="375" customWidth="1"/>
    <col min="13390" max="13390" width="6.7109375" style="375" customWidth="1"/>
    <col min="13391" max="13393" width="8" style="375" customWidth="1"/>
    <col min="13394" max="13568" width="9.140625" style="375"/>
    <col min="13569" max="13569" width="5.28515625" style="375" customWidth="1"/>
    <col min="13570" max="13570" width="6.42578125" style="375" customWidth="1"/>
    <col min="13571" max="13571" width="6.85546875" style="375" customWidth="1"/>
    <col min="13572" max="13572" width="6" style="375" customWidth="1"/>
    <col min="13573" max="13573" width="3" style="375" customWidth="1"/>
    <col min="13574" max="13574" width="7.28515625" style="375" customWidth="1"/>
    <col min="13575" max="13575" width="3.85546875" style="375" customWidth="1"/>
    <col min="13576" max="13641" width="6.7109375" style="375" customWidth="1"/>
    <col min="13642" max="13642" width="7.42578125" style="375" customWidth="1"/>
    <col min="13643" max="13644" width="6.7109375" style="375" customWidth="1"/>
    <col min="13645" max="13645" width="7.7109375" style="375" customWidth="1"/>
    <col min="13646" max="13646" width="6.7109375" style="375" customWidth="1"/>
    <col min="13647" max="13649" width="8" style="375" customWidth="1"/>
    <col min="13650" max="13824" width="9.140625" style="375"/>
    <col min="13825" max="13825" width="5.28515625" style="375" customWidth="1"/>
    <col min="13826" max="13826" width="6.42578125" style="375" customWidth="1"/>
    <col min="13827" max="13827" width="6.85546875" style="375" customWidth="1"/>
    <col min="13828" max="13828" width="6" style="375" customWidth="1"/>
    <col min="13829" max="13829" width="3" style="375" customWidth="1"/>
    <col min="13830" max="13830" width="7.28515625" style="375" customWidth="1"/>
    <col min="13831" max="13831" width="3.85546875" style="375" customWidth="1"/>
    <col min="13832" max="13897" width="6.7109375" style="375" customWidth="1"/>
    <col min="13898" max="13898" width="7.42578125" style="375" customWidth="1"/>
    <col min="13899" max="13900" width="6.7109375" style="375" customWidth="1"/>
    <col min="13901" max="13901" width="7.7109375" style="375" customWidth="1"/>
    <col min="13902" max="13902" width="6.7109375" style="375" customWidth="1"/>
    <col min="13903" max="13905" width="8" style="375" customWidth="1"/>
    <col min="13906" max="14080" width="9.140625" style="375"/>
    <col min="14081" max="14081" width="5.28515625" style="375" customWidth="1"/>
    <col min="14082" max="14082" width="6.42578125" style="375" customWidth="1"/>
    <col min="14083" max="14083" width="6.85546875" style="375" customWidth="1"/>
    <col min="14084" max="14084" width="6" style="375" customWidth="1"/>
    <col min="14085" max="14085" width="3" style="375" customWidth="1"/>
    <col min="14086" max="14086" width="7.28515625" style="375" customWidth="1"/>
    <col min="14087" max="14087" width="3.85546875" style="375" customWidth="1"/>
    <col min="14088" max="14153" width="6.7109375" style="375" customWidth="1"/>
    <col min="14154" max="14154" width="7.42578125" style="375" customWidth="1"/>
    <col min="14155" max="14156" width="6.7109375" style="375" customWidth="1"/>
    <col min="14157" max="14157" width="7.7109375" style="375" customWidth="1"/>
    <col min="14158" max="14158" width="6.7109375" style="375" customWidth="1"/>
    <col min="14159" max="14161" width="8" style="375" customWidth="1"/>
    <col min="14162" max="14336" width="9.140625" style="375"/>
    <col min="14337" max="14337" width="5.28515625" style="375" customWidth="1"/>
    <col min="14338" max="14338" width="6.42578125" style="375" customWidth="1"/>
    <col min="14339" max="14339" width="6.85546875" style="375" customWidth="1"/>
    <col min="14340" max="14340" width="6" style="375" customWidth="1"/>
    <col min="14341" max="14341" width="3" style="375" customWidth="1"/>
    <col min="14342" max="14342" width="7.28515625" style="375" customWidth="1"/>
    <col min="14343" max="14343" width="3.85546875" style="375" customWidth="1"/>
    <col min="14344" max="14409" width="6.7109375" style="375" customWidth="1"/>
    <col min="14410" max="14410" width="7.42578125" style="375" customWidth="1"/>
    <col min="14411" max="14412" width="6.7109375" style="375" customWidth="1"/>
    <col min="14413" max="14413" width="7.7109375" style="375" customWidth="1"/>
    <col min="14414" max="14414" width="6.7109375" style="375" customWidth="1"/>
    <col min="14415" max="14417" width="8" style="375" customWidth="1"/>
    <col min="14418" max="14592" width="9.140625" style="375"/>
    <col min="14593" max="14593" width="5.28515625" style="375" customWidth="1"/>
    <col min="14594" max="14594" width="6.42578125" style="375" customWidth="1"/>
    <col min="14595" max="14595" width="6.85546875" style="375" customWidth="1"/>
    <col min="14596" max="14596" width="6" style="375" customWidth="1"/>
    <col min="14597" max="14597" width="3" style="375" customWidth="1"/>
    <col min="14598" max="14598" width="7.28515625" style="375" customWidth="1"/>
    <col min="14599" max="14599" width="3.85546875" style="375" customWidth="1"/>
    <col min="14600" max="14665" width="6.7109375" style="375" customWidth="1"/>
    <col min="14666" max="14666" width="7.42578125" style="375" customWidth="1"/>
    <col min="14667" max="14668" width="6.7109375" style="375" customWidth="1"/>
    <col min="14669" max="14669" width="7.7109375" style="375" customWidth="1"/>
    <col min="14670" max="14670" width="6.7109375" style="375" customWidth="1"/>
    <col min="14671" max="14673" width="8" style="375" customWidth="1"/>
    <col min="14674" max="14848" width="9.140625" style="375"/>
    <col min="14849" max="14849" width="5.28515625" style="375" customWidth="1"/>
    <col min="14850" max="14850" width="6.42578125" style="375" customWidth="1"/>
    <col min="14851" max="14851" width="6.85546875" style="375" customWidth="1"/>
    <col min="14852" max="14852" width="6" style="375" customWidth="1"/>
    <col min="14853" max="14853" width="3" style="375" customWidth="1"/>
    <col min="14854" max="14854" width="7.28515625" style="375" customWidth="1"/>
    <col min="14855" max="14855" width="3.85546875" style="375" customWidth="1"/>
    <col min="14856" max="14921" width="6.7109375" style="375" customWidth="1"/>
    <col min="14922" max="14922" width="7.42578125" style="375" customWidth="1"/>
    <col min="14923" max="14924" width="6.7109375" style="375" customWidth="1"/>
    <col min="14925" max="14925" width="7.7109375" style="375" customWidth="1"/>
    <col min="14926" max="14926" width="6.7109375" style="375" customWidth="1"/>
    <col min="14927" max="14929" width="8" style="375" customWidth="1"/>
    <col min="14930" max="15104" width="9.140625" style="375"/>
    <col min="15105" max="15105" width="5.28515625" style="375" customWidth="1"/>
    <col min="15106" max="15106" width="6.42578125" style="375" customWidth="1"/>
    <col min="15107" max="15107" width="6.85546875" style="375" customWidth="1"/>
    <col min="15108" max="15108" width="6" style="375" customWidth="1"/>
    <col min="15109" max="15109" width="3" style="375" customWidth="1"/>
    <col min="15110" max="15110" width="7.28515625" style="375" customWidth="1"/>
    <col min="15111" max="15111" width="3.85546875" style="375" customWidth="1"/>
    <col min="15112" max="15177" width="6.7109375" style="375" customWidth="1"/>
    <col min="15178" max="15178" width="7.42578125" style="375" customWidth="1"/>
    <col min="15179" max="15180" width="6.7109375" style="375" customWidth="1"/>
    <col min="15181" max="15181" width="7.7109375" style="375" customWidth="1"/>
    <col min="15182" max="15182" width="6.7109375" style="375" customWidth="1"/>
    <col min="15183" max="15185" width="8" style="375" customWidth="1"/>
    <col min="15186" max="15360" width="9.140625" style="375"/>
    <col min="15361" max="15361" width="5.28515625" style="375" customWidth="1"/>
    <col min="15362" max="15362" width="6.42578125" style="375" customWidth="1"/>
    <col min="15363" max="15363" width="6.85546875" style="375" customWidth="1"/>
    <col min="15364" max="15364" width="6" style="375" customWidth="1"/>
    <col min="15365" max="15365" width="3" style="375" customWidth="1"/>
    <col min="15366" max="15366" width="7.28515625" style="375" customWidth="1"/>
    <col min="15367" max="15367" width="3.85546875" style="375" customWidth="1"/>
    <col min="15368" max="15433" width="6.7109375" style="375" customWidth="1"/>
    <col min="15434" max="15434" width="7.42578125" style="375" customWidth="1"/>
    <col min="15435" max="15436" width="6.7109375" style="375" customWidth="1"/>
    <col min="15437" max="15437" width="7.7109375" style="375" customWidth="1"/>
    <col min="15438" max="15438" width="6.7109375" style="375" customWidth="1"/>
    <col min="15439" max="15441" width="8" style="375" customWidth="1"/>
    <col min="15442" max="15616" width="9.140625" style="375"/>
    <col min="15617" max="15617" width="5.28515625" style="375" customWidth="1"/>
    <col min="15618" max="15618" width="6.42578125" style="375" customWidth="1"/>
    <col min="15619" max="15619" width="6.85546875" style="375" customWidth="1"/>
    <col min="15620" max="15620" width="6" style="375" customWidth="1"/>
    <col min="15621" max="15621" width="3" style="375" customWidth="1"/>
    <col min="15622" max="15622" width="7.28515625" style="375" customWidth="1"/>
    <col min="15623" max="15623" width="3.85546875" style="375" customWidth="1"/>
    <col min="15624" max="15689" width="6.7109375" style="375" customWidth="1"/>
    <col min="15690" max="15690" width="7.42578125" style="375" customWidth="1"/>
    <col min="15691" max="15692" width="6.7109375" style="375" customWidth="1"/>
    <col min="15693" max="15693" width="7.7109375" style="375" customWidth="1"/>
    <col min="15694" max="15694" width="6.7109375" style="375" customWidth="1"/>
    <col min="15695" max="15697" width="8" style="375" customWidth="1"/>
    <col min="15698" max="15872" width="9.140625" style="375"/>
    <col min="15873" max="15873" width="5.28515625" style="375" customWidth="1"/>
    <col min="15874" max="15874" width="6.42578125" style="375" customWidth="1"/>
    <col min="15875" max="15875" width="6.85546875" style="375" customWidth="1"/>
    <col min="15876" max="15876" width="6" style="375" customWidth="1"/>
    <col min="15877" max="15877" width="3" style="375" customWidth="1"/>
    <col min="15878" max="15878" width="7.28515625" style="375" customWidth="1"/>
    <col min="15879" max="15879" width="3.85546875" style="375" customWidth="1"/>
    <col min="15880" max="15945" width="6.7109375" style="375" customWidth="1"/>
    <col min="15946" max="15946" width="7.42578125" style="375" customWidth="1"/>
    <col min="15947" max="15948" width="6.7109375" style="375" customWidth="1"/>
    <col min="15949" max="15949" width="7.7109375" style="375" customWidth="1"/>
    <col min="15950" max="15950" width="6.7109375" style="375" customWidth="1"/>
    <col min="15951" max="15953" width="8" style="375" customWidth="1"/>
    <col min="15954" max="16128" width="9.140625" style="375"/>
    <col min="16129" max="16129" width="5.28515625" style="375" customWidth="1"/>
    <col min="16130" max="16130" width="6.42578125" style="375" customWidth="1"/>
    <col min="16131" max="16131" width="6.85546875" style="375" customWidth="1"/>
    <col min="16132" max="16132" width="6" style="375" customWidth="1"/>
    <col min="16133" max="16133" width="3" style="375" customWidth="1"/>
    <col min="16134" max="16134" width="7.28515625" style="375" customWidth="1"/>
    <col min="16135" max="16135" width="3.85546875" style="375" customWidth="1"/>
    <col min="16136" max="16201" width="6.7109375" style="375" customWidth="1"/>
    <col min="16202" max="16202" width="7.42578125" style="375" customWidth="1"/>
    <col min="16203" max="16204" width="6.7109375" style="375" customWidth="1"/>
    <col min="16205" max="16205" width="7.7109375" style="375" customWidth="1"/>
    <col min="16206" max="16206" width="6.7109375" style="375" customWidth="1"/>
    <col min="16207" max="16209" width="8" style="375" customWidth="1"/>
    <col min="16210" max="16384" width="9.140625" style="375"/>
  </cols>
  <sheetData>
    <row r="1" spans="1:79" ht="13.5" thickBot="1" x14ac:dyDescent="0.25"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419"/>
      <c r="W1" s="419"/>
      <c r="X1" s="419"/>
      <c r="Y1" s="419"/>
      <c r="Z1" s="419"/>
      <c r="AA1" s="419"/>
      <c r="AB1" s="419"/>
      <c r="AC1" s="419"/>
      <c r="AD1" s="419"/>
      <c r="AE1" s="419"/>
      <c r="AF1" s="419"/>
      <c r="AG1" s="419"/>
      <c r="AH1" s="419"/>
      <c r="AI1" s="419"/>
      <c r="AJ1" s="419"/>
      <c r="AK1" s="419"/>
      <c r="AL1" s="419"/>
      <c r="AM1" s="419"/>
      <c r="AN1" s="419"/>
      <c r="AO1" s="419"/>
      <c r="AP1" s="419"/>
      <c r="AQ1" s="419"/>
      <c r="AR1" s="419"/>
      <c r="AS1" s="419"/>
      <c r="AT1" s="419"/>
      <c r="AU1" s="419"/>
      <c r="AV1" s="419"/>
      <c r="AW1" s="419"/>
      <c r="AX1" s="419"/>
      <c r="AY1" s="419"/>
      <c r="AZ1" s="419"/>
      <c r="BA1" s="419"/>
      <c r="BB1" s="419"/>
      <c r="BC1" s="419"/>
      <c r="BD1" s="419"/>
      <c r="BE1" s="419"/>
      <c r="BF1" s="419"/>
      <c r="BG1" s="419"/>
      <c r="BH1" s="419"/>
      <c r="BI1" s="419"/>
      <c r="BJ1" s="419"/>
      <c r="BK1" s="419"/>
      <c r="BL1" s="419"/>
      <c r="BM1" s="419"/>
      <c r="BN1" s="419"/>
      <c r="BO1" s="419"/>
      <c r="BP1" s="419"/>
      <c r="BQ1" s="419"/>
      <c r="BR1" s="419"/>
      <c r="BS1" s="419"/>
      <c r="BT1" s="419"/>
      <c r="BU1" s="419"/>
      <c r="BV1" s="1380"/>
      <c r="BW1" s="419"/>
      <c r="BX1" s="419"/>
    </row>
    <row r="2" spans="1:79" ht="13.5" thickBot="1" x14ac:dyDescent="0.25">
      <c r="A2" s="394" t="s">
        <v>2</v>
      </c>
      <c r="B2" s="395"/>
      <c r="C2" s="395"/>
      <c r="D2" s="396"/>
      <c r="E2" s="396"/>
      <c r="F2" s="397"/>
      <c r="G2" s="411"/>
      <c r="H2" s="478"/>
      <c r="I2" s="964">
        <v>1</v>
      </c>
      <c r="J2" s="965" t="s">
        <v>168</v>
      </c>
      <c r="K2" s="479"/>
      <c r="L2" s="964">
        <v>2</v>
      </c>
      <c r="M2" s="967" t="s">
        <v>168</v>
      </c>
      <c r="N2" s="478"/>
      <c r="O2" s="964">
        <v>3</v>
      </c>
      <c r="P2" s="965" t="s">
        <v>168</v>
      </c>
      <c r="Q2" s="479"/>
      <c r="R2" s="964">
        <v>4</v>
      </c>
      <c r="S2" s="967" t="s">
        <v>168</v>
      </c>
      <c r="T2" s="478"/>
      <c r="U2" s="964">
        <v>5</v>
      </c>
      <c r="V2" s="965" t="s">
        <v>168</v>
      </c>
      <c r="W2" s="478"/>
      <c r="X2" s="964">
        <v>6</v>
      </c>
      <c r="Y2" s="965" t="s">
        <v>168</v>
      </c>
      <c r="Z2" s="479"/>
      <c r="AA2" s="964">
        <v>7</v>
      </c>
      <c r="AB2" s="967" t="s">
        <v>168</v>
      </c>
      <c r="AC2" s="478"/>
      <c r="AD2" s="969">
        <v>8</v>
      </c>
      <c r="AE2" s="965" t="s">
        <v>168</v>
      </c>
      <c r="AF2" s="479"/>
      <c r="AG2" s="969">
        <v>9</v>
      </c>
      <c r="AH2" s="967" t="s">
        <v>168</v>
      </c>
      <c r="AI2" s="478"/>
      <c r="AJ2" s="969">
        <v>10</v>
      </c>
      <c r="AK2" s="965" t="s">
        <v>168</v>
      </c>
      <c r="AL2" s="478"/>
      <c r="AM2" s="969">
        <v>11</v>
      </c>
      <c r="AN2" s="965" t="s">
        <v>168</v>
      </c>
      <c r="AO2" s="479"/>
      <c r="AP2" s="969">
        <v>12</v>
      </c>
      <c r="AQ2" s="967" t="s">
        <v>168</v>
      </c>
      <c r="AR2" s="478"/>
      <c r="AS2" s="969">
        <v>13</v>
      </c>
      <c r="AT2" s="965" t="s">
        <v>168</v>
      </c>
      <c r="AU2" s="479"/>
      <c r="AV2" s="969">
        <v>14</v>
      </c>
      <c r="AW2" s="967" t="s">
        <v>168</v>
      </c>
      <c r="AX2" s="478"/>
      <c r="AY2" s="969">
        <v>15</v>
      </c>
      <c r="AZ2" s="965" t="s">
        <v>168</v>
      </c>
      <c r="BA2" s="478"/>
      <c r="BB2" s="969">
        <v>16</v>
      </c>
      <c r="BC2" s="965" t="s">
        <v>168</v>
      </c>
      <c r="BD2" s="479"/>
      <c r="BE2" s="969">
        <v>17</v>
      </c>
      <c r="BF2" s="965" t="s">
        <v>168</v>
      </c>
      <c r="BG2" s="478"/>
      <c r="BH2" s="969">
        <v>18</v>
      </c>
      <c r="BI2" s="965" t="s">
        <v>168</v>
      </c>
      <c r="BJ2" s="478"/>
      <c r="BK2" s="969">
        <v>19</v>
      </c>
      <c r="BL2" s="965" t="s">
        <v>168</v>
      </c>
      <c r="BM2" s="478"/>
      <c r="BN2" s="969">
        <v>20</v>
      </c>
      <c r="BO2" s="965" t="s">
        <v>168</v>
      </c>
      <c r="BP2" s="478"/>
      <c r="BQ2" s="969">
        <v>21</v>
      </c>
      <c r="BR2" s="965" t="s">
        <v>168</v>
      </c>
      <c r="BS2" s="478"/>
      <c r="BT2" s="969">
        <v>22</v>
      </c>
      <c r="BU2" s="965" t="s">
        <v>168</v>
      </c>
      <c r="BV2" s="478"/>
      <c r="BW2" s="969">
        <v>23</v>
      </c>
      <c r="BX2" s="965" t="s">
        <v>168</v>
      </c>
      <c r="BY2" s="478"/>
      <c r="BZ2" s="970" t="s">
        <v>321</v>
      </c>
      <c r="CA2" s="965" t="s">
        <v>168</v>
      </c>
    </row>
    <row r="3" spans="1:79" x14ac:dyDescent="0.2">
      <c r="A3" s="394" t="s">
        <v>169</v>
      </c>
      <c r="B3" s="395"/>
      <c r="C3" s="971" t="s">
        <v>170</v>
      </c>
      <c r="D3" s="410"/>
      <c r="E3" s="410"/>
      <c r="F3" s="411"/>
      <c r="G3" s="411"/>
      <c r="H3" s="973" t="s">
        <v>17</v>
      </c>
      <c r="I3" s="974" t="s">
        <v>18</v>
      </c>
      <c r="J3" s="975" t="s">
        <v>19</v>
      </c>
      <c r="K3" s="976" t="s">
        <v>17</v>
      </c>
      <c r="L3" s="974" t="s">
        <v>18</v>
      </c>
      <c r="M3" s="977" t="s">
        <v>19</v>
      </c>
      <c r="N3" s="973" t="s">
        <v>17</v>
      </c>
      <c r="O3" s="974" t="s">
        <v>18</v>
      </c>
      <c r="P3" s="975" t="s">
        <v>19</v>
      </c>
      <c r="Q3" s="976" t="s">
        <v>17</v>
      </c>
      <c r="R3" s="974" t="s">
        <v>18</v>
      </c>
      <c r="S3" s="977" t="s">
        <v>19</v>
      </c>
      <c r="T3" s="973" t="s">
        <v>17</v>
      </c>
      <c r="U3" s="974" t="s">
        <v>18</v>
      </c>
      <c r="V3" s="975" t="s">
        <v>19</v>
      </c>
      <c r="W3" s="973" t="s">
        <v>17</v>
      </c>
      <c r="X3" s="974" t="s">
        <v>18</v>
      </c>
      <c r="Y3" s="975" t="s">
        <v>19</v>
      </c>
      <c r="Z3" s="976" t="s">
        <v>17</v>
      </c>
      <c r="AA3" s="974" t="s">
        <v>18</v>
      </c>
      <c r="AB3" s="977" t="s">
        <v>19</v>
      </c>
      <c r="AC3" s="973" t="s">
        <v>17</v>
      </c>
      <c r="AD3" s="974" t="s">
        <v>18</v>
      </c>
      <c r="AE3" s="975" t="s">
        <v>19</v>
      </c>
      <c r="AF3" s="976" t="s">
        <v>17</v>
      </c>
      <c r="AG3" s="974" t="s">
        <v>18</v>
      </c>
      <c r="AH3" s="977" t="s">
        <v>19</v>
      </c>
      <c r="AI3" s="973" t="s">
        <v>17</v>
      </c>
      <c r="AJ3" s="974" t="s">
        <v>18</v>
      </c>
      <c r="AK3" s="975" t="s">
        <v>19</v>
      </c>
      <c r="AL3" s="973" t="s">
        <v>17</v>
      </c>
      <c r="AM3" s="974" t="s">
        <v>18</v>
      </c>
      <c r="AN3" s="975" t="s">
        <v>19</v>
      </c>
      <c r="AO3" s="976" t="s">
        <v>17</v>
      </c>
      <c r="AP3" s="974" t="s">
        <v>18</v>
      </c>
      <c r="AQ3" s="977" t="s">
        <v>19</v>
      </c>
      <c r="AR3" s="973" t="s">
        <v>17</v>
      </c>
      <c r="AS3" s="974" t="s">
        <v>18</v>
      </c>
      <c r="AT3" s="975" t="s">
        <v>19</v>
      </c>
      <c r="AU3" s="976" t="s">
        <v>17</v>
      </c>
      <c r="AV3" s="974" t="s">
        <v>18</v>
      </c>
      <c r="AW3" s="977" t="s">
        <v>19</v>
      </c>
      <c r="AX3" s="973" t="s">
        <v>17</v>
      </c>
      <c r="AY3" s="974" t="s">
        <v>18</v>
      </c>
      <c r="AZ3" s="975" t="s">
        <v>19</v>
      </c>
      <c r="BA3" s="973" t="s">
        <v>17</v>
      </c>
      <c r="BB3" s="974" t="s">
        <v>18</v>
      </c>
      <c r="BC3" s="975" t="s">
        <v>19</v>
      </c>
      <c r="BD3" s="695" t="s">
        <v>17</v>
      </c>
      <c r="BE3" s="974" t="s">
        <v>18</v>
      </c>
      <c r="BF3" s="975" t="s">
        <v>19</v>
      </c>
      <c r="BG3" s="978" t="s">
        <v>17</v>
      </c>
      <c r="BH3" s="974" t="s">
        <v>18</v>
      </c>
      <c r="BI3" s="975" t="s">
        <v>19</v>
      </c>
      <c r="BJ3" s="978" t="s">
        <v>17</v>
      </c>
      <c r="BK3" s="974" t="s">
        <v>18</v>
      </c>
      <c r="BL3" s="975" t="s">
        <v>19</v>
      </c>
      <c r="BM3" s="978" t="s">
        <v>17</v>
      </c>
      <c r="BN3" s="974" t="s">
        <v>18</v>
      </c>
      <c r="BO3" s="975" t="s">
        <v>19</v>
      </c>
      <c r="BP3" s="978" t="s">
        <v>17</v>
      </c>
      <c r="BQ3" s="974" t="s">
        <v>18</v>
      </c>
      <c r="BR3" s="975" t="s">
        <v>19</v>
      </c>
      <c r="BS3" s="978" t="s">
        <v>17</v>
      </c>
      <c r="BT3" s="974" t="s">
        <v>18</v>
      </c>
      <c r="BU3" s="975" t="s">
        <v>19</v>
      </c>
      <c r="BV3" s="978" t="s">
        <v>17</v>
      </c>
      <c r="BW3" s="974" t="s">
        <v>18</v>
      </c>
      <c r="BX3" s="975" t="s">
        <v>19</v>
      </c>
      <c r="BY3" s="978" t="s">
        <v>17</v>
      </c>
      <c r="BZ3" s="974" t="s">
        <v>18</v>
      </c>
      <c r="CA3" s="975" t="s">
        <v>19</v>
      </c>
    </row>
    <row r="4" spans="1:79" ht="13.5" thickBot="1" x14ac:dyDescent="0.25">
      <c r="A4" s="701" t="s">
        <v>171</v>
      </c>
      <c r="B4" s="526"/>
      <c r="C4" s="1167" t="s">
        <v>172</v>
      </c>
      <c r="D4" s="420"/>
      <c r="E4" s="420"/>
      <c r="F4" s="420"/>
      <c r="G4" s="420"/>
      <c r="H4" s="1450" t="s">
        <v>20</v>
      </c>
      <c r="I4" s="1451" t="s">
        <v>21</v>
      </c>
      <c r="J4" s="1452" t="s">
        <v>22</v>
      </c>
      <c r="K4" s="1453" t="s">
        <v>20</v>
      </c>
      <c r="L4" s="1451" t="s">
        <v>21</v>
      </c>
      <c r="M4" s="1454" t="s">
        <v>22</v>
      </c>
      <c r="N4" s="1450" t="s">
        <v>20</v>
      </c>
      <c r="O4" s="1451" t="s">
        <v>21</v>
      </c>
      <c r="P4" s="1452" t="s">
        <v>22</v>
      </c>
      <c r="Q4" s="1453" t="s">
        <v>20</v>
      </c>
      <c r="R4" s="1451" t="s">
        <v>21</v>
      </c>
      <c r="S4" s="1454" t="s">
        <v>22</v>
      </c>
      <c r="T4" s="1450" t="s">
        <v>20</v>
      </c>
      <c r="U4" s="1451" t="s">
        <v>21</v>
      </c>
      <c r="V4" s="1452" t="s">
        <v>22</v>
      </c>
      <c r="W4" s="1450" t="s">
        <v>20</v>
      </c>
      <c r="X4" s="1451" t="s">
        <v>21</v>
      </c>
      <c r="Y4" s="1452" t="s">
        <v>22</v>
      </c>
      <c r="Z4" s="1453" t="s">
        <v>20</v>
      </c>
      <c r="AA4" s="1451" t="s">
        <v>21</v>
      </c>
      <c r="AB4" s="1454" t="s">
        <v>22</v>
      </c>
      <c r="AC4" s="1450" t="s">
        <v>20</v>
      </c>
      <c r="AD4" s="1451" t="s">
        <v>21</v>
      </c>
      <c r="AE4" s="1452" t="s">
        <v>22</v>
      </c>
      <c r="AF4" s="1453" t="s">
        <v>20</v>
      </c>
      <c r="AG4" s="1451" t="s">
        <v>21</v>
      </c>
      <c r="AH4" s="1454" t="s">
        <v>22</v>
      </c>
      <c r="AI4" s="1450" t="s">
        <v>20</v>
      </c>
      <c r="AJ4" s="1451" t="s">
        <v>21</v>
      </c>
      <c r="AK4" s="1452" t="s">
        <v>22</v>
      </c>
      <c r="AL4" s="1450" t="s">
        <v>20</v>
      </c>
      <c r="AM4" s="1451" t="s">
        <v>21</v>
      </c>
      <c r="AN4" s="1452" t="s">
        <v>22</v>
      </c>
      <c r="AO4" s="1453" t="s">
        <v>20</v>
      </c>
      <c r="AP4" s="1451" t="s">
        <v>21</v>
      </c>
      <c r="AQ4" s="1454" t="s">
        <v>22</v>
      </c>
      <c r="AR4" s="1450" t="s">
        <v>20</v>
      </c>
      <c r="AS4" s="1451" t="s">
        <v>21</v>
      </c>
      <c r="AT4" s="1452" t="s">
        <v>22</v>
      </c>
      <c r="AU4" s="1453" t="s">
        <v>20</v>
      </c>
      <c r="AV4" s="1451" t="s">
        <v>21</v>
      </c>
      <c r="AW4" s="1454" t="s">
        <v>22</v>
      </c>
      <c r="AX4" s="1450" t="s">
        <v>20</v>
      </c>
      <c r="AY4" s="1451" t="s">
        <v>21</v>
      </c>
      <c r="AZ4" s="1452" t="s">
        <v>22</v>
      </c>
      <c r="BA4" s="1450" t="s">
        <v>20</v>
      </c>
      <c r="BB4" s="1451" t="s">
        <v>21</v>
      </c>
      <c r="BC4" s="1452" t="s">
        <v>22</v>
      </c>
      <c r="BD4" s="1453" t="s">
        <v>20</v>
      </c>
      <c r="BE4" s="1451" t="s">
        <v>21</v>
      </c>
      <c r="BF4" s="1452" t="s">
        <v>22</v>
      </c>
      <c r="BG4" s="1450" t="s">
        <v>20</v>
      </c>
      <c r="BH4" s="1451" t="s">
        <v>21</v>
      </c>
      <c r="BI4" s="1452" t="s">
        <v>22</v>
      </c>
      <c r="BJ4" s="1450" t="s">
        <v>20</v>
      </c>
      <c r="BK4" s="1451" t="s">
        <v>21</v>
      </c>
      <c r="BL4" s="1452" t="s">
        <v>22</v>
      </c>
      <c r="BM4" s="1450" t="s">
        <v>20</v>
      </c>
      <c r="BN4" s="1451" t="s">
        <v>21</v>
      </c>
      <c r="BO4" s="1452" t="s">
        <v>22</v>
      </c>
      <c r="BP4" s="1450" t="s">
        <v>20</v>
      </c>
      <c r="BQ4" s="1451" t="s">
        <v>21</v>
      </c>
      <c r="BR4" s="1452" t="s">
        <v>22</v>
      </c>
      <c r="BS4" s="1450" t="s">
        <v>20</v>
      </c>
      <c r="BT4" s="1451" t="s">
        <v>21</v>
      </c>
      <c r="BU4" s="1452" t="s">
        <v>22</v>
      </c>
      <c r="BV4" s="1450" t="s">
        <v>20</v>
      </c>
      <c r="BW4" s="1451" t="s">
        <v>21</v>
      </c>
      <c r="BX4" s="1452" t="s">
        <v>22</v>
      </c>
      <c r="BY4" s="1450" t="s">
        <v>20</v>
      </c>
      <c r="BZ4" s="1451" t="s">
        <v>21</v>
      </c>
      <c r="CA4" s="1452" t="s">
        <v>22</v>
      </c>
    </row>
    <row r="5" spans="1:79" x14ac:dyDescent="0.2">
      <c r="A5" s="1173"/>
      <c r="B5" s="427"/>
      <c r="C5" s="633"/>
      <c r="D5" s="425"/>
      <c r="E5" s="427"/>
      <c r="F5" s="1455" t="s">
        <v>175</v>
      </c>
      <c r="G5" s="596"/>
      <c r="H5" s="1183"/>
      <c r="I5" s="1216"/>
      <c r="J5" s="1182"/>
      <c r="K5" s="1180"/>
      <c r="L5" s="1216"/>
      <c r="M5" s="1184"/>
      <c r="N5" s="1183"/>
      <c r="O5" s="1216"/>
      <c r="P5" s="1182"/>
      <c r="Q5" s="1180"/>
      <c r="R5" s="1216"/>
      <c r="S5" s="1184"/>
      <c r="T5" s="1183"/>
      <c r="U5" s="1216"/>
      <c r="V5" s="1182"/>
      <c r="W5" s="1183"/>
      <c r="X5" s="1216"/>
      <c r="Y5" s="1182"/>
      <c r="Z5" s="1180"/>
      <c r="AA5" s="1216"/>
      <c r="AB5" s="1184"/>
      <c r="AC5" s="1183"/>
      <c r="AD5" s="1181"/>
      <c r="AE5" s="1182"/>
      <c r="AF5" s="1180"/>
      <c r="AG5" s="1181"/>
      <c r="AH5" s="1184"/>
      <c r="AI5" s="1183"/>
      <c r="AJ5" s="1181"/>
      <c r="AK5" s="1182"/>
      <c r="AL5" s="1183"/>
      <c r="AM5" s="1181"/>
      <c r="AN5" s="1182"/>
      <c r="AO5" s="1180"/>
      <c r="AP5" s="1181"/>
      <c r="AQ5" s="1184"/>
      <c r="AR5" s="1183"/>
      <c r="AS5" s="1181"/>
      <c r="AT5" s="1182"/>
      <c r="AU5" s="1180"/>
      <c r="AV5" s="1181"/>
      <c r="AW5" s="1184"/>
      <c r="AX5" s="1183"/>
      <c r="AY5" s="1181"/>
      <c r="AZ5" s="1182"/>
      <c r="BA5" s="1183"/>
      <c r="BB5" s="1181"/>
      <c r="BC5" s="1182"/>
      <c r="BD5" s="1180"/>
      <c r="BE5" s="1181"/>
      <c r="BF5" s="1182"/>
      <c r="BG5" s="1183"/>
      <c r="BH5" s="1181"/>
      <c r="BI5" s="1182"/>
      <c r="BJ5" s="1183"/>
      <c r="BK5" s="1181"/>
      <c r="BL5" s="1182"/>
      <c r="BM5" s="1183"/>
      <c r="BN5" s="1181"/>
      <c r="BO5" s="1182"/>
      <c r="BP5" s="1183"/>
      <c r="BQ5" s="1181"/>
      <c r="BR5" s="1182"/>
      <c r="BS5" s="1183"/>
      <c r="BT5" s="1181"/>
      <c r="BU5" s="1182"/>
      <c r="BV5" s="1183"/>
      <c r="BW5" s="1181"/>
      <c r="BX5" s="1182"/>
      <c r="BY5" s="1183"/>
      <c r="BZ5" s="1181"/>
      <c r="CA5" s="1182"/>
    </row>
    <row r="6" spans="1:79" s="419" customFormat="1" x14ac:dyDescent="0.2">
      <c r="A6" s="434"/>
      <c r="B6" s="1185"/>
      <c r="C6" s="640"/>
      <c r="D6" s="436" t="s">
        <v>24</v>
      </c>
      <c r="E6" s="435"/>
      <c r="F6" s="1411" t="s">
        <v>176</v>
      </c>
      <c r="G6" s="642"/>
      <c r="H6" s="1003">
        <f>ROUND(SQRT(I6^2+J6^2)*1000/(SQRT(3)*I9),2)</f>
        <v>4.93</v>
      </c>
      <c r="I6" s="575">
        <f>I19+I29</f>
        <v>7.5352000000000002E-2</v>
      </c>
      <c r="J6" s="1186">
        <f>J19+J29</f>
        <v>4.8480000000000002E-2</v>
      </c>
      <c r="K6" s="1003">
        <f>ROUND(SQRT(L6^2+M6^2)*1000/(SQRT(3)*L9),2)</f>
        <v>4.78</v>
      </c>
      <c r="L6" s="575">
        <f>L19+L29</f>
        <v>7.2903999999999997E-2</v>
      </c>
      <c r="M6" s="1186">
        <f>M19+M29</f>
        <v>4.7439999999999996E-2</v>
      </c>
      <c r="N6" s="1003">
        <f>ROUND(SQRT(O6^2+P6^2)*1000/(SQRT(3)*O9),2)</f>
        <v>4.7300000000000004</v>
      </c>
      <c r="O6" s="575">
        <f>O19+O29</f>
        <v>7.1912000000000004E-2</v>
      </c>
      <c r="P6" s="1186">
        <f>P19+P29</f>
        <v>4.7112000000000001E-2</v>
      </c>
      <c r="Q6" s="1003">
        <f>ROUND(SQRT(R6^2+S6^2)*1000/(SQRT(3)*R9),2)</f>
        <v>4.76</v>
      </c>
      <c r="R6" s="575">
        <f>R19+R29</f>
        <v>7.2288000000000005E-2</v>
      </c>
      <c r="S6" s="1186">
        <f>S19+S29</f>
        <v>4.7688000000000001E-2</v>
      </c>
      <c r="T6" s="1003">
        <f>ROUND(SQRT(U6^2+V6^2)*1000/(SQRT(3)*U9),2)</f>
        <v>5.14</v>
      </c>
      <c r="U6" s="575">
        <f>U19+U29</f>
        <v>8.0439999999999998E-2</v>
      </c>
      <c r="V6" s="1186">
        <f>V19+V29</f>
        <v>4.7536000000000002E-2</v>
      </c>
      <c r="W6" s="1003">
        <f>ROUND(SQRT(X6^2+Y6^2)*1000/(SQRT(3)*X9),2)</f>
        <v>5.66</v>
      </c>
      <c r="X6" s="575">
        <f>X19+X29</f>
        <v>9.0967999999999993E-2</v>
      </c>
      <c r="Y6" s="1186">
        <f>Y19+Y29</f>
        <v>4.8287999999999998E-2</v>
      </c>
      <c r="Z6" s="1003">
        <f>ROUND(SQRT(AA6^2+AB6^2)*1000/(SQRT(3)*AA9),2)</f>
        <v>6.02</v>
      </c>
      <c r="AA6" s="575">
        <f>AA19+AA29</f>
        <v>9.6944000000000002E-2</v>
      </c>
      <c r="AB6" s="1186">
        <f>AB19+AB29</f>
        <v>5.0687999999999997E-2</v>
      </c>
      <c r="AC6" s="1003">
        <f>ROUND(SQRT(AD6^2+AE6^2)*1000/(SQRT(3)*AD9),2)</f>
        <v>6.56</v>
      </c>
      <c r="AD6" s="575">
        <f>AD19+AD29</f>
        <v>0.106016</v>
      </c>
      <c r="AE6" s="1186">
        <f>AE19+AE29</f>
        <v>5.4912000000000002E-2</v>
      </c>
      <c r="AF6" s="1003">
        <f>ROUND(SQRT(AG6^2+AH6^2)*1000/(SQRT(3)*AG9),2)</f>
        <v>8.2799999999999994</v>
      </c>
      <c r="AG6" s="575">
        <f>AG19+AG29</f>
        <v>0.12784000000000001</v>
      </c>
      <c r="AH6" s="1186">
        <f>AH19+AH29</f>
        <v>7.9464000000000007E-2</v>
      </c>
      <c r="AI6" s="1003">
        <f>ROUND(SQRT(AJ6^2+AK6^2)*1000/(SQRT(3)*AJ9),2)</f>
        <v>6.82</v>
      </c>
      <c r="AJ6" s="575">
        <f>AJ19+AJ29</f>
        <v>0.10992</v>
      </c>
      <c r="AK6" s="1186">
        <f>AK19+AK29</f>
        <v>5.7287999999999999E-2</v>
      </c>
      <c r="AL6" s="1003">
        <f>ROUND(SQRT(AM6^2+AN6^2)*1000/(SQRT(3)*AM9),2)</f>
        <v>7.08</v>
      </c>
      <c r="AM6" s="575">
        <f>AM19+AM29</f>
        <v>0.114048</v>
      </c>
      <c r="AN6" s="1186">
        <f>AN19+AN29</f>
        <v>5.9743999999999998E-2</v>
      </c>
      <c r="AO6" s="1003">
        <f>ROUND(SQRT(AP6^2+AQ6^2)*1000/(SQRT(3)*AP9),2)</f>
        <v>6.83</v>
      </c>
      <c r="AP6" s="575">
        <f>AP19+AP29</f>
        <v>0.109152</v>
      </c>
      <c r="AQ6" s="1186">
        <f>AQ19+AQ29</f>
        <v>5.9367999999999997E-2</v>
      </c>
      <c r="AR6" s="1003">
        <f>ROUND(SQRT(AS6^2+AT6^2)*1000/(SQRT(3)*AS9),2)</f>
        <v>7.92</v>
      </c>
      <c r="AS6" s="575">
        <f>AS19+AS29</f>
        <v>0.122472</v>
      </c>
      <c r="AT6" s="1186">
        <f>AT19+AT29</f>
        <v>7.5768000000000002E-2</v>
      </c>
      <c r="AU6" s="1003">
        <f>ROUND(SQRT(AV6^2+AW6^2)*1000/(SQRT(3)*AV9),2)</f>
        <v>7.38</v>
      </c>
      <c r="AV6" s="575">
        <f>AV19+AV29</f>
        <v>0.1182</v>
      </c>
      <c r="AW6" s="1186">
        <f>AW19+AW29</f>
        <v>6.3768000000000005E-2</v>
      </c>
      <c r="AX6" s="1003">
        <f>ROUND(SQRT(AY6^2+AZ6^2)*1000/(SQRT(3)*AY9),2)</f>
        <v>6.93</v>
      </c>
      <c r="AY6" s="575">
        <f>AY19+AY29</f>
        <v>0.11192000000000001</v>
      </c>
      <c r="AZ6" s="1186">
        <f>AZ19+AZ29</f>
        <v>5.7919999999999999E-2</v>
      </c>
      <c r="BA6" s="1003">
        <f>ROUND(SQRT(BB6^2+BC6^2)*1000/(SQRT(3)*BB9),2)</f>
        <v>7.21</v>
      </c>
      <c r="BB6" s="575">
        <f>BB19+BB29</f>
        <v>0.116872</v>
      </c>
      <c r="BC6" s="1186">
        <f>BC19+BC29</f>
        <v>5.9392E-2</v>
      </c>
      <c r="BD6" s="1003">
        <f>ROUND(SQRT(BE6^2+BF6^2)*1000/(SQRT(3)*BE9),2)</f>
        <v>8.06</v>
      </c>
      <c r="BE6" s="575">
        <f>BE19+BE29</f>
        <v>0.13170400000000002</v>
      </c>
      <c r="BF6" s="1186">
        <f>BF19+BF29</f>
        <v>6.4248E-2</v>
      </c>
      <c r="BG6" s="1003">
        <f>ROUND(SQRT(BH6^2+BI6^2)*1000/(SQRT(3)*BH9),2)</f>
        <v>7.98</v>
      </c>
      <c r="BH6" s="575">
        <f>BH19+BH29</f>
        <v>0.130768</v>
      </c>
      <c r="BI6" s="1186">
        <f>BI19+BI29</f>
        <v>6.3088000000000005E-2</v>
      </c>
      <c r="BJ6" s="1003">
        <f>ROUND(SQRT(BK6^2+BL6^2)*1000/(SQRT(3)*BK9),2)</f>
        <v>7.96</v>
      </c>
      <c r="BK6" s="575">
        <f>BK19+BK29</f>
        <v>0.130992</v>
      </c>
      <c r="BL6" s="1186">
        <f>BL19+BL29</f>
        <v>6.1488000000000001E-2</v>
      </c>
      <c r="BM6" s="1003">
        <f>ROUND(SQRT(BN6^2+BO6^2)*1000/(SQRT(3)*BN9),2)</f>
        <v>0</v>
      </c>
      <c r="BN6" s="575">
        <f>BN19+BN29</f>
        <v>0.12708800000000001</v>
      </c>
      <c r="BO6" s="1186">
        <f>BO19+BO29</f>
        <v>5.944E-2</v>
      </c>
      <c r="BP6" s="1003">
        <f>ROUND(SQRT(BQ6^2+BR6^2)*1000/(SQRT(3)*BQ9),2)</f>
        <v>6.98</v>
      </c>
      <c r="BQ6" s="575">
        <f>BQ19+BQ29</f>
        <v>0.115664</v>
      </c>
      <c r="BR6" s="1186">
        <f>BR19+BR29</f>
        <v>5.2112000000000006E-2</v>
      </c>
      <c r="BS6" s="1003">
        <f>ROUND(SQRT(BT6^2+BU6^2)*1000/(SQRT(3)*BT9),2)</f>
        <v>6.43</v>
      </c>
      <c r="BT6" s="575">
        <f>BT19+BT29</f>
        <v>0.10524</v>
      </c>
      <c r="BU6" s="1186">
        <f>BU19+BU29</f>
        <v>5.1063999999999998E-2</v>
      </c>
      <c r="BV6" s="1003">
        <f>ROUND(SQRT(BW6^2+BX6^2)*1000/(SQRT(3)*BW9),2)</f>
        <v>5.46</v>
      </c>
      <c r="BW6" s="575">
        <f>BW19+BW29</f>
        <v>8.6216000000000001E-2</v>
      </c>
      <c r="BX6" s="1186">
        <f>BX19+BX29</f>
        <v>4.9287999999999998E-2</v>
      </c>
      <c r="BY6" s="1003">
        <f>ROUND(SQRT(BZ6^2+CA6^2)*1000/(SQRT(3)*BZ9),2)</f>
        <v>4.93</v>
      </c>
      <c r="BZ6" s="575">
        <f>BZ19+BZ29</f>
        <v>7.6120000000000007E-2</v>
      </c>
      <c r="CA6" s="1186">
        <f>CA19+CA29</f>
        <v>4.7264E-2</v>
      </c>
    </row>
    <row r="7" spans="1:79" ht="13.5" customHeight="1" thickBot="1" x14ac:dyDescent="0.25">
      <c r="A7" s="434"/>
      <c r="B7" s="442"/>
      <c r="C7" s="640"/>
      <c r="D7" s="507"/>
      <c r="E7" s="494"/>
      <c r="F7" s="1456"/>
      <c r="G7" s="419"/>
      <c r="H7" s="1273"/>
      <c r="I7" s="548"/>
      <c r="J7" s="1274"/>
      <c r="K7" s="1383"/>
      <c r="L7" s="548"/>
      <c r="M7" s="1457"/>
      <c r="N7" s="1273"/>
      <c r="O7" s="548"/>
      <c r="P7" s="1274"/>
      <c r="Q7" s="1383"/>
      <c r="R7" s="548"/>
      <c r="S7" s="1457"/>
      <c r="T7" s="1273"/>
      <c r="U7" s="548"/>
      <c r="V7" s="1274"/>
      <c r="W7" s="1273"/>
      <c r="X7" s="548"/>
      <c r="Y7" s="1274"/>
      <c r="Z7" s="1383"/>
      <c r="AA7" s="548"/>
      <c r="AB7" s="1457"/>
      <c r="AC7" s="1273"/>
      <c r="AD7" s="548"/>
      <c r="AE7" s="1274"/>
      <c r="AF7" s="1383"/>
      <c r="AG7" s="548"/>
      <c r="AH7" s="1457"/>
      <c r="AI7" s="1273"/>
      <c r="AJ7" s="548"/>
      <c r="AK7" s="1274"/>
      <c r="AL7" s="1273"/>
      <c r="AM7" s="548"/>
      <c r="AN7" s="1274"/>
      <c r="AO7" s="1383"/>
      <c r="AP7" s="548"/>
      <c r="AQ7" s="1457"/>
      <c r="AR7" s="1273"/>
      <c r="AS7" s="548"/>
      <c r="AT7" s="1274"/>
      <c r="AU7" s="1383"/>
      <c r="AV7" s="548"/>
      <c r="AW7" s="1457"/>
      <c r="AX7" s="1273"/>
      <c r="AY7" s="548"/>
      <c r="AZ7" s="1274"/>
      <c r="BA7" s="1273"/>
      <c r="BB7" s="548"/>
      <c r="BC7" s="1274"/>
      <c r="BD7" s="1383"/>
      <c r="BE7" s="548"/>
      <c r="BF7" s="1274"/>
      <c r="BG7" s="1273"/>
      <c r="BH7" s="548"/>
      <c r="BI7" s="1274"/>
      <c r="BJ7" s="1273"/>
      <c r="BK7" s="548"/>
      <c r="BL7" s="1274"/>
      <c r="BM7" s="1273"/>
      <c r="BN7" s="548"/>
      <c r="BO7" s="1274"/>
      <c r="BP7" s="1273"/>
      <c r="BQ7" s="548"/>
      <c r="BR7" s="1274"/>
      <c r="BS7" s="1273"/>
      <c r="BT7" s="548"/>
      <c r="BU7" s="1274"/>
      <c r="BV7" s="1273"/>
      <c r="BW7" s="548"/>
      <c r="BX7" s="1274"/>
      <c r="BY7" s="1273"/>
      <c r="BZ7" s="548"/>
      <c r="CA7" s="1274"/>
    </row>
    <row r="8" spans="1:79" s="1465" customFormat="1" x14ac:dyDescent="0.2">
      <c r="A8" s="458"/>
      <c r="B8" s="466" t="s">
        <v>23</v>
      </c>
      <c r="C8" s="1458">
        <v>2.5</v>
      </c>
      <c r="D8" s="1459"/>
      <c r="E8" s="1460"/>
      <c r="F8" s="1461" t="s">
        <v>175</v>
      </c>
      <c r="G8" s="635"/>
      <c r="H8" s="1462"/>
      <c r="I8" s="1463">
        <v>120</v>
      </c>
      <c r="J8" s="1464"/>
      <c r="K8" s="1462"/>
      <c r="L8" s="1463">
        <v>120</v>
      </c>
      <c r="M8" s="1464"/>
      <c r="N8" s="1462"/>
      <c r="O8" s="1463">
        <v>120</v>
      </c>
      <c r="P8" s="1464"/>
      <c r="Q8" s="1462"/>
      <c r="R8" s="1463">
        <v>120</v>
      </c>
      <c r="S8" s="1464"/>
      <c r="T8" s="1462"/>
      <c r="U8" s="1463">
        <v>120</v>
      </c>
      <c r="V8" s="1464"/>
      <c r="W8" s="1462"/>
      <c r="X8" s="1463">
        <v>120</v>
      </c>
      <c r="Y8" s="1464"/>
      <c r="Z8" s="1462"/>
      <c r="AA8" s="1463">
        <v>120</v>
      </c>
      <c r="AB8" s="1464"/>
      <c r="AC8" s="1462"/>
      <c r="AD8" s="1463">
        <v>120</v>
      </c>
      <c r="AE8" s="1464"/>
      <c r="AF8" s="1462"/>
      <c r="AG8" s="1463">
        <v>120</v>
      </c>
      <c r="AH8" s="1464"/>
      <c r="AI8" s="1462"/>
      <c r="AJ8" s="1463">
        <v>120</v>
      </c>
      <c r="AK8" s="1464"/>
      <c r="AL8" s="1462"/>
      <c r="AM8" s="1463">
        <v>120</v>
      </c>
      <c r="AN8" s="1464"/>
      <c r="AO8" s="1462"/>
      <c r="AP8" s="1463">
        <v>120</v>
      </c>
      <c r="AQ8" s="1464"/>
      <c r="AR8" s="1462"/>
      <c r="AS8" s="1463">
        <v>120</v>
      </c>
      <c r="AT8" s="1464"/>
      <c r="AU8" s="1462"/>
      <c r="AV8" s="1463">
        <v>120</v>
      </c>
      <c r="AW8" s="1464"/>
      <c r="AX8" s="1462"/>
      <c r="AY8" s="1463">
        <v>120</v>
      </c>
      <c r="AZ8" s="1464"/>
      <c r="BA8" s="1462"/>
      <c r="BB8" s="1463">
        <v>120</v>
      </c>
      <c r="BC8" s="1464"/>
      <c r="BD8" s="1462"/>
      <c r="BE8" s="1463">
        <v>120</v>
      </c>
      <c r="BF8" s="1464"/>
      <c r="BG8" s="1462"/>
      <c r="BH8" s="1463">
        <v>120</v>
      </c>
      <c r="BI8" s="1464"/>
      <c r="BJ8" s="1462"/>
      <c r="BK8" s="1463">
        <v>120</v>
      </c>
      <c r="BL8" s="1464"/>
      <c r="BM8" s="1462"/>
      <c r="BN8" s="1463">
        <v>120</v>
      </c>
      <c r="BO8" s="1464"/>
      <c r="BP8" s="1462"/>
      <c r="BQ8" s="1463">
        <v>120</v>
      </c>
      <c r="BR8" s="1464"/>
      <c r="BS8" s="1462"/>
      <c r="BT8" s="1463">
        <v>120</v>
      </c>
      <c r="BU8" s="1464"/>
      <c r="BV8" s="1462"/>
      <c r="BW8" s="1463">
        <v>120</v>
      </c>
      <c r="BX8" s="1464"/>
      <c r="BY8" s="1462"/>
      <c r="BZ8" s="1463">
        <v>120</v>
      </c>
      <c r="CA8" s="1464"/>
    </row>
    <row r="9" spans="1:79" x14ac:dyDescent="0.2">
      <c r="A9" s="436"/>
      <c r="B9" s="435"/>
      <c r="C9" s="640"/>
      <c r="D9" s="419" t="s">
        <v>28</v>
      </c>
      <c r="E9" s="435"/>
      <c r="F9" s="1466" t="s">
        <v>176</v>
      </c>
      <c r="G9" s="642"/>
      <c r="H9" s="443"/>
      <c r="I9" s="1467">
        <v>10.5</v>
      </c>
      <c r="J9" s="1468"/>
      <c r="K9" s="443"/>
      <c r="L9" s="1467">
        <v>10.5</v>
      </c>
      <c r="M9" s="1468"/>
      <c r="N9" s="443"/>
      <c r="O9" s="1467">
        <v>10.5</v>
      </c>
      <c r="P9" s="1468"/>
      <c r="Q9" s="443"/>
      <c r="R9" s="1467">
        <v>10.5</v>
      </c>
      <c r="S9" s="1468"/>
      <c r="T9" s="443"/>
      <c r="U9" s="1467">
        <v>10.5</v>
      </c>
      <c r="V9" s="1468"/>
      <c r="W9" s="443"/>
      <c r="X9" s="1467">
        <v>10.5</v>
      </c>
      <c r="Y9" s="1468"/>
      <c r="Z9" s="443"/>
      <c r="AA9" s="1467">
        <v>10.5</v>
      </c>
      <c r="AB9" s="1468"/>
      <c r="AC9" s="443"/>
      <c r="AD9" s="1467">
        <v>10.5</v>
      </c>
      <c r="AE9" s="1468"/>
      <c r="AF9" s="443"/>
      <c r="AG9" s="1467">
        <v>10.5</v>
      </c>
      <c r="AH9" s="1468"/>
      <c r="AI9" s="443"/>
      <c r="AJ9" s="1467">
        <v>10.5</v>
      </c>
      <c r="AK9" s="1468"/>
      <c r="AL9" s="443"/>
      <c r="AM9" s="1467">
        <v>10.5</v>
      </c>
      <c r="AN9" s="1468"/>
      <c r="AO9" s="443"/>
      <c r="AP9" s="1467">
        <v>10.5</v>
      </c>
      <c r="AQ9" s="1468"/>
      <c r="AR9" s="443"/>
      <c r="AS9" s="1467">
        <v>10.5</v>
      </c>
      <c r="AT9" s="1468"/>
      <c r="AU9" s="443"/>
      <c r="AV9" s="1467">
        <v>10.5</v>
      </c>
      <c r="AW9" s="1468"/>
      <c r="AX9" s="443"/>
      <c r="AY9" s="1467">
        <v>10.5</v>
      </c>
      <c r="AZ9" s="1468"/>
      <c r="BA9" s="443"/>
      <c r="BB9" s="1467">
        <v>10.5</v>
      </c>
      <c r="BC9" s="1468"/>
      <c r="BD9" s="443"/>
      <c r="BE9" s="1467">
        <v>10.5</v>
      </c>
      <c r="BF9" s="1468"/>
      <c r="BG9" s="443"/>
      <c r="BH9" s="1467">
        <v>10.5</v>
      </c>
      <c r="BI9" s="1468"/>
      <c r="BJ9" s="443"/>
      <c r="BK9" s="1467">
        <v>10.5</v>
      </c>
      <c r="BL9" s="1468"/>
      <c r="BM9" s="443"/>
      <c r="BN9" s="1467" t="s">
        <v>398</v>
      </c>
      <c r="BO9" s="1468"/>
      <c r="BP9" s="443"/>
      <c r="BQ9" s="1467">
        <v>10.5</v>
      </c>
      <c r="BR9" s="1468"/>
      <c r="BS9" s="443"/>
      <c r="BT9" s="1467">
        <v>10.5</v>
      </c>
      <c r="BU9" s="1468"/>
      <c r="BV9" s="443"/>
      <c r="BW9" s="1467">
        <v>10.5</v>
      </c>
      <c r="BX9" s="1468"/>
      <c r="BY9" s="443"/>
      <c r="BZ9" s="1467">
        <v>10.5</v>
      </c>
      <c r="CA9" s="1468"/>
    </row>
    <row r="10" spans="1:79" ht="13.5" thickBot="1" x14ac:dyDescent="0.25">
      <c r="A10" s="436"/>
      <c r="B10" s="435"/>
      <c r="C10" s="640"/>
      <c r="D10" s="420"/>
      <c r="E10" s="494"/>
      <c r="F10" s="1469"/>
      <c r="G10" s="1198"/>
      <c r="H10" s="1187"/>
      <c r="I10" s="419"/>
      <c r="J10" s="1470"/>
      <c r="K10" s="1187"/>
      <c r="L10" s="419"/>
      <c r="M10" s="1470"/>
      <c r="N10" s="1187"/>
      <c r="O10" s="419"/>
      <c r="P10" s="1470"/>
      <c r="Q10" s="1187"/>
      <c r="R10" s="419"/>
      <c r="S10" s="1470"/>
      <c r="T10" s="1187"/>
      <c r="U10" s="419"/>
      <c r="V10" s="1470"/>
      <c r="W10" s="1187"/>
      <c r="X10" s="419"/>
      <c r="Y10" s="1470"/>
      <c r="Z10" s="1187"/>
      <c r="AA10" s="419"/>
      <c r="AB10" s="1470"/>
      <c r="AC10" s="1187"/>
      <c r="AD10" s="419"/>
      <c r="AE10" s="1470"/>
      <c r="AF10" s="1187"/>
      <c r="AG10" s="419"/>
      <c r="AH10" s="1470"/>
      <c r="AI10" s="1187"/>
      <c r="AJ10" s="419"/>
      <c r="AK10" s="1470"/>
      <c r="AL10" s="1187"/>
      <c r="AM10" s="419"/>
      <c r="AN10" s="1470"/>
      <c r="AO10" s="1187"/>
      <c r="AP10" s="419"/>
      <c r="AQ10" s="1470"/>
      <c r="AR10" s="1187"/>
      <c r="AS10" s="419"/>
      <c r="AT10" s="1470"/>
      <c r="AU10" s="1187"/>
      <c r="AV10" s="419"/>
      <c r="AW10" s="1470"/>
      <c r="AX10" s="1187"/>
      <c r="AY10" s="419"/>
      <c r="AZ10" s="1470"/>
      <c r="BA10" s="1187"/>
      <c r="BB10" s="419"/>
      <c r="BC10" s="1470"/>
      <c r="BD10" s="1187"/>
      <c r="BE10" s="419"/>
      <c r="BF10" s="1470"/>
      <c r="BG10" s="1187"/>
      <c r="BH10" s="419"/>
      <c r="BI10" s="1470"/>
      <c r="BJ10" s="1187"/>
      <c r="BK10" s="419"/>
      <c r="BL10" s="1470"/>
      <c r="BM10" s="1187"/>
      <c r="BN10" s="419"/>
      <c r="BO10" s="1470"/>
      <c r="BP10" s="1187"/>
      <c r="BQ10" s="419"/>
      <c r="BR10" s="1470"/>
      <c r="BS10" s="1187"/>
      <c r="BT10" s="419"/>
      <c r="BU10" s="1470"/>
      <c r="BV10" s="1187"/>
      <c r="BW10" s="419"/>
      <c r="BX10" s="1470"/>
      <c r="BY10" s="1187"/>
      <c r="BZ10" s="419"/>
      <c r="CA10" s="1470"/>
    </row>
    <row r="11" spans="1:79" ht="13.5" thickBot="1" x14ac:dyDescent="0.25">
      <c r="A11" s="493"/>
      <c r="B11" s="494"/>
      <c r="C11" s="690"/>
      <c r="D11" s="479" t="s">
        <v>27</v>
      </c>
      <c r="E11" s="479"/>
      <c r="F11" s="1471"/>
      <c r="G11" s="479"/>
      <c r="H11" s="478"/>
      <c r="I11" s="479">
        <v>21</v>
      </c>
      <c r="J11" s="498"/>
      <c r="K11" s="478"/>
      <c r="L11" s="479">
        <v>21</v>
      </c>
      <c r="M11" s="498"/>
      <c r="N11" s="478"/>
      <c r="O11" s="479">
        <v>21</v>
      </c>
      <c r="P11" s="498"/>
      <c r="Q11" s="478"/>
      <c r="R11" s="479">
        <v>21</v>
      </c>
      <c r="S11" s="498"/>
      <c r="T11" s="478"/>
      <c r="U11" s="479">
        <v>21</v>
      </c>
      <c r="V11" s="498"/>
      <c r="W11" s="478"/>
      <c r="X11" s="479">
        <v>21</v>
      </c>
      <c r="Y11" s="498"/>
      <c r="Z11" s="478"/>
      <c r="AA11" s="479">
        <v>21</v>
      </c>
      <c r="AB11" s="498"/>
      <c r="AC11" s="478"/>
      <c r="AD11" s="479">
        <v>21</v>
      </c>
      <c r="AE11" s="498"/>
      <c r="AF11" s="478"/>
      <c r="AG11" s="479">
        <v>21</v>
      </c>
      <c r="AH11" s="498"/>
      <c r="AI11" s="478"/>
      <c r="AJ11" s="479">
        <v>21</v>
      </c>
      <c r="AK11" s="498"/>
      <c r="AL11" s="478"/>
      <c r="AM11" s="479">
        <v>21</v>
      </c>
      <c r="AN11" s="498"/>
      <c r="AO11" s="478"/>
      <c r="AP11" s="479">
        <v>21</v>
      </c>
      <c r="AQ11" s="498"/>
      <c r="AR11" s="478"/>
      <c r="AS11" s="479">
        <v>21</v>
      </c>
      <c r="AT11" s="498"/>
      <c r="AU11" s="478"/>
      <c r="AV11" s="479">
        <v>21</v>
      </c>
      <c r="AW11" s="498"/>
      <c r="AX11" s="478"/>
      <c r="AY11" s="479">
        <v>21</v>
      </c>
      <c r="AZ11" s="498"/>
      <c r="BA11" s="478"/>
      <c r="BB11" s="479">
        <v>21</v>
      </c>
      <c r="BC11" s="498"/>
      <c r="BD11" s="478"/>
      <c r="BE11" s="479">
        <v>21</v>
      </c>
      <c r="BF11" s="498"/>
      <c r="BG11" s="478"/>
      <c r="BH11" s="479">
        <v>21</v>
      </c>
      <c r="BI11" s="498"/>
      <c r="BJ11" s="478"/>
      <c r="BK11" s="479">
        <v>21</v>
      </c>
      <c r="BL11" s="498"/>
      <c r="BM11" s="478"/>
      <c r="BN11" s="479">
        <v>21</v>
      </c>
      <c r="BO11" s="498"/>
      <c r="BP11" s="478"/>
      <c r="BQ11" s="479">
        <v>21</v>
      </c>
      <c r="BR11" s="498"/>
      <c r="BS11" s="478"/>
      <c r="BT11" s="479">
        <v>21</v>
      </c>
      <c r="BU11" s="498"/>
      <c r="BV11" s="478"/>
      <c r="BW11" s="479">
        <v>21</v>
      </c>
      <c r="BX11" s="498"/>
      <c r="BY11" s="478"/>
      <c r="BZ11" s="479">
        <v>21</v>
      </c>
      <c r="CA11" s="498"/>
    </row>
    <row r="12" spans="1:79" x14ac:dyDescent="0.2">
      <c r="A12" s="425"/>
      <c r="B12" s="427"/>
      <c r="C12" s="633"/>
      <c r="D12" s="425"/>
      <c r="E12" s="427"/>
      <c r="F12" s="1409" t="s">
        <v>175</v>
      </c>
      <c r="G12" s="596"/>
      <c r="H12" s="1183"/>
      <c r="I12" s="1181"/>
      <c r="J12" s="1182"/>
      <c r="K12" s="1180"/>
      <c r="L12" s="1181"/>
      <c r="M12" s="1184"/>
      <c r="N12" s="1183"/>
      <c r="O12" s="1181"/>
      <c r="P12" s="1182"/>
      <c r="Q12" s="1180"/>
      <c r="R12" s="1181"/>
      <c r="S12" s="1184"/>
      <c r="T12" s="1183"/>
      <c r="U12" s="1181"/>
      <c r="V12" s="1182"/>
      <c r="W12" s="1183"/>
      <c r="X12" s="1181"/>
      <c r="Y12" s="1182"/>
      <c r="Z12" s="1180"/>
      <c r="AA12" s="1181"/>
      <c r="AB12" s="1184"/>
      <c r="AC12" s="1183"/>
      <c r="AD12" s="1181"/>
      <c r="AE12" s="1182"/>
      <c r="AF12" s="1180"/>
      <c r="AG12" s="1181"/>
      <c r="AH12" s="1184"/>
      <c r="AI12" s="1183"/>
      <c r="AJ12" s="1181"/>
      <c r="AK12" s="1182"/>
      <c r="AL12" s="1183"/>
      <c r="AM12" s="1181"/>
      <c r="AN12" s="1182"/>
      <c r="AO12" s="1180"/>
      <c r="AP12" s="1181"/>
      <c r="AQ12" s="1184"/>
      <c r="AR12" s="1183"/>
      <c r="AS12" s="1181"/>
      <c r="AT12" s="1182"/>
      <c r="AU12" s="1180"/>
      <c r="AV12" s="1181"/>
      <c r="AW12" s="1184"/>
      <c r="AX12" s="1183"/>
      <c r="AY12" s="1181"/>
      <c r="AZ12" s="1182"/>
      <c r="BA12" s="1183"/>
      <c r="BB12" s="1181"/>
      <c r="BC12" s="1182"/>
      <c r="BD12" s="1180"/>
      <c r="BE12" s="1181"/>
      <c r="BF12" s="1182"/>
      <c r="BG12" s="1183"/>
      <c r="BH12" s="1181"/>
      <c r="BI12" s="1182"/>
      <c r="BJ12" s="1183"/>
      <c r="BK12" s="1181"/>
      <c r="BL12" s="1182"/>
      <c r="BM12" s="1183"/>
      <c r="BN12" s="1181"/>
      <c r="BO12" s="1182"/>
      <c r="BP12" s="1183"/>
      <c r="BQ12" s="1181"/>
      <c r="BR12" s="1182"/>
      <c r="BS12" s="1183"/>
      <c r="BT12" s="1181"/>
      <c r="BU12" s="1182"/>
      <c r="BV12" s="1183"/>
      <c r="BW12" s="1181"/>
      <c r="BX12" s="1182"/>
      <c r="BY12" s="1183"/>
      <c r="BZ12" s="1181"/>
      <c r="CA12" s="1182"/>
    </row>
    <row r="13" spans="1:79" x14ac:dyDescent="0.2">
      <c r="A13" s="436"/>
      <c r="B13" s="435"/>
      <c r="C13" s="640"/>
      <c r="D13" s="436" t="s">
        <v>24</v>
      </c>
      <c r="E13" s="435"/>
      <c r="F13" s="1466" t="s">
        <v>176</v>
      </c>
      <c r="G13" s="1208"/>
      <c r="H13" s="1003">
        <f>ROUND(SQRT(I13^2+J13^2)*1000/(SQRT(3)*I16),2)</f>
        <v>2.87</v>
      </c>
      <c r="I13" s="575">
        <f>I31+I21</f>
        <v>4.4295999999999995E-2</v>
      </c>
      <c r="J13" s="1186">
        <f>J31+J21</f>
        <v>2.7512000000000002E-2</v>
      </c>
      <c r="K13" s="1003">
        <f>ROUND(SQRT(L13^2+M13^2)*1000/(SQRT(3)*L16),2)</f>
        <v>2.77</v>
      </c>
      <c r="L13" s="575">
        <f>L31+L21</f>
        <v>4.2895999999999997E-2</v>
      </c>
      <c r="M13" s="1186">
        <f>M31+M21</f>
        <v>2.6287999999999999E-2</v>
      </c>
      <c r="N13" s="1003">
        <f>ROUND(SQRT(O13^2+P13^2)*1000/(SQRT(3)*O16),2)</f>
        <v>3.07</v>
      </c>
      <c r="O13" s="575">
        <f>O31+O21</f>
        <v>4.8096E-2</v>
      </c>
      <c r="P13" s="1186">
        <f>P31+P21</f>
        <v>2.8487999999999999E-2</v>
      </c>
      <c r="Q13" s="1003">
        <f>ROUND(SQRT(R13^2+S13^2)*1000/(SQRT(3)*R16),2)</f>
        <v>3.41</v>
      </c>
      <c r="R13" s="575">
        <f>R31+R21</f>
        <v>5.6096E-2</v>
      </c>
      <c r="S13" s="1186">
        <f>S31+S21</f>
        <v>2.6311999999999999E-2</v>
      </c>
      <c r="T13" s="1003">
        <f>ROUND(SQRT(U13^2+V13^2)*1000/(SQRT(3)*U16),2)</f>
        <v>3.61</v>
      </c>
      <c r="U13" s="575">
        <f>U31+U21</f>
        <v>5.9895999999999998E-2</v>
      </c>
      <c r="V13" s="1186">
        <f>V31+V21</f>
        <v>2.7088000000000001E-2</v>
      </c>
      <c r="W13" s="1003">
        <f>ROUND(SQRT(X13^2+Y13^2)*1000/(SQRT(3)*X16),2)</f>
        <v>5.81</v>
      </c>
      <c r="X13" s="575">
        <f>X31+X21</f>
        <v>0.102072</v>
      </c>
      <c r="Y13" s="1186">
        <f>Y31+Y21</f>
        <v>2.7512000000000002E-2</v>
      </c>
      <c r="Z13" s="1003">
        <f>ROUND(SQRT(AA13^2+AB13^2)*1000/(SQRT(3)*AA16),2)</f>
        <v>6.51</v>
      </c>
      <c r="AA13" s="575">
        <f>AA31+AA21</f>
        <v>0.11489600000000001</v>
      </c>
      <c r="AB13" s="1186">
        <f>AB31+AB21</f>
        <v>2.8712000000000001E-2</v>
      </c>
      <c r="AC13" s="1003">
        <f>ROUND(SQRT(AD13^2+AE13^2)*1000/(SQRT(3)*AD16),2)</f>
        <v>6.23</v>
      </c>
      <c r="AD13" s="575">
        <f>AD31+AD21</f>
        <v>0.10949600000000001</v>
      </c>
      <c r="AE13" s="1186">
        <f>AE31+AE21</f>
        <v>2.9312000000000001E-2</v>
      </c>
      <c r="AF13" s="1003">
        <f>ROUND(SQRT(AG13^2+AH13^2)*1000/(SQRT(3)*AG16),2)</f>
        <v>5.6</v>
      </c>
      <c r="AG13" s="575">
        <f>AG31+AG21</f>
        <v>9.5472000000000001E-2</v>
      </c>
      <c r="AH13" s="1186">
        <f>AH31+AH21</f>
        <v>3.5712000000000001E-2</v>
      </c>
      <c r="AI13" s="1003">
        <f>ROUND(SQRT(AJ13^2+AK13^2)*1000/(SQRT(3)*AJ16),2)</f>
        <v>5.29</v>
      </c>
      <c r="AJ13" s="575">
        <f>AJ31+AJ21</f>
        <v>9.0296000000000001E-2</v>
      </c>
      <c r="AK13" s="1186">
        <f>AK31+AK21</f>
        <v>3.3312000000000001E-2</v>
      </c>
      <c r="AL13" s="1003">
        <f>ROUND(SQRT(AM13^2+AN13^2)*1000/(SQRT(3)*AM16),2)</f>
        <v>4.8600000000000003</v>
      </c>
      <c r="AM13" s="575">
        <f>AM31+AM21</f>
        <v>8.2096000000000002E-2</v>
      </c>
      <c r="AN13" s="1186">
        <f>AN31+AN21</f>
        <v>3.2511999999999999E-2</v>
      </c>
      <c r="AO13" s="1003">
        <f>ROUND(SQRT(AP13^2+AQ13^2)*1000/(SQRT(3)*AP16),2)</f>
        <v>5.22</v>
      </c>
      <c r="AP13" s="575">
        <f>AP31+AP21</f>
        <v>8.927199999999999E-2</v>
      </c>
      <c r="AQ13" s="1186">
        <f>AQ31+AQ21</f>
        <v>3.2312E-2</v>
      </c>
      <c r="AR13" s="1003">
        <f>ROUND(SQRT(AS13^2+AT13^2)*1000/(SQRT(3)*AS16),2)</f>
        <v>4.68</v>
      </c>
      <c r="AS13" s="575">
        <f>AS31+AS21</f>
        <v>7.8896000000000008E-2</v>
      </c>
      <c r="AT13" s="1186">
        <f>AT31+AT21</f>
        <v>3.2112000000000002E-2</v>
      </c>
      <c r="AU13" s="1003">
        <f>ROUND(SQRT(AV13^2+AW13^2)*1000/(SQRT(3)*AV16),2)</f>
        <v>4.1900000000000004</v>
      </c>
      <c r="AV13" s="575">
        <f>AV31+AV21</f>
        <v>6.9471999999999992E-2</v>
      </c>
      <c r="AW13" s="1186">
        <f>AW31+AW21</f>
        <v>3.1511999999999998E-2</v>
      </c>
      <c r="AX13" s="1003">
        <f>ROUND(SQRT(AY13^2+AZ13^2)*1000/(SQRT(3)*AY16),2)</f>
        <v>3.98</v>
      </c>
      <c r="AY13" s="575">
        <f>AY31+AY21</f>
        <v>6.5296000000000007E-2</v>
      </c>
      <c r="AZ13" s="1186">
        <f>AZ31+AZ21</f>
        <v>3.1312E-2</v>
      </c>
      <c r="BA13" s="1003">
        <f>ROUND(SQRT(BB13^2+BC13^2)*1000/(SQRT(3)*BB16),2)</f>
        <v>4.78</v>
      </c>
      <c r="BB13" s="575">
        <f>BB31+BB21</f>
        <v>7.5871999999999995E-2</v>
      </c>
      <c r="BC13" s="1186">
        <f>BC31+BC21</f>
        <v>4.2512000000000001E-2</v>
      </c>
      <c r="BD13" s="1003">
        <f>ROUND(SQRT(BE13^2+BF13^2)*1000/(SQRT(3)*BE16),2)</f>
        <v>4.8099999999999996</v>
      </c>
      <c r="BE13" s="575">
        <f>BE31+BE21</f>
        <v>7.5328000000000006E-2</v>
      </c>
      <c r="BF13" s="1186">
        <f>BF31+BF21</f>
        <v>4.4536000000000006E-2</v>
      </c>
      <c r="BG13" s="1003">
        <f>ROUND(SQRT(BH13^2+BI13^2)*1000/(SQRT(3)*BH16),2)</f>
        <v>4.88</v>
      </c>
      <c r="BH13" s="575">
        <f>BH31+BH21</f>
        <v>7.8600000000000003E-2</v>
      </c>
      <c r="BI13" s="1186">
        <f>BI31+BI21</f>
        <v>4.1112000000000003E-2</v>
      </c>
      <c r="BJ13" s="1003">
        <f>ROUND(SQRT(BK13^2+BL13^2)*1000/(SQRT(3)*BK16),2)</f>
        <v>4.74</v>
      </c>
      <c r="BK13" s="575">
        <f>BK31+BK21</f>
        <v>7.6375999999999999E-2</v>
      </c>
      <c r="BL13" s="1186">
        <f>BL31+BL21</f>
        <v>4.0112000000000002E-2</v>
      </c>
      <c r="BM13" s="1003">
        <f>ROUND(SQRT(BN13^2+BO13^2)*1000/(SQRT(3)*BN16),2)</f>
        <v>4.55</v>
      </c>
      <c r="BN13" s="575">
        <f>BN31+BN21</f>
        <v>7.2751999999999997E-2</v>
      </c>
      <c r="BO13" s="1186">
        <f>BO31+BO21</f>
        <v>3.9511999999999999E-2</v>
      </c>
      <c r="BP13" s="1003">
        <f>ROUND(SQRT(BQ13^2+BR13^2)*1000/(SQRT(3)*BQ16),2)</f>
        <v>4.28</v>
      </c>
      <c r="BQ13" s="575">
        <f>BQ31+BQ21</f>
        <v>6.9400000000000003E-2</v>
      </c>
      <c r="BR13" s="1186">
        <f>BR31+BR21</f>
        <v>3.5312000000000003E-2</v>
      </c>
      <c r="BS13" s="1003">
        <f>ROUND(SQRT(BT13^2+BU13^2)*1000/(SQRT(3)*BT16),2)</f>
        <v>3.26</v>
      </c>
      <c r="BT13" s="575">
        <f>BT31+BT21</f>
        <v>5.2400000000000002E-2</v>
      </c>
      <c r="BU13" s="1186">
        <f>BU31+BU21</f>
        <v>2.7712000000000001E-2</v>
      </c>
      <c r="BV13" s="1003">
        <f>ROUND(SQRT(BW13^2+BX13^2)*1000/(SQRT(3)*BW16),2)</f>
        <v>3.05</v>
      </c>
      <c r="BW13" s="575">
        <f>BW31+BW21</f>
        <v>4.8152E-2</v>
      </c>
      <c r="BX13" s="1186">
        <f>BX31+BX21</f>
        <v>2.7712000000000001E-2</v>
      </c>
      <c r="BY13" s="1003">
        <f>ROUND(SQRT(BZ13^2+CA13^2)*1000/(SQRT(3)*BZ16),2)</f>
        <v>2.82</v>
      </c>
      <c r="BZ13" s="575">
        <f>BZ31+BZ21</f>
        <v>4.3527999999999997E-2</v>
      </c>
      <c r="CA13" s="1186">
        <f>CA31+CA21</f>
        <v>2.7112000000000001E-2</v>
      </c>
    </row>
    <row r="14" spans="1:79" ht="13.5" thickBot="1" x14ac:dyDescent="0.25">
      <c r="A14" s="436"/>
      <c r="B14" s="435"/>
      <c r="C14" s="640"/>
      <c r="D14" s="507"/>
      <c r="E14" s="494"/>
      <c r="F14" s="1469"/>
      <c r="G14" s="1198"/>
      <c r="H14" s="1199"/>
      <c r="I14" s="548"/>
      <c r="J14" s="1274"/>
      <c r="K14" s="1472"/>
      <c r="L14" s="548"/>
      <c r="M14" s="1457"/>
      <c r="N14" s="1199"/>
      <c r="O14" s="548"/>
      <c r="P14" s="1274"/>
      <c r="Q14" s="1472"/>
      <c r="R14" s="548"/>
      <c r="S14" s="1457"/>
      <c r="T14" s="1199"/>
      <c r="U14" s="548"/>
      <c r="V14" s="1274"/>
      <c r="W14" s="1199"/>
      <c r="X14" s="548"/>
      <c r="Y14" s="1274"/>
      <c r="Z14" s="1472"/>
      <c r="AA14" s="548"/>
      <c r="AB14" s="1457"/>
      <c r="AC14" s="1199"/>
      <c r="AD14" s="548"/>
      <c r="AE14" s="1193"/>
      <c r="AF14" s="1472"/>
      <c r="AG14" s="548"/>
      <c r="AH14" s="1194"/>
      <c r="AI14" s="1199"/>
      <c r="AJ14" s="548"/>
      <c r="AK14" s="1193"/>
      <c r="AL14" s="1199"/>
      <c r="AM14" s="548"/>
      <c r="AN14" s="1193"/>
      <c r="AO14" s="1472"/>
      <c r="AP14" s="548"/>
      <c r="AQ14" s="1194"/>
      <c r="AR14" s="1199"/>
      <c r="AS14" s="548"/>
      <c r="AT14" s="1193"/>
      <c r="AU14" s="1472"/>
      <c r="AV14" s="548"/>
      <c r="AW14" s="1194"/>
      <c r="AX14" s="1199"/>
      <c r="AY14" s="548"/>
      <c r="AZ14" s="1193"/>
      <c r="BA14" s="1199"/>
      <c r="BB14" s="548"/>
      <c r="BC14" s="1193"/>
      <c r="BD14" s="1472"/>
      <c r="BE14" s="548"/>
      <c r="BF14" s="1274"/>
      <c r="BG14" s="1199"/>
      <c r="BH14" s="548"/>
      <c r="BI14" s="1274"/>
      <c r="BJ14" s="1199"/>
      <c r="BK14" s="548"/>
      <c r="BL14" s="1274"/>
      <c r="BM14" s="1199"/>
      <c r="BN14" s="548"/>
      <c r="BO14" s="1274"/>
      <c r="BP14" s="1199"/>
      <c r="BQ14" s="548"/>
      <c r="BR14" s="1274"/>
      <c r="BS14" s="1199"/>
      <c r="BT14" s="548"/>
      <c r="BU14" s="1274"/>
      <c r="BV14" s="1199"/>
      <c r="BW14" s="548"/>
      <c r="BX14" s="1274"/>
      <c r="BY14" s="1199"/>
      <c r="BZ14" s="548"/>
      <c r="CA14" s="1274"/>
    </row>
    <row r="15" spans="1:79" x14ac:dyDescent="0.2">
      <c r="A15" s="434"/>
      <c r="B15" s="435" t="s">
        <v>91</v>
      </c>
      <c r="C15" s="1052">
        <v>2.5</v>
      </c>
      <c r="D15" s="425"/>
      <c r="E15" s="427"/>
      <c r="F15" s="1409" t="s">
        <v>175</v>
      </c>
      <c r="G15" s="679"/>
      <c r="H15" s="1462"/>
      <c r="I15" s="1463">
        <v>120</v>
      </c>
      <c r="J15" s="1464"/>
      <c r="K15" s="1462"/>
      <c r="L15" s="1463">
        <v>120</v>
      </c>
      <c r="M15" s="1464"/>
      <c r="N15" s="1462"/>
      <c r="O15" s="1463">
        <v>120</v>
      </c>
      <c r="P15" s="1464"/>
      <c r="Q15" s="1462"/>
      <c r="R15" s="1463">
        <v>120</v>
      </c>
      <c r="S15" s="1464"/>
      <c r="T15" s="1462"/>
      <c r="U15" s="1463">
        <v>120</v>
      </c>
      <c r="V15" s="1464"/>
      <c r="W15" s="1462"/>
      <c r="X15" s="1463">
        <v>120</v>
      </c>
      <c r="Y15" s="1464"/>
      <c r="Z15" s="1462"/>
      <c r="AA15" s="1463">
        <v>120</v>
      </c>
      <c r="AB15" s="1464"/>
      <c r="AC15" s="1462"/>
      <c r="AD15" s="1463">
        <v>120</v>
      </c>
      <c r="AE15" s="1464"/>
      <c r="AF15" s="1462"/>
      <c r="AG15" s="1463">
        <v>120</v>
      </c>
      <c r="AH15" s="1464"/>
      <c r="AI15" s="1462"/>
      <c r="AJ15" s="1463">
        <v>120</v>
      </c>
      <c r="AK15" s="1464"/>
      <c r="AL15" s="1462"/>
      <c r="AM15" s="1463">
        <v>120</v>
      </c>
      <c r="AN15" s="1464"/>
      <c r="AO15" s="1462"/>
      <c r="AP15" s="1463">
        <v>120</v>
      </c>
      <c r="AQ15" s="1464"/>
      <c r="AR15" s="1462"/>
      <c r="AS15" s="1463">
        <v>120</v>
      </c>
      <c r="AT15" s="1464"/>
      <c r="AU15" s="1462"/>
      <c r="AV15" s="1463">
        <v>120</v>
      </c>
      <c r="AW15" s="1464"/>
      <c r="AX15" s="1462"/>
      <c r="AY15" s="1463">
        <v>120</v>
      </c>
      <c r="AZ15" s="1464"/>
      <c r="BA15" s="1462"/>
      <c r="BB15" s="1463">
        <v>120</v>
      </c>
      <c r="BC15" s="1464"/>
      <c r="BD15" s="1462"/>
      <c r="BE15" s="1463">
        <v>120</v>
      </c>
      <c r="BF15" s="1464"/>
      <c r="BG15" s="1462"/>
      <c r="BH15" s="1463">
        <v>120</v>
      </c>
      <c r="BI15" s="1464"/>
      <c r="BJ15" s="1462"/>
      <c r="BK15" s="1463">
        <v>120</v>
      </c>
      <c r="BL15" s="1464"/>
      <c r="BM15" s="1462"/>
      <c r="BN15" s="1463">
        <v>120</v>
      </c>
      <c r="BO15" s="1464"/>
      <c r="BP15" s="1462"/>
      <c r="BQ15" s="1463">
        <v>120</v>
      </c>
      <c r="BR15" s="1464"/>
      <c r="BS15" s="1462"/>
      <c r="BT15" s="1463">
        <v>120</v>
      </c>
      <c r="BU15" s="1464"/>
      <c r="BV15" s="1462"/>
      <c r="BW15" s="1463">
        <v>120</v>
      </c>
      <c r="BX15" s="1464"/>
      <c r="BY15" s="1462"/>
      <c r="BZ15" s="1463">
        <v>120</v>
      </c>
      <c r="CA15" s="1464"/>
    </row>
    <row r="16" spans="1:79" x14ac:dyDescent="0.2">
      <c r="A16" s="434"/>
      <c r="B16" s="1185"/>
      <c r="C16" s="1052"/>
      <c r="D16" s="436" t="s">
        <v>28</v>
      </c>
      <c r="E16" s="435"/>
      <c r="F16" s="1466" t="s">
        <v>176</v>
      </c>
      <c r="G16" s="679"/>
      <c r="H16" s="443"/>
      <c r="I16" s="1467">
        <v>10.5</v>
      </c>
      <c r="J16" s="1468"/>
      <c r="K16" s="443"/>
      <c r="L16" s="1467">
        <v>10.5</v>
      </c>
      <c r="M16" s="1468"/>
      <c r="N16" s="443"/>
      <c r="O16" s="1467">
        <v>10.5</v>
      </c>
      <c r="P16" s="1468"/>
      <c r="Q16" s="443"/>
      <c r="R16" s="1467">
        <v>10.5</v>
      </c>
      <c r="S16" s="1468"/>
      <c r="T16" s="443"/>
      <c r="U16" s="1467">
        <v>10.5</v>
      </c>
      <c r="V16" s="1468"/>
      <c r="W16" s="443"/>
      <c r="X16" s="1467">
        <v>10.5</v>
      </c>
      <c r="Y16" s="1468"/>
      <c r="Z16" s="443"/>
      <c r="AA16" s="1467">
        <v>10.5</v>
      </c>
      <c r="AB16" s="1468"/>
      <c r="AC16" s="443"/>
      <c r="AD16" s="1467">
        <v>10.5</v>
      </c>
      <c r="AE16" s="1468"/>
      <c r="AF16" s="443"/>
      <c r="AG16" s="1467">
        <v>10.5</v>
      </c>
      <c r="AH16" s="1468"/>
      <c r="AI16" s="443"/>
      <c r="AJ16" s="1467">
        <v>10.5</v>
      </c>
      <c r="AK16" s="1468"/>
      <c r="AL16" s="443"/>
      <c r="AM16" s="1467">
        <v>10.5</v>
      </c>
      <c r="AN16" s="1468"/>
      <c r="AO16" s="443"/>
      <c r="AP16" s="1467">
        <v>10.5</v>
      </c>
      <c r="AQ16" s="1468"/>
      <c r="AR16" s="443"/>
      <c r="AS16" s="1467">
        <v>10.5</v>
      </c>
      <c r="AT16" s="1468"/>
      <c r="AU16" s="443"/>
      <c r="AV16" s="1467">
        <v>10.5</v>
      </c>
      <c r="AW16" s="1468"/>
      <c r="AX16" s="443"/>
      <c r="AY16" s="1467">
        <v>10.5</v>
      </c>
      <c r="AZ16" s="1468"/>
      <c r="BA16" s="443"/>
      <c r="BB16" s="1467">
        <v>10.5</v>
      </c>
      <c r="BC16" s="1468"/>
      <c r="BD16" s="443"/>
      <c r="BE16" s="1467">
        <v>10.5</v>
      </c>
      <c r="BF16" s="1468"/>
      <c r="BG16" s="443"/>
      <c r="BH16" s="1467">
        <v>10.5</v>
      </c>
      <c r="BI16" s="1468"/>
      <c r="BJ16" s="443"/>
      <c r="BK16" s="1467">
        <v>10.5</v>
      </c>
      <c r="BL16" s="1468"/>
      <c r="BM16" s="443"/>
      <c r="BN16" s="1467">
        <v>10.5</v>
      </c>
      <c r="BO16" s="1468"/>
      <c r="BP16" s="443"/>
      <c r="BQ16" s="1467">
        <v>10.5</v>
      </c>
      <c r="BR16" s="1468"/>
      <c r="BS16" s="443"/>
      <c r="BT16" s="1467">
        <v>10.5</v>
      </c>
      <c r="BU16" s="1468"/>
      <c r="BV16" s="443"/>
      <c r="BW16" s="1467">
        <v>10.5</v>
      </c>
      <c r="BX16" s="1468"/>
      <c r="BY16" s="443"/>
      <c r="BZ16" s="1467">
        <v>10.5</v>
      </c>
      <c r="CA16" s="1468"/>
    </row>
    <row r="17" spans="1:88" ht="13.5" thickBot="1" x14ac:dyDescent="0.25">
      <c r="A17" s="434"/>
      <c r="B17" s="442"/>
      <c r="C17" s="1052"/>
      <c r="D17" s="507"/>
      <c r="E17" s="494"/>
      <c r="F17" s="1469"/>
      <c r="G17" s="419"/>
      <c r="H17" s="1187"/>
      <c r="I17" s="419"/>
      <c r="J17" s="1470"/>
      <c r="K17" s="1187"/>
      <c r="L17" s="419"/>
      <c r="M17" s="1470"/>
      <c r="N17" s="1187"/>
      <c r="O17" s="419"/>
      <c r="P17" s="1470"/>
      <c r="Q17" s="1187"/>
      <c r="R17" s="419"/>
      <c r="S17" s="1470"/>
      <c r="T17" s="1187"/>
      <c r="U17" s="419"/>
      <c r="V17" s="1470"/>
      <c r="W17" s="1187"/>
      <c r="X17" s="419"/>
      <c r="Y17" s="1470"/>
      <c r="Z17" s="1187"/>
      <c r="AA17" s="419"/>
      <c r="AB17" s="1470"/>
      <c r="AC17" s="1187"/>
      <c r="AD17" s="419"/>
      <c r="AE17" s="1470"/>
      <c r="AF17" s="1187"/>
      <c r="AG17" s="419"/>
      <c r="AH17" s="1470"/>
      <c r="AI17" s="1187"/>
      <c r="AJ17" s="419"/>
      <c r="AK17" s="1470"/>
      <c r="AL17" s="1187"/>
      <c r="AM17" s="419"/>
      <c r="AN17" s="1470"/>
      <c r="AO17" s="1187"/>
      <c r="AP17" s="419"/>
      <c r="AQ17" s="1470"/>
      <c r="AR17" s="1187"/>
      <c r="AS17" s="419"/>
      <c r="AT17" s="1470"/>
      <c r="AU17" s="1187"/>
      <c r="AV17" s="419"/>
      <c r="AW17" s="1470"/>
      <c r="AX17" s="1187"/>
      <c r="AY17" s="419"/>
      <c r="AZ17" s="1470"/>
      <c r="BA17" s="1187"/>
      <c r="BB17" s="419"/>
      <c r="BC17" s="1470"/>
      <c r="BD17" s="1187"/>
      <c r="BE17" s="419"/>
      <c r="BF17" s="1470"/>
      <c r="BG17" s="1187"/>
      <c r="BH17" s="419"/>
      <c r="BI17" s="1470"/>
      <c r="BJ17" s="1187"/>
      <c r="BK17" s="419"/>
      <c r="BL17" s="1470"/>
      <c r="BM17" s="1187"/>
      <c r="BN17" s="419"/>
      <c r="BO17" s="1470"/>
      <c r="BP17" s="1187"/>
      <c r="BQ17" s="419"/>
      <c r="BR17" s="1470"/>
      <c r="BS17" s="1187"/>
      <c r="BT17" s="419"/>
      <c r="BU17" s="1470"/>
      <c r="BV17" s="1187"/>
      <c r="BW17" s="419"/>
      <c r="BX17" s="1470"/>
      <c r="BY17" s="1187"/>
      <c r="BZ17" s="419"/>
      <c r="CA17" s="1470"/>
    </row>
    <row r="18" spans="1:88" ht="13.5" thickBot="1" x14ac:dyDescent="0.25">
      <c r="A18" s="493"/>
      <c r="B18" s="494"/>
      <c r="C18" s="690"/>
      <c r="D18" s="1213" t="s">
        <v>334</v>
      </c>
      <c r="E18" s="479"/>
      <c r="F18" s="1471"/>
      <c r="G18" s="479"/>
      <c r="H18" s="478"/>
      <c r="I18" s="479">
        <v>21</v>
      </c>
      <c r="J18" s="498"/>
      <c r="K18" s="478"/>
      <c r="L18" s="479">
        <v>21</v>
      </c>
      <c r="M18" s="498"/>
      <c r="N18" s="478"/>
      <c r="O18" s="479">
        <v>21</v>
      </c>
      <c r="P18" s="498"/>
      <c r="Q18" s="478"/>
      <c r="R18" s="479">
        <v>21</v>
      </c>
      <c r="S18" s="498"/>
      <c r="T18" s="478"/>
      <c r="U18" s="479">
        <v>21</v>
      </c>
      <c r="V18" s="498"/>
      <c r="W18" s="478"/>
      <c r="X18" s="479">
        <v>21</v>
      </c>
      <c r="Y18" s="498"/>
      <c r="Z18" s="478"/>
      <c r="AA18" s="479">
        <v>21</v>
      </c>
      <c r="AB18" s="498"/>
      <c r="AC18" s="478"/>
      <c r="AD18" s="479">
        <v>21</v>
      </c>
      <c r="AE18" s="498"/>
      <c r="AF18" s="478"/>
      <c r="AG18" s="479">
        <v>21</v>
      </c>
      <c r="AH18" s="498"/>
      <c r="AI18" s="478"/>
      <c r="AJ18" s="479">
        <v>21</v>
      </c>
      <c r="AK18" s="498"/>
      <c r="AL18" s="478"/>
      <c r="AM18" s="479">
        <v>21</v>
      </c>
      <c r="AN18" s="498"/>
      <c r="AO18" s="478"/>
      <c r="AP18" s="479">
        <v>21</v>
      </c>
      <c r="AQ18" s="498"/>
      <c r="AR18" s="478"/>
      <c r="AS18" s="479">
        <v>21</v>
      </c>
      <c r="AT18" s="498"/>
      <c r="AU18" s="478"/>
      <c r="AV18" s="479">
        <v>21</v>
      </c>
      <c r="AW18" s="498"/>
      <c r="AX18" s="478"/>
      <c r="AY18" s="479">
        <v>21</v>
      </c>
      <c r="AZ18" s="498"/>
      <c r="BA18" s="478"/>
      <c r="BB18" s="479">
        <v>21</v>
      </c>
      <c r="BC18" s="498"/>
      <c r="BD18" s="478"/>
      <c r="BE18" s="479">
        <v>21</v>
      </c>
      <c r="BF18" s="498"/>
      <c r="BG18" s="478"/>
      <c r="BH18" s="479">
        <v>21</v>
      </c>
      <c r="BI18" s="498"/>
      <c r="BJ18" s="478"/>
      <c r="BK18" s="479">
        <v>21</v>
      </c>
      <c r="BL18" s="498"/>
      <c r="BM18" s="478"/>
      <c r="BN18" s="479">
        <v>21</v>
      </c>
      <c r="BO18" s="498"/>
      <c r="BP18" s="478"/>
      <c r="BQ18" s="479">
        <v>21</v>
      </c>
      <c r="BR18" s="498"/>
      <c r="BS18" s="478"/>
      <c r="BT18" s="479">
        <v>21</v>
      </c>
      <c r="BU18" s="498"/>
      <c r="BV18" s="478"/>
      <c r="BW18" s="479">
        <v>21</v>
      </c>
      <c r="BX18" s="498"/>
      <c r="BY18" s="478"/>
      <c r="BZ18" s="479">
        <v>21</v>
      </c>
      <c r="CA18" s="498"/>
    </row>
    <row r="19" spans="1:88" ht="15" x14ac:dyDescent="0.25">
      <c r="A19" s="425"/>
      <c r="B19" s="427"/>
      <c r="C19" s="633"/>
      <c r="D19" s="1039" t="s">
        <v>24</v>
      </c>
      <c r="E19" s="636"/>
      <c r="F19" s="888"/>
      <c r="G19" s="596"/>
      <c r="H19" s="1003">
        <f>ROUND(SQRT(I19^2+J19^2)*1000/(SQRT(3)*I20),2)</f>
        <v>4.07</v>
      </c>
      <c r="I19" s="1041">
        <v>2.3519999999999999E-3</v>
      </c>
      <c r="J19" s="1042">
        <v>1.6800000000000001E-3</v>
      </c>
      <c r="K19" s="1003">
        <f>ROUND(SQRT(L19^2+M19^2)*1000/(SQRT(3)*L20),2)</f>
        <v>3.83</v>
      </c>
      <c r="L19" s="1041">
        <v>2.3040000000000001E-3</v>
      </c>
      <c r="M19" s="1042">
        <v>1.4400000000000001E-3</v>
      </c>
      <c r="N19" s="1003">
        <f>ROUND(SQRT(O19^2+P19^2)*1000/(SQRT(3)*O20),2)</f>
        <v>3.24</v>
      </c>
      <c r="O19" s="1041">
        <v>2.1120000000000002E-3</v>
      </c>
      <c r="P19" s="1042">
        <v>9.1200000000000005E-4</v>
      </c>
      <c r="Q19" s="1003">
        <f>ROUND(SQRT(R19^2+S19^2)*1000/(SQRT(3)*R20),2)</f>
        <v>3.27</v>
      </c>
      <c r="R19" s="1041">
        <v>2.088E-3</v>
      </c>
      <c r="S19" s="1042">
        <v>8.8800000000000001E-4</v>
      </c>
      <c r="T19" s="1003">
        <f>ROUND(SQRT(U19^2+V19^2)*1000/(SQRT(3)*U20),2)</f>
        <v>3.24</v>
      </c>
      <c r="U19" s="1041">
        <v>2.0400000000000001E-3</v>
      </c>
      <c r="V19" s="1042">
        <v>9.3599999999999998E-4</v>
      </c>
      <c r="W19" s="1003">
        <f>ROUND(SQRT(X19^2+Y19^2)*1000/(SQRT(3)*X20),2)</f>
        <v>3.12</v>
      </c>
      <c r="X19" s="1041">
        <v>1.9680000000000001E-3</v>
      </c>
      <c r="Y19" s="1042">
        <v>8.8800000000000001E-4</v>
      </c>
      <c r="Z19" s="1003">
        <f>ROUND(SQRT(AA19^2+AB19^2)*1000/(SQRT(3)*AA20),2)</f>
        <v>3.08</v>
      </c>
      <c r="AA19" s="1041">
        <v>1.944E-3</v>
      </c>
      <c r="AB19" s="1042">
        <v>8.8800000000000001E-4</v>
      </c>
      <c r="AC19" s="1003">
        <f>ROUND(SQRT(AD19^2+AE19^2)*1000/(SQRT(3)*AD20),2)</f>
        <v>3.19</v>
      </c>
      <c r="AD19" s="1041">
        <v>2.016E-3</v>
      </c>
      <c r="AE19" s="1042">
        <v>9.1200000000000005E-4</v>
      </c>
      <c r="AF19" s="1003">
        <f>ROUND(SQRT(AG19^2+AH19^2)*1000/(SQRT(3)*AG20),2)</f>
        <v>3.2</v>
      </c>
      <c r="AG19" s="1041">
        <v>2.0400000000000001E-3</v>
      </c>
      <c r="AH19" s="1042">
        <v>8.6399999999999997E-4</v>
      </c>
      <c r="AI19" s="1003">
        <f>ROUND(SQRT(AJ19^2+AK19^2)*1000/(SQRT(3)*AJ20),2)</f>
        <v>3.05</v>
      </c>
      <c r="AJ19" s="1041">
        <v>1.92E-3</v>
      </c>
      <c r="AK19" s="1042">
        <v>8.8800000000000001E-4</v>
      </c>
      <c r="AL19" s="1003">
        <f>ROUND(SQRT(AM19^2+AN19^2)*1000/(SQRT(3)*AM20),2)</f>
        <v>2.88</v>
      </c>
      <c r="AM19" s="1041">
        <v>1.848E-3</v>
      </c>
      <c r="AN19" s="1042">
        <v>7.4399999999999998E-4</v>
      </c>
      <c r="AO19" s="1003">
        <f>ROUND(SQRT(AP19^2+AQ19^2)*1000/(SQRT(3)*AP20),2)</f>
        <v>2.76</v>
      </c>
      <c r="AP19" s="1041">
        <v>1.7520000000000001E-3</v>
      </c>
      <c r="AQ19" s="1042">
        <v>7.6800000000000002E-4</v>
      </c>
      <c r="AR19" s="1003">
        <f>ROUND(SQRT(AS19^2+AT19^2)*1000/(SQRT(3)*AS20),2)</f>
        <v>2.92</v>
      </c>
      <c r="AS19" s="1041">
        <v>1.872E-3</v>
      </c>
      <c r="AT19" s="1042">
        <v>7.6800000000000002E-4</v>
      </c>
      <c r="AU19" s="1003">
        <f>ROUND(SQRT(AV19^2+AW19^2)*1000/(SQRT(3)*AV20),2)</f>
        <v>2.82</v>
      </c>
      <c r="AV19" s="1041">
        <v>1.8E-3</v>
      </c>
      <c r="AW19" s="1042">
        <v>7.6800000000000002E-4</v>
      </c>
      <c r="AX19" s="1003">
        <f>ROUND(SQRT(AY19^2+AZ19^2)*1000/(SQRT(3)*AY20),2)</f>
        <v>2.96</v>
      </c>
      <c r="AY19" s="1041">
        <v>1.92E-3</v>
      </c>
      <c r="AZ19" s="1042">
        <v>7.2000000000000005E-4</v>
      </c>
      <c r="BA19" s="1003">
        <f>ROUND(SQRT(BB19^2+BC19^2)*1000/(SQRT(3)*BB20),2)</f>
        <v>2.93</v>
      </c>
      <c r="BB19" s="1041">
        <v>1.872E-3</v>
      </c>
      <c r="BC19" s="1042">
        <v>7.9199999999999995E-4</v>
      </c>
      <c r="BD19" s="1003">
        <f>ROUND(SQRT(BE19^2+BF19^2)*1000/(SQRT(3)*BE20),2)</f>
        <v>2.57</v>
      </c>
      <c r="BE19" s="1041">
        <v>1.704E-3</v>
      </c>
      <c r="BF19" s="1042">
        <v>6.4800000000000003E-4</v>
      </c>
      <c r="BG19" s="1003">
        <f>ROUND(SQRT(BH19^2+BI19^2)*1000/(SQRT(3)*BH20),2)</f>
        <v>3.04</v>
      </c>
      <c r="BH19" s="1041">
        <v>1.9680000000000001E-3</v>
      </c>
      <c r="BI19" s="1042">
        <v>8.8800000000000001E-4</v>
      </c>
      <c r="BJ19" s="1003">
        <f>ROUND(SQRT(BK19^2+BL19^2)*1000/(SQRT(3)*BK20),2)</f>
        <v>3.07</v>
      </c>
      <c r="BK19" s="1041">
        <v>1.9919999999999998E-3</v>
      </c>
      <c r="BL19" s="1042">
        <v>8.8800000000000001E-4</v>
      </c>
      <c r="BM19" s="1003">
        <f>ROUND(SQRT(BN19^2+BO19^2)*1000/(SQRT(3)*BN20),2)</f>
        <v>3.17</v>
      </c>
      <c r="BN19" s="1041">
        <v>2.088E-3</v>
      </c>
      <c r="BO19" s="1042">
        <v>8.4000000000000003E-4</v>
      </c>
      <c r="BP19" s="1003">
        <f>ROUND(SQRT(BQ19^2+BR19^2)*1000/(SQRT(3)*BQ20),2)</f>
        <v>3.18</v>
      </c>
      <c r="BQ19" s="1041">
        <v>2.0639999999999999E-3</v>
      </c>
      <c r="BR19" s="1042">
        <v>9.1200000000000005E-4</v>
      </c>
      <c r="BS19" s="1003">
        <f>ROUND(SQRT(BT19^2+BU19^2)*1000/(SQRT(3)*BT20),2)</f>
        <v>3.12</v>
      </c>
      <c r="BT19" s="1041">
        <v>2.0400000000000001E-3</v>
      </c>
      <c r="BU19" s="1042">
        <v>8.6399999999999997E-4</v>
      </c>
      <c r="BV19" s="1003">
        <f>ROUND(SQRT(BW19^2+BX19^2)*1000/(SQRT(3)*BW20),2)</f>
        <v>3.1</v>
      </c>
      <c r="BW19" s="1041">
        <v>2.016E-3</v>
      </c>
      <c r="BX19" s="1042">
        <v>8.8800000000000001E-4</v>
      </c>
      <c r="BY19" s="1003">
        <f>ROUND(SQRT(BZ19^2+CA19^2)*1000/(SQRT(3)*BZ20),2)</f>
        <v>2.2799999999999998</v>
      </c>
      <c r="BZ19" s="1041">
        <v>1.32E-3</v>
      </c>
      <c r="CA19" s="1042">
        <v>-9.3599999999999998E-4</v>
      </c>
      <c r="CB19" s="877">
        <f>I19+L19+O19+R19+U19+X19++AA19+AD19+AG19+AJ19+AM19+AP19+AS19+AV19+AY19+BB19+BE19+BH19+BK19++BN19+BQ19+BT19+BW19+BZ19</f>
        <v>4.7039999999999992E-2</v>
      </c>
      <c r="CC19" s="877">
        <f>J19+M19+P19+S19+V19+Y19++AB19+AE19+AH19+AK19+AN19+AQ19+AT19+AW19+AZ19+BC19+BF19+BI19+BL19++BO19+BR19+BU19+BX19+CA19</f>
        <v>1.9848000000000001E-2</v>
      </c>
      <c r="CD19" s="375">
        <v>4.7039999999999992E-2</v>
      </c>
      <c r="CE19" s="375">
        <v>2.0784E-2</v>
      </c>
      <c r="CF19" s="1051">
        <f>CB19-CD19</f>
        <v>0</v>
      </c>
      <c r="CG19" s="1051">
        <f>CC19-CE19</f>
        <v>-9.3599999999999933E-4</v>
      </c>
      <c r="CH19" s="1051"/>
    </row>
    <row r="20" spans="1:88" ht="13.5" thickBot="1" x14ac:dyDescent="0.25">
      <c r="A20" s="493"/>
      <c r="B20" s="494" t="s">
        <v>322</v>
      </c>
      <c r="C20" s="1048"/>
      <c r="D20" s="507" t="s">
        <v>28</v>
      </c>
      <c r="E20" s="494"/>
      <c r="F20" s="895"/>
      <c r="G20" s="420"/>
      <c r="H20" s="1392"/>
      <c r="I20" s="420">
        <v>0.41</v>
      </c>
      <c r="J20" s="494"/>
      <c r="K20" s="1392"/>
      <c r="L20" s="420">
        <v>0.41</v>
      </c>
      <c r="M20" s="494"/>
      <c r="N20" s="1392"/>
      <c r="O20" s="420">
        <v>0.41</v>
      </c>
      <c r="P20" s="494"/>
      <c r="Q20" s="1392"/>
      <c r="R20" s="420">
        <v>0.4</v>
      </c>
      <c r="S20" s="494"/>
      <c r="T20" s="1392"/>
      <c r="U20" s="420">
        <v>0.4</v>
      </c>
      <c r="V20" s="494"/>
      <c r="W20" s="1392"/>
      <c r="X20" s="420">
        <v>0.4</v>
      </c>
      <c r="Y20" s="494"/>
      <c r="Z20" s="1392"/>
      <c r="AA20" s="420">
        <v>0.4</v>
      </c>
      <c r="AB20" s="494"/>
      <c r="AC20" s="1392"/>
      <c r="AD20" s="420">
        <v>0.4</v>
      </c>
      <c r="AE20" s="494"/>
      <c r="AF20" s="1392"/>
      <c r="AG20" s="420">
        <v>0.4</v>
      </c>
      <c r="AH20" s="494"/>
      <c r="AI20" s="1392"/>
      <c r="AJ20" s="420">
        <v>0.4</v>
      </c>
      <c r="AK20" s="494"/>
      <c r="AL20" s="1392"/>
      <c r="AM20" s="420">
        <v>0.4</v>
      </c>
      <c r="AN20" s="494"/>
      <c r="AO20" s="1392"/>
      <c r="AP20" s="420">
        <v>0.4</v>
      </c>
      <c r="AQ20" s="494"/>
      <c r="AR20" s="1392"/>
      <c r="AS20" s="420">
        <v>0.4</v>
      </c>
      <c r="AT20" s="494"/>
      <c r="AU20" s="1392"/>
      <c r="AV20" s="420">
        <v>0.4</v>
      </c>
      <c r="AW20" s="494"/>
      <c r="AX20" s="1392"/>
      <c r="AY20" s="420">
        <v>0.4</v>
      </c>
      <c r="AZ20" s="494"/>
      <c r="BA20" s="1392"/>
      <c r="BB20" s="420">
        <v>0.4</v>
      </c>
      <c r="BC20" s="494"/>
      <c r="BD20" s="1392"/>
      <c r="BE20" s="420">
        <v>0.41</v>
      </c>
      <c r="BF20" s="494"/>
      <c r="BG20" s="1392"/>
      <c r="BH20" s="420">
        <v>0.41</v>
      </c>
      <c r="BI20" s="494"/>
      <c r="BJ20" s="1392"/>
      <c r="BK20" s="420">
        <v>0.41</v>
      </c>
      <c r="BL20" s="494"/>
      <c r="BM20" s="1392"/>
      <c r="BN20" s="420">
        <v>0.41</v>
      </c>
      <c r="BO20" s="494"/>
      <c r="BP20" s="1392"/>
      <c r="BQ20" s="420">
        <v>0.41</v>
      </c>
      <c r="BR20" s="494"/>
      <c r="BS20" s="1392"/>
      <c r="BT20" s="420">
        <v>0.41</v>
      </c>
      <c r="BU20" s="494"/>
      <c r="BV20" s="1392"/>
      <c r="BW20" s="420">
        <v>0.41</v>
      </c>
      <c r="BX20" s="494"/>
      <c r="BY20" s="1392"/>
      <c r="BZ20" s="420">
        <v>0.41</v>
      </c>
      <c r="CA20" s="494"/>
    </row>
    <row r="21" spans="1:88" ht="15" x14ac:dyDescent="0.25">
      <c r="A21" s="436"/>
      <c r="B21" s="435"/>
      <c r="C21" s="640"/>
      <c r="D21" s="1319" t="s">
        <v>24</v>
      </c>
      <c r="E21" s="1050"/>
      <c r="F21" s="1049"/>
      <c r="G21" s="1050"/>
      <c r="H21" s="1003">
        <f>ROUND(SQRT(I21^2+J21^2)*1000/(SQRT(3)*I22),2)</f>
        <v>2.21</v>
      </c>
      <c r="I21" s="1473">
        <v>1.2960000000000001E-3</v>
      </c>
      <c r="J21" s="1042">
        <v>-8.8800000000000001E-4</v>
      </c>
      <c r="K21" s="1003">
        <f>ROUND(SQRT(L21^2+M21^2)*1000/(SQRT(3)*L22),2)</f>
        <v>2.23</v>
      </c>
      <c r="L21" s="1473">
        <v>1.2960000000000001E-3</v>
      </c>
      <c r="M21" s="1474">
        <v>-9.1200000000000005E-4</v>
      </c>
      <c r="N21" s="1003">
        <f>ROUND(SQRT(O21^2+P21^2)*1000/(SQRT(3)*O22),2)</f>
        <v>2.23</v>
      </c>
      <c r="O21" s="1473">
        <v>1.2960000000000001E-3</v>
      </c>
      <c r="P21" s="1474">
        <v>-9.1200000000000005E-4</v>
      </c>
      <c r="Q21" s="1003">
        <f>ROUND(SQRT(R21^2+S21^2)*1000/(SQRT(3)*R22),2)</f>
        <v>2.27</v>
      </c>
      <c r="R21" s="1473">
        <v>1.2960000000000001E-3</v>
      </c>
      <c r="S21" s="1474">
        <v>-8.8800000000000001E-4</v>
      </c>
      <c r="T21" s="1003">
        <f>ROUND(SQRT(U21^2+V21^2)*1000/(SQRT(3)*U22),2)</f>
        <v>2.29</v>
      </c>
      <c r="U21" s="1473">
        <v>1.2960000000000001E-3</v>
      </c>
      <c r="V21" s="1474">
        <v>-9.1200000000000005E-4</v>
      </c>
      <c r="W21" s="1003">
        <f>ROUND(SQRT(X21^2+Y21^2)*1000/(SQRT(3)*X22),2)</f>
        <v>2.2400000000000002</v>
      </c>
      <c r="X21" s="1473">
        <v>1.2719999999999999E-3</v>
      </c>
      <c r="Y21" s="1474">
        <v>-8.8800000000000001E-4</v>
      </c>
      <c r="Z21" s="1003">
        <f>ROUND(SQRT(AA21^2+AB21^2)*1000/(SQRT(3)*AA22),2)</f>
        <v>2.27</v>
      </c>
      <c r="AA21" s="1473">
        <v>1.2960000000000001E-3</v>
      </c>
      <c r="AB21" s="1474">
        <v>-8.8800000000000001E-4</v>
      </c>
      <c r="AC21" s="1003">
        <f>ROUND(SQRT(AD21^2+AE21^2)*1000/(SQRT(3)*AD22),2)</f>
        <v>2.27</v>
      </c>
      <c r="AD21" s="1473">
        <v>1.2960000000000001E-3</v>
      </c>
      <c r="AE21" s="1474">
        <v>-8.8800000000000001E-4</v>
      </c>
      <c r="AF21" s="1003">
        <f>ROUND(SQRT(AG21^2+AH21^2)*1000/(SQRT(3)*AG22),2)</f>
        <v>2.2400000000000002</v>
      </c>
      <c r="AG21" s="1473">
        <v>1.2719999999999999E-3</v>
      </c>
      <c r="AH21" s="1474">
        <v>-8.8800000000000001E-4</v>
      </c>
      <c r="AI21" s="1003">
        <f>ROUND(SQRT(AJ21^2+AK21^2)*1000/(SQRT(3)*AJ22),2)</f>
        <v>2.27</v>
      </c>
      <c r="AJ21" s="1473">
        <v>1.2960000000000001E-3</v>
      </c>
      <c r="AK21" s="1474">
        <v>-8.8800000000000001E-4</v>
      </c>
      <c r="AL21" s="1003">
        <f>ROUND(SQRT(AM21^2+AN21^2)*1000/(SQRT(3)*AM22),2)</f>
        <v>2.27</v>
      </c>
      <c r="AM21" s="1473">
        <v>1.2960000000000001E-3</v>
      </c>
      <c r="AN21" s="1474">
        <v>-8.8800000000000001E-4</v>
      </c>
      <c r="AO21" s="1003">
        <f>ROUND(SQRT(AP21^2+AQ21^2)*1000/(SQRT(3)*AP22),2)</f>
        <v>2.2400000000000002</v>
      </c>
      <c r="AP21" s="1473">
        <v>1.2719999999999999E-3</v>
      </c>
      <c r="AQ21" s="1474">
        <v>-8.8800000000000001E-4</v>
      </c>
      <c r="AR21" s="1003">
        <f>ROUND(SQRT(AS21^2+AT21^2)*1000/(SQRT(3)*AS22),2)</f>
        <v>2.27</v>
      </c>
      <c r="AS21" s="1473">
        <v>1.2960000000000001E-3</v>
      </c>
      <c r="AT21" s="1474">
        <v>-8.8800000000000001E-4</v>
      </c>
      <c r="AU21" s="1003">
        <f>ROUND(SQRT(AV21^2+AW21^2)*1000/(SQRT(3)*AV22),2)</f>
        <v>2.2400000000000002</v>
      </c>
      <c r="AV21" s="1473">
        <v>1.2719999999999999E-3</v>
      </c>
      <c r="AW21" s="1474">
        <v>-8.8800000000000001E-4</v>
      </c>
      <c r="AX21" s="1003">
        <f>ROUND(SQRT(AY21^2+AZ21^2)*1000/(SQRT(3)*AY22),2)</f>
        <v>2.27</v>
      </c>
      <c r="AY21" s="1473">
        <v>1.2960000000000001E-3</v>
      </c>
      <c r="AZ21" s="1474">
        <v>-8.8800000000000001E-4</v>
      </c>
      <c r="BA21" s="1003">
        <f>ROUND(SQRT(BB21^2+BC21^2)*1000/(SQRT(3)*BB22),2)</f>
        <v>2.2400000000000002</v>
      </c>
      <c r="BB21" s="1473">
        <v>1.2719999999999999E-3</v>
      </c>
      <c r="BC21" s="1474">
        <v>-8.8800000000000001E-4</v>
      </c>
      <c r="BD21" s="1003">
        <f>ROUND(SQRT(BE21^2+BF21^2)*1000/(SQRT(3)*BE22),2)</f>
        <v>1.43</v>
      </c>
      <c r="BE21" s="1473">
        <v>5.2800000000000004E-4</v>
      </c>
      <c r="BF21" s="1474">
        <v>-8.6399999999999997E-4</v>
      </c>
      <c r="BG21" s="1003">
        <f>ROUND(SQRT(BH21^2+BI21^2)*1000/(SQRT(3)*BH22),2)</f>
        <v>2.1</v>
      </c>
      <c r="BH21" s="1473">
        <v>1.1999999999999999E-3</v>
      </c>
      <c r="BI21" s="1474">
        <v>-8.8800000000000001E-4</v>
      </c>
      <c r="BJ21" s="1003">
        <f>ROUND(SQRT(BK21^2+BL21^2)*1000/(SQRT(3)*BK22),2)</f>
        <v>2.08</v>
      </c>
      <c r="BK21" s="1473">
        <v>1.176E-3</v>
      </c>
      <c r="BL21" s="1474">
        <v>-8.8800000000000001E-4</v>
      </c>
      <c r="BM21" s="1003">
        <f>ROUND(SQRT(BN21^2+BO21^2)*1000/(SQRT(3)*BN22),2)</f>
        <v>1.47</v>
      </c>
      <c r="BN21" s="1473">
        <v>5.5199999999999997E-4</v>
      </c>
      <c r="BO21" s="1474">
        <v>-8.8800000000000001E-4</v>
      </c>
      <c r="BP21" s="1003">
        <f>ROUND(SQRT(BQ21^2+BR21^2)*1000/(SQRT(3)*BQ22),2)</f>
        <v>2.1</v>
      </c>
      <c r="BQ21" s="1473">
        <v>1.1999999999999999E-3</v>
      </c>
      <c r="BR21" s="1474">
        <v>-8.8800000000000001E-4</v>
      </c>
      <c r="BS21" s="1003">
        <f>ROUND(SQRT(BT21^2+BU21^2)*1000/(SQRT(3)*BT22),2)</f>
        <v>2.1</v>
      </c>
      <c r="BT21" s="1473">
        <v>1.1999999999999999E-3</v>
      </c>
      <c r="BU21" s="1474">
        <v>-8.8800000000000001E-4</v>
      </c>
      <c r="BV21" s="1003">
        <f>ROUND(SQRT(BW21^2+BX21^2)*1000/(SQRT(3)*BW22),2)</f>
        <v>2.0499999999999998</v>
      </c>
      <c r="BW21" s="1473">
        <v>1.152E-3</v>
      </c>
      <c r="BX21" s="1474">
        <v>-8.8800000000000001E-4</v>
      </c>
      <c r="BY21" s="1003">
        <f>ROUND(SQRT(BZ21^2+CA21^2)*1000/(SQRT(3)*BZ22),2)</f>
        <v>1.45</v>
      </c>
      <c r="BZ21" s="1473">
        <v>5.2800000000000004E-4</v>
      </c>
      <c r="CA21" s="1474">
        <v>-8.8800000000000001E-4</v>
      </c>
      <c r="CB21" s="877">
        <f>I21+L21+O21+R21+U21+X21++AA21+AD21+AG21+AJ21+AM21+AP21+AS21+AV21+AY21+BB21+BE21+BH21+BK21++BN21+BQ21+BT21+BW21+BZ21</f>
        <v>2.8152E-2</v>
      </c>
      <c r="CC21" s="877">
        <f>J21+M21+P21+S21+V21+Y21++AB21+AE21+AH21+AK21+AN21+AQ21+AT21+AW21+AZ21+BC21+BF21+BI21+BL21++BO21+BR21+BU21+BX21+CA21</f>
        <v>-2.1360000000000001E-2</v>
      </c>
      <c r="CD21" s="375">
        <v>2.8152E-2</v>
      </c>
      <c r="CE21" s="375">
        <v>2.1360000000000001E-2</v>
      </c>
      <c r="CF21" s="1051">
        <f>CB21-CD21</f>
        <v>0</v>
      </c>
      <c r="CG21" s="1051">
        <f>CC21-CE21</f>
        <v>-4.2720000000000001E-2</v>
      </c>
      <c r="CH21" s="1051"/>
    </row>
    <row r="22" spans="1:88" ht="13.5" thickBot="1" x14ac:dyDescent="0.25">
      <c r="A22" s="434"/>
      <c r="B22" s="435" t="s">
        <v>335</v>
      </c>
      <c r="C22" s="1052"/>
      <c r="D22" s="436" t="s">
        <v>28</v>
      </c>
      <c r="E22" s="435"/>
      <c r="F22" s="1049"/>
      <c r="G22" s="679"/>
      <c r="H22" s="1392"/>
      <c r="I22" s="420">
        <v>0.41</v>
      </c>
      <c r="J22" s="494"/>
      <c r="K22" s="1392"/>
      <c r="L22" s="420">
        <v>0.41</v>
      </c>
      <c r="M22" s="494"/>
      <c r="N22" s="1392"/>
      <c r="O22" s="420">
        <v>0.41</v>
      </c>
      <c r="P22" s="494"/>
      <c r="Q22" s="1392"/>
      <c r="R22" s="679">
        <v>0.4</v>
      </c>
      <c r="S22" s="679"/>
      <c r="T22" s="1392"/>
      <c r="U22" s="679">
        <v>0.4</v>
      </c>
      <c r="V22" s="1050"/>
      <c r="W22" s="1392"/>
      <c r="X22" s="679">
        <v>0.4</v>
      </c>
      <c r="Y22" s="1050"/>
      <c r="Z22" s="1392"/>
      <c r="AA22" s="679">
        <v>0.4</v>
      </c>
      <c r="AB22" s="1050"/>
      <c r="AC22" s="1392"/>
      <c r="AD22" s="679">
        <v>0.4</v>
      </c>
      <c r="AE22" s="1050"/>
      <c r="AF22" s="1392"/>
      <c r="AG22" s="679">
        <v>0.4</v>
      </c>
      <c r="AH22" s="1050"/>
      <c r="AI22" s="1392"/>
      <c r="AJ22" s="679">
        <v>0.4</v>
      </c>
      <c r="AK22" s="1050"/>
      <c r="AL22" s="1392"/>
      <c r="AM22" s="679">
        <v>0.4</v>
      </c>
      <c r="AN22" s="1050"/>
      <c r="AO22" s="1392"/>
      <c r="AP22" s="679">
        <v>0.4</v>
      </c>
      <c r="AQ22" s="1050"/>
      <c r="AR22" s="1392"/>
      <c r="AS22" s="679">
        <v>0.4</v>
      </c>
      <c r="AT22" s="1050"/>
      <c r="AU22" s="1392"/>
      <c r="AV22" s="679">
        <v>0.4</v>
      </c>
      <c r="AW22" s="1050"/>
      <c r="AX22" s="1392"/>
      <c r="AY22" s="679">
        <v>0.4</v>
      </c>
      <c r="AZ22" s="1050"/>
      <c r="BA22" s="1392"/>
      <c r="BB22" s="679">
        <v>0.4</v>
      </c>
      <c r="BC22" s="1050"/>
      <c r="BD22" s="1392"/>
      <c r="BE22" s="420">
        <v>0.41</v>
      </c>
      <c r="BF22" s="494"/>
      <c r="BG22" s="1392"/>
      <c r="BH22" s="420">
        <v>0.41</v>
      </c>
      <c r="BI22" s="494"/>
      <c r="BJ22" s="1392"/>
      <c r="BK22" s="420">
        <v>0.41</v>
      </c>
      <c r="BL22" s="494"/>
      <c r="BM22" s="1392"/>
      <c r="BN22" s="420">
        <v>0.41</v>
      </c>
      <c r="BO22" s="494"/>
      <c r="BP22" s="1392"/>
      <c r="BQ22" s="420">
        <v>0.41</v>
      </c>
      <c r="BR22" s="494"/>
      <c r="BS22" s="1392"/>
      <c r="BT22" s="420">
        <v>0.41</v>
      </c>
      <c r="BU22" s="494"/>
      <c r="BV22" s="1392"/>
      <c r="BW22" s="420">
        <v>0.41</v>
      </c>
      <c r="BX22" s="494"/>
      <c r="BY22" s="1392"/>
      <c r="BZ22" s="420">
        <v>0.41</v>
      </c>
      <c r="CA22" s="494"/>
    </row>
    <row r="23" spans="1:88" x14ac:dyDescent="0.2">
      <c r="A23" s="425"/>
      <c r="B23" s="426"/>
      <c r="C23" s="427"/>
      <c r="D23" s="1039"/>
      <c r="E23" s="596"/>
      <c r="F23" s="1475" t="s">
        <v>175</v>
      </c>
      <c r="G23" s="596"/>
      <c r="H23" s="1183"/>
      <c r="I23" s="1216">
        <f>SUM(I5,I12)</f>
        <v>0</v>
      </c>
      <c r="J23" s="1182">
        <f>SUM(J5,J12)</f>
        <v>0</v>
      </c>
      <c r="K23" s="1180"/>
      <c r="L23" s="1216">
        <f>SUM(L5,L12)</f>
        <v>0</v>
      </c>
      <c r="M23" s="1184">
        <f>SUM(M5,M12)</f>
        <v>0</v>
      </c>
      <c r="N23" s="1183"/>
      <c r="O23" s="1216">
        <f>SUM(O5,O12)</f>
        <v>0</v>
      </c>
      <c r="P23" s="1182">
        <f>SUM(P5,P12)</f>
        <v>0</v>
      </c>
      <c r="Q23" s="1180"/>
      <c r="R23" s="1216">
        <f>SUM(R5,R12)</f>
        <v>0</v>
      </c>
      <c r="S23" s="1184">
        <f>SUM(S5,S12)</f>
        <v>0</v>
      </c>
      <c r="T23" s="1183"/>
      <c r="U23" s="1216">
        <f>SUM(U5,U12)</f>
        <v>0</v>
      </c>
      <c r="V23" s="1182">
        <f>SUM(V5,V12)</f>
        <v>0</v>
      </c>
      <c r="W23" s="1183"/>
      <c r="X23" s="1216">
        <f>SUM(X5,X12)</f>
        <v>0</v>
      </c>
      <c r="Y23" s="1182">
        <f>SUM(Y5,Y12)</f>
        <v>0</v>
      </c>
      <c r="Z23" s="1180"/>
      <c r="AA23" s="1216">
        <f>SUM(AA5,AA12)</f>
        <v>0</v>
      </c>
      <c r="AB23" s="1184">
        <f>SUM(AB5,AB12)</f>
        <v>0</v>
      </c>
      <c r="AC23" s="1183"/>
      <c r="AD23" s="1216">
        <f>SUM(AD5,AD12)</f>
        <v>0</v>
      </c>
      <c r="AE23" s="1182">
        <f>SUM(AE5,AE12)</f>
        <v>0</v>
      </c>
      <c r="AF23" s="1180"/>
      <c r="AG23" s="1216">
        <f>SUM(AG5,AG12)</f>
        <v>0</v>
      </c>
      <c r="AH23" s="1184">
        <f>SUM(AH5,AH12)</f>
        <v>0</v>
      </c>
      <c r="AI23" s="1183"/>
      <c r="AJ23" s="1216">
        <f>SUM(AJ5,AJ12)</f>
        <v>0</v>
      </c>
      <c r="AK23" s="1182">
        <f>SUM(AK5,AK12)</f>
        <v>0</v>
      </c>
      <c r="AL23" s="1183"/>
      <c r="AM23" s="1216">
        <f>SUM(AM5,AM12)</f>
        <v>0</v>
      </c>
      <c r="AN23" s="1182">
        <f>SUM(AN5,AN12)</f>
        <v>0</v>
      </c>
      <c r="AO23" s="1180"/>
      <c r="AP23" s="1216">
        <f>SUM(AP5,AP12)</f>
        <v>0</v>
      </c>
      <c r="AQ23" s="1184">
        <f>SUM(AQ5,AQ12)</f>
        <v>0</v>
      </c>
      <c r="AR23" s="1183"/>
      <c r="AS23" s="1216">
        <f>SUM(AS5,AS12)</f>
        <v>0</v>
      </c>
      <c r="AT23" s="1182">
        <f>SUM(AT5,AT12)</f>
        <v>0</v>
      </c>
      <c r="AU23" s="1180"/>
      <c r="AV23" s="1216">
        <f>SUM(AV5,AV12)</f>
        <v>0</v>
      </c>
      <c r="AW23" s="1184">
        <f>SUM(AW5,AW12)</f>
        <v>0</v>
      </c>
      <c r="AX23" s="1183"/>
      <c r="AY23" s="1216">
        <f>SUM(AY5,AY12)</f>
        <v>0</v>
      </c>
      <c r="AZ23" s="1182">
        <f>SUM(AZ5,AZ12)</f>
        <v>0</v>
      </c>
      <c r="BA23" s="1183"/>
      <c r="BB23" s="1216">
        <f>SUM(BB5,BB12)</f>
        <v>0</v>
      </c>
      <c r="BC23" s="1182">
        <f>SUM(BC5,BC12)</f>
        <v>0</v>
      </c>
      <c r="BD23" s="1180"/>
      <c r="BE23" s="1216">
        <f>SUM(BE5,BE12)</f>
        <v>0</v>
      </c>
      <c r="BF23" s="1182">
        <f>SUM(BF5,BF12)</f>
        <v>0</v>
      </c>
      <c r="BG23" s="1183"/>
      <c r="BH23" s="1216">
        <f>SUM(BH5,BH12)</f>
        <v>0</v>
      </c>
      <c r="BI23" s="1182">
        <f>SUM(BI5,BI12)</f>
        <v>0</v>
      </c>
      <c r="BJ23" s="1183"/>
      <c r="BK23" s="1216">
        <f>SUM(BK5,BK12)</f>
        <v>0</v>
      </c>
      <c r="BL23" s="1182">
        <f>SUM(BL5,BL12)</f>
        <v>0</v>
      </c>
      <c r="BM23" s="1183"/>
      <c r="BN23" s="1216">
        <f>SUM(BN5,BN12)</f>
        <v>0</v>
      </c>
      <c r="BO23" s="1182">
        <f>SUM(BO5,BO12)</f>
        <v>0</v>
      </c>
      <c r="BP23" s="1183"/>
      <c r="BQ23" s="1216">
        <f>SUM(BQ5,BQ12)</f>
        <v>0</v>
      </c>
      <c r="BR23" s="1182">
        <f>SUM(BR5,BR12)</f>
        <v>0</v>
      </c>
      <c r="BS23" s="1183"/>
      <c r="BT23" s="1216">
        <f>SUM(BT5,BT12)</f>
        <v>0</v>
      </c>
      <c r="BU23" s="1182">
        <f>SUM(BU5,BU12)</f>
        <v>0</v>
      </c>
      <c r="BV23" s="1183"/>
      <c r="BW23" s="1216">
        <f>SUM(BW5,BW12)</f>
        <v>0</v>
      </c>
      <c r="BX23" s="1182">
        <f>SUM(BX5,BX12)</f>
        <v>0</v>
      </c>
      <c r="BY23" s="1183"/>
      <c r="BZ23" s="1216">
        <f>SUM(BZ5,BZ12)</f>
        <v>0</v>
      </c>
      <c r="CA23" s="1182">
        <f>SUM(CA5,CA12)</f>
        <v>0</v>
      </c>
    </row>
    <row r="24" spans="1:88" ht="13.5" thickBot="1" x14ac:dyDescent="0.25">
      <c r="A24" s="419" t="s">
        <v>336</v>
      </c>
      <c r="B24" s="419"/>
      <c r="C24" s="435"/>
      <c r="D24" s="1218"/>
      <c r="E24" s="1208"/>
      <c r="F24" s="1476" t="s">
        <v>176</v>
      </c>
      <c r="G24" s="1208"/>
      <c r="H24" s="1188">
        <f>H6+H13</f>
        <v>7.8</v>
      </c>
      <c r="I24" s="1189">
        <f>SUM(I6,I13)</f>
        <v>0.119648</v>
      </c>
      <c r="J24" s="1210">
        <f>SUM(J6,J13)</f>
        <v>7.5992000000000004E-2</v>
      </c>
      <c r="K24" s="1188">
        <f>K6+K13</f>
        <v>7.5500000000000007</v>
      </c>
      <c r="L24" s="1189">
        <f>SUM(L6,L13)</f>
        <v>0.11579999999999999</v>
      </c>
      <c r="M24" s="1210">
        <f>SUM(M6,M13)</f>
        <v>7.3727999999999988E-2</v>
      </c>
      <c r="N24" s="1188">
        <f>N6+N13</f>
        <v>7.8000000000000007</v>
      </c>
      <c r="O24" s="1189">
        <f>SUM(O6,O13)</f>
        <v>0.120008</v>
      </c>
      <c r="P24" s="1210">
        <f>SUM(P6,P13)</f>
        <v>7.5600000000000001E-2</v>
      </c>
      <c r="Q24" s="1188">
        <f>Q6+Q13</f>
        <v>8.17</v>
      </c>
      <c r="R24" s="1189">
        <f>SUM(R6,R13)</f>
        <v>0.128384</v>
      </c>
      <c r="S24" s="1210">
        <f>SUM(S6,S13)</f>
        <v>7.3999999999999996E-2</v>
      </c>
      <c r="T24" s="1188">
        <f>T6+T13</f>
        <v>8.75</v>
      </c>
      <c r="U24" s="1189">
        <f>SUM(U6,U13)</f>
        <v>0.14033599999999999</v>
      </c>
      <c r="V24" s="1210">
        <f>SUM(V6,V13)</f>
        <v>7.4623999999999996E-2</v>
      </c>
      <c r="W24" s="1188">
        <f>W6+W13</f>
        <v>11.469999999999999</v>
      </c>
      <c r="X24" s="1189">
        <f>SUM(X6,X13)</f>
        <v>0.19303999999999999</v>
      </c>
      <c r="Y24" s="1210">
        <f>SUM(Y6,Y13)</f>
        <v>7.5800000000000006E-2</v>
      </c>
      <c r="Z24" s="1188">
        <f>Z6+Z13</f>
        <v>12.53</v>
      </c>
      <c r="AA24" s="1189">
        <f>SUM(AA6,AA13)</f>
        <v>0.21184000000000003</v>
      </c>
      <c r="AB24" s="1210">
        <f>SUM(AB6,AB13)</f>
        <v>7.9399999999999998E-2</v>
      </c>
      <c r="AC24" s="1188">
        <f>AC6+AC13</f>
        <v>12.79</v>
      </c>
      <c r="AD24" s="1189">
        <f>SUM(AD6,AD13)</f>
        <v>0.21551200000000001</v>
      </c>
      <c r="AE24" s="1210">
        <f>SUM(AE6,AE13)</f>
        <v>8.4224000000000007E-2</v>
      </c>
      <c r="AF24" s="1188">
        <f>AF6+AF13</f>
        <v>13.879999999999999</v>
      </c>
      <c r="AG24" s="1189">
        <f>SUM(AG6,AG13)</f>
        <v>0.22331200000000001</v>
      </c>
      <c r="AH24" s="1210">
        <f>SUM(AH6,AH13)</f>
        <v>0.115176</v>
      </c>
      <c r="AI24" s="1188">
        <f>AI6+AI13</f>
        <v>12.11</v>
      </c>
      <c r="AJ24" s="1189">
        <f>SUM(AJ6,AJ13)</f>
        <v>0.20021600000000001</v>
      </c>
      <c r="AK24" s="1210">
        <f>SUM(AK6,AK13)</f>
        <v>9.06E-2</v>
      </c>
      <c r="AL24" s="1188">
        <f>AL6+AL13</f>
        <v>11.940000000000001</v>
      </c>
      <c r="AM24" s="1189">
        <f>SUM(AM6,AM13)</f>
        <v>0.19614399999999999</v>
      </c>
      <c r="AN24" s="1210">
        <f>SUM(AN6,AN13)</f>
        <v>9.2256000000000005E-2</v>
      </c>
      <c r="AO24" s="1188">
        <f>AO6+AO13</f>
        <v>12.05</v>
      </c>
      <c r="AP24" s="1189">
        <f>SUM(AP6,AP13)</f>
        <v>0.19842399999999999</v>
      </c>
      <c r="AQ24" s="1210">
        <f>SUM(AQ6,AQ13)</f>
        <v>9.1679999999999998E-2</v>
      </c>
      <c r="AR24" s="1188">
        <f>AR6+AR13</f>
        <v>12.6</v>
      </c>
      <c r="AS24" s="1189">
        <f>SUM(AS6,AS13)</f>
        <v>0.20136799999999999</v>
      </c>
      <c r="AT24" s="1210">
        <f>SUM(AT6,AT13)</f>
        <v>0.10788</v>
      </c>
      <c r="AU24" s="1188">
        <f>AU6+AU13</f>
        <v>11.57</v>
      </c>
      <c r="AV24" s="1189">
        <f>SUM(AV6,AV13)</f>
        <v>0.18767200000000001</v>
      </c>
      <c r="AW24" s="1210">
        <f>SUM(AW6,AW13)</f>
        <v>9.5280000000000004E-2</v>
      </c>
      <c r="AX24" s="1188">
        <f>AX6+AX13</f>
        <v>10.91</v>
      </c>
      <c r="AY24" s="1189">
        <f>SUM(AY6,AY13)</f>
        <v>0.17721600000000001</v>
      </c>
      <c r="AZ24" s="1210">
        <f>SUM(AZ6,AZ13)</f>
        <v>8.9232000000000006E-2</v>
      </c>
      <c r="BA24" s="1188">
        <f>BA6+BA13</f>
        <v>11.99</v>
      </c>
      <c r="BB24" s="1189">
        <f>SUM(BB6,BB13)</f>
        <v>0.192744</v>
      </c>
      <c r="BC24" s="1210">
        <f>SUM(BC6,BC13)</f>
        <v>0.10190399999999999</v>
      </c>
      <c r="BD24" s="1188">
        <f>BD6+BD13</f>
        <v>12.870000000000001</v>
      </c>
      <c r="BE24" s="1189">
        <f>SUM(BE6,BE13)</f>
        <v>0.20703200000000002</v>
      </c>
      <c r="BF24" s="1210">
        <f>SUM(BF6,BF13)</f>
        <v>0.10878400000000001</v>
      </c>
      <c r="BG24" s="1188">
        <f>BG6+BG13</f>
        <v>12.86</v>
      </c>
      <c r="BH24" s="1189">
        <f>SUM(BH6,BH13)</f>
        <v>0.209368</v>
      </c>
      <c r="BI24" s="1210">
        <f>SUM(BI6,BI13)</f>
        <v>0.10420000000000001</v>
      </c>
      <c r="BJ24" s="1188">
        <f>BJ6+BJ13</f>
        <v>12.7</v>
      </c>
      <c r="BK24" s="1189">
        <f>SUM(BK6,BK13)</f>
        <v>0.207368</v>
      </c>
      <c r="BL24" s="1210">
        <f>SUM(BL6,BL13)</f>
        <v>0.1016</v>
      </c>
      <c r="BM24" s="1188">
        <f>BM6+BM13</f>
        <v>4.55</v>
      </c>
      <c r="BN24" s="1189">
        <f>SUM(BN6,BN13)</f>
        <v>0.19984000000000002</v>
      </c>
      <c r="BO24" s="1210">
        <f>SUM(BO6,BO13)</f>
        <v>9.8951999999999998E-2</v>
      </c>
      <c r="BP24" s="1188">
        <f>BP6+BP13</f>
        <v>11.260000000000002</v>
      </c>
      <c r="BQ24" s="1189">
        <f>SUM(BQ6,BQ13)</f>
        <v>0.18506400000000001</v>
      </c>
      <c r="BR24" s="1210">
        <f>SUM(BR6,BR13)</f>
        <v>8.7424000000000002E-2</v>
      </c>
      <c r="BS24" s="1188">
        <f>BS6+BS13</f>
        <v>9.69</v>
      </c>
      <c r="BT24" s="1189">
        <f>SUM(BT6,BT13)</f>
        <v>0.15764</v>
      </c>
      <c r="BU24" s="1210">
        <f>SUM(BU6,BU13)</f>
        <v>7.8775999999999999E-2</v>
      </c>
      <c r="BV24" s="1188">
        <f>BV6+BV13</f>
        <v>8.51</v>
      </c>
      <c r="BW24" s="1189">
        <f>SUM(BW6,BW13)</f>
        <v>0.13436799999999999</v>
      </c>
      <c r="BX24" s="1210">
        <f>SUM(BX6,BX13)</f>
        <v>7.6999999999999999E-2</v>
      </c>
      <c r="BY24" s="1188">
        <f>BY6+BY13</f>
        <v>7.75</v>
      </c>
      <c r="BZ24" s="1189">
        <f>SUM(BZ6,BZ13)</f>
        <v>0.119648</v>
      </c>
      <c r="CA24" s="1210">
        <f>SUM(CA6,CA13)</f>
        <v>7.4375999999999998E-2</v>
      </c>
    </row>
    <row r="25" spans="1:88" x14ac:dyDescent="0.2">
      <c r="A25" s="1061" t="s">
        <v>399</v>
      </c>
      <c r="B25" s="1062"/>
      <c r="C25" s="1222">
        <f>H47</f>
        <v>0.87956900103256053</v>
      </c>
      <c r="D25" s="1298" t="s">
        <v>382</v>
      </c>
      <c r="E25" s="1224">
        <f>I47</f>
        <v>0.54091417970124411</v>
      </c>
      <c r="F25" s="1224"/>
      <c r="G25" s="426"/>
      <c r="H25" s="425"/>
      <c r="I25" s="426"/>
      <c r="J25" s="427"/>
      <c r="K25" s="426"/>
      <c r="L25" s="426"/>
      <c r="M25" s="426"/>
      <c r="N25" s="425"/>
      <c r="O25" s="426"/>
      <c r="P25" s="427"/>
      <c r="Q25" s="426"/>
      <c r="R25" s="426"/>
      <c r="S25" s="426"/>
      <c r="T25" s="425"/>
      <c r="U25" s="426"/>
      <c r="V25" s="427"/>
      <c r="W25" s="425"/>
      <c r="X25" s="426"/>
      <c r="Y25" s="427"/>
      <c r="Z25" s="426"/>
      <c r="AA25" s="426"/>
      <c r="AB25" s="426"/>
      <c r="AC25" s="425"/>
      <c r="AD25" s="426"/>
      <c r="AE25" s="427"/>
      <c r="AF25" s="426"/>
      <c r="AG25" s="426"/>
      <c r="AH25" s="426"/>
      <c r="AI25" s="425"/>
      <c r="AJ25" s="426"/>
      <c r="AK25" s="427"/>
      <c r="AL25" s="425"/>
      <c r="AM25" s="426"/>
      <c r="AN25" s="427"/>
      <c r="AO25" s="426"/>
      <c r="AP25" s="426"/>
      <c r="AQ25" s="426"/>
      <c r="AR25" s="425"/>
      <c r="AS25" s="426"/>
      <c r="AT25" s="427"/>
      <c r="AU25" s="426"/>
      <c r="AV25" s="426"/>
      <c r="AW25" s="426"/>
      <c r="AX25" s="425"/>
      <c r="AY25" s="426"/>
      <c r="AZ25" s="427"/>
      <c r="BA25" s="425"/>
      <c r="BB25" s="426"/>
      <c r="BC25" s="427"/>
      <c r="BD25" s="426"/>
      <c r="BE25" s="426"/>
      <c r="BF25" s="427"/>
      <c r="BG25" s="426"/>
      <c r="BH25" s="426"/>
      <c r="BI25" s="427"/>
      <c r="BJ25" s="426"/>
      <c r="BK25" s="426"/>
      <c r="BL25" s="427"/>
      <c r="BM25" s="425"/>
      <c r="BN25" s="426"/>
      <c r="BO25" s="427"/>
      <c r="BP25" s="425"/>
      <c r="BQ25" s="426"/>
      <c r="BR25" s="427"/>
      <c r="BS25" s="426"/>
      <c r="BT25" s="426"/>
      <c r="BU25" s="427"/>
      <c r="BV25" s="426"/>
      <c r="BW25" s="426"/>
      <c r="BX25" s="427"/>
      <c r="BY25" s="425"/>
      <c r="BZ25" s="426"/>
      <c r="CA25" s="427"/>
    </row>
    <row r="26" spans="1:88" ht="12.75" customHeight="1" thickBot="1" x14ac:dyDescent="0.25">
      <c r="A26" s="1065" t="s">
        <v>400</v>
      </c>
      <c r="B26" s="420"/>
      <c r="C26" s="1230">
        <f>P47</f>
        <v>0.91344439693332558</v>
      </c>
      <c r="D26" s="665" t="s">
        <v>382</v>
      </c>
      <c r="E26" s="1231">
        <f>Q47</f>
        <v>0.44552635569504512</v>
      </c>
      <c r="F26" s="1231"/>
      <c r="G26" s="420"/>
      <c r="H26" s="507"/>
      <c r="I26" s="420"/>
      <c r="J26" s="494"/>
      <c r="K26" s="420"/>
      <c r="L26" s="420"/>
      <c r="M26" s="420"/>
      <c r="N26" s="507"/>
      <c r="O26" s="420"/>
      <c r="P26" s="494"/>
      <c r="Q26" s="420"/>
      <c r="R26" s="420"/>
      <c r="S26" s="420"/>
      <c r="T26" s="507"/>
      <c r="U26" s="420"/>
      <c r="V26" s="494"/>
      <c r="W26" s="507"/>
      <c r="X26" s="420"/>
      <c r="Y26" s="494"/>
      <c r="Z26" s="420"/>
      <c r="AA26" s="420"/>
      <c r="AB26" s="420"/>
      <c r="AC26" s="507"/>
      <c r="AD26" s="420"/>
      <c r="AE26" s="494"/>
      <c r="AF26" s="420"/>
      <c r="AG26" s="420"/>
      <c r="AH26" s="420"/>
      <c r="AI26" s="507"/>
      <c r="AJ26" s="420"/>
      <c r="AK26" s="494"/>
      <c r="AL26" s="507"/>
      <c r="AM26" s="420"/>
      <c r="AN26" s="494"/>
      <c r="AO26" s="420"/>
      <c r="AP26" s="420"/>
      <c r="AQ26" s="420"/>
      <c r="AR26" s="507"/>
      <c r="AS26" s="420"/>
      <c r="AT26" s="494"/>
      <c r="AU26" s="420"/>
      <c r="AV26" s="420"/>
      <c r="AW26" s="420"/>
      <c r="AX26" s="507"/>
      <c r="AY26" s="420"/>
      <c r="AZ26" s="494"/>
      <c r="BA26" s="507"/>
      <c r="BB26" s="420"/>
      <c r="BC26" s="494"/>
      <c r="BD26" s="420"/>
      <c r="BE26" s="420"/>
      <c r="BF26" s="494"/>
      <c r="BG26" s="420"/>
      <c r="BH26" s="420"/>
      <c r="BI26" s="494"/>
      <c r="BJ26" s="420"/>
      <c r="BK26" s="420"/>
      <c r="BL26" s="494"/>
      <c r="BM26" s="507"/>
      <c r="BN26" s="420"/>
      <c r="BO26" s="494"/>
      <c r="BP26" s="507"/>
      <c r="BQ26" s="420"/>
      <c r="BR26" s="494"/>
      <c r="BS26" s="420"/>
      <c r="BT26" s="420"/>
      <c r="BU26" s="494"/>
      <c r="BV26" s="420"/>
      <c r="BW26" s="420"/>
      <c r="BX26" s="494"/>
      <c r="BY26" s="507"/>
      <c r="BZ26" s="420"/>
      <c r="CA26" s="494"/>
    </row>
    <row r="27" spans="1:88" x14ac:dyDescent="0.2">
      <c r="A27" s="416" t="s">
        <v>37</v>
      </c>
      <c r="B27" s="424"/>
      <c r="C27" s="1396"/>
      <c r="D27" s="1399" t="s">
        <v>38</v>
      </c>
      <c r="E27" s="1398"/>
      <c r="F27" s="1399" t="s">
        <v>39</v>
      </c>
      <c r="G27" s="1399"/>
      <c r="H27" s="973" t="s">
        <v>17</v>
      </c>
      <c r="I27" s="974" t="s">
        <v>18</v>
      </c>
      <c r="J27" s="975" t="s">
        <v>19</v>
      </c>
      <c r="K27" s="976" t="s">
        <v>17</v>
      </c>
      <c r="L27" s="974" t="s">
        <v>18</v>
      </c>
      <c r="M27" s="977" t="s">
        <v>19</v>
      </c>
      <c r="N27" s="973" t="s">
        <v>17</v>
      </c>
      <c r="O27" s="974" t="s">
        <v>18</v>
      </c>
      <c r="P27" s="975" t="s">
        <v>19</v>
      </c>
      <c r="Q27" s="976" t="s">
        <v>17</v>
      </c>
      <c r="R27" s="974" t="s">
        <v>18</v>
      </c>
      <c r="S27" s="977" t="s">
        <v>19</v>
      </c>
      <c r="T27" s="973" t="s">
        <v>17</v>
      </c>
      <c r="U27" s="974" t="s">
        <v>18</v>
      </c>
      <c r="V27" s="975" t="s">
        <v>19</v>
      </c>
      <c r="W27" s="973" t="s">
        <v>17</v>
      </c>
      <c r="X27" s="974" t="s">
        <v>18</v>
      </c>
      <c r="Y27" s="975" t="s">
        <v>19</v>
      </c>
      <c r="Z27" s="976" t="s">
        <v>17</v>
      </c>
      <c r="AA27" s="974" t="s">
        <v>18</v>
      </c>
      <c r="AB27" s="977" t="s">
        <v>19</v>
      </c>
      <c r="AC27" s="973" t="s">
        <v>17</v>
      </c>
      <c r="AD27" s="974" t="s">
        <v>18</v>
      </c>
      <c r="AE27" s="975" t="s">
        <v>19</v>
      </c>
      <c r="AF27" s="976" t="s">
        <v>17</v>
      </c>
      <c r="AG27" s="974" t="s">
        <v>18</v>
      </c>
      <c r="AH27" s="977" t="s">
        <v>19</v>
      </c>
      <c r="AI27" s="973" t="s">
        <v>17</v>
      </c>
      <c r="AJ27" s="974" t="s">
        <v>18</v>
      </c>
      <c r="AK27" s="975" t="s">
        <v>19</v>
      </c>
      <c r="AL27" s="973" t="s">
        <v>17</v>
      </c>
      <c r="AM27" s="974" t="s">
        <v>18</v>
      </c>
      <c r="AN27" s="975" t="s">
        <v>19</v>
      </c>
      <c r="AO27" s="976" t="s">
        <v>17</v>
      </c>
      <c r="AP27" s="974" t="s">
        <v>18</v>
      </c>
      <c r="AQ27" s="977" t="s">
        <v>19</v>
      </c>
      <c r="AR27" s="973" t="s">
        <v>17</v>
      </c>
      <c r="AS27" s="974" t="s">
        <v>18</v>
      </c>
      <c r="AT27" s="975" t="s">
        <v>19</v>
      </c>
      <c r="AU27" s="976" t="s">
        <v>17</v>
      </c>
      <c r="AV27" s="974" t="s">
        <v>18</v>
      </c>
      <c r="AW27" s="977" t="s">
        <v>19</v>
      </c>
      <c r="AX27" s="973" t="s">
        <v>17</v>
      </c>
      <c r="AY27" s="974" t="s">
        <v>18</v>
      </c>
      <c r="AZ27" s="975" t="s">
        <v>19</v>
      </c>
      <c r="BA27" s="973" t="s">
        <v>17</v>
      </c>
      <c r="BB27" s="974" t="s">
        <v>18</v>
      </c>
      <c r="BC27" s="975" t="s">
        <v>19</v>
      </c>
      <c r="BD27" s="976" t="s">
        <v>17</v>
      </c>
      <c r="BE27" s="974" t="s">
        <v>18</v>
      </c>
      <c r="BF27" s="975" t="s">
        <v>19</v>
      </c>
      <c r="BG27" s="973" t="s">
        <v>17</v>
      </c>
      <c r="BH27" s="974" t="s">
        <v>18</v>
      </c>
      <c r="BI27" s="975" t="s">
        <v>19</v>
      </c>
      <c r="BJ27" s="973" t="s">
        <v>17</v>
      </c>
      <c r="BK27" s="974" t="s">
        <v>18</v>
      </c>
      <c r="BL27" s="975" t="s">
        <v>19</v>
      </c>
      <c r="BM27" s="973" t="s">
        <v>17</v>
      </c>
      <c r="BN27" s="974" t="s">
        <v>18</v>
      </c>
      <c r="BO27" s="975" t="s">
        <v>19</v>
      </c>
      <c r="BP27" s="973" t="s">
        <v>17</v>
      </c>
      <c r="BQ27" s="974" t="s">
        <v>18</v>
      </c>
      <c r="BR27" s="975" t="s">
        <v>19</v>
      </c>
      <c r="BS27" s="973" t="s">
        <v>17</v>
      </c>
      <c r="BT27" s="974" t="s">
        <v>18</v>
      </c>
      <c r="BU27" s="975" t="s">
        <v>19</v>
      </c>
      <c r="BV27" s="973" t="s">
        <v>17</v>
      </c>
      <c r="BW27" s="974" t="s">
        <v>18</v>
      </c>
      <c r="BX27" s="975" t="s">
        <v>19</v>
      </c>
      <c r="BY27" s="973" t="s">
        <v>17</v>
      </c>
      <c r="BZ27" s="974" t="s">
        <v>18</v>
      </c>
      <c r="CA27" s="975" t="s">
        <v>19</v>
      </c>
    </row>
    <row r="28" spans="1:88" ht="13.5" thickBot="1" x14ac:dyDescent="0.25">
      <c r="A28" s="701" t="s">
        <v>340</v>
      </c>
      <c r="B28" s="419"/>
      <c r="C28" s="527"/>
      <c r="D28" s="1477" t="s">
        <v>41</v>
      </c>
      <c r="E28" s="1477" t="s">
        <v>42</v>
      </c>
      <c r="F28" s="1477" t="s">
        <v>41</v>
      </c>
      <c r="G28" s="1478" t="s">
        <v>42</v>
      </c>
      <c r="H28" s="1168">
        <v>0</v>
      </c>
      <c r="I28" s="1169" t="s">
        <v>21</v>
      </c>
      <c r="J28" s="1170" t="s">
        <v>22</v>
      </c>
      <c r="K28" s="1171">
        <v>0</v>
      </c>
      <c r="L28" s="1169" t="s">
        <v>21</v>
      </c>
      <c r="M28" s="1172" t="s">
        <v>22</v>
      </c>
      <c r="N28" s="1168">
        <v>0</v>
      </c>
      <c r="O28" s="1169" t="s">
        <v>21</v>
      </c>
      <c r="P28" s="1170" t="s">
        <v>22</v>
      </c>
      <c r="Q28" s="1171">
        <v>0</v>
      </c>
      <c r="R28" s="1169" t="s">
        <v>21</v>
      </c>
      <c r="S28" s="1172" t="s">
        <v>22</v>
      </c>
      <c r="T28" s="1168">
        <v>0</v>
      </c>
      <c r="U28" s="1169" t="s">
        <v>21</v>
      </c>
      <c r="V28" s="1170" t="s">
        <v>22</v>
      </c>
      <c r="W28" s="1168">
        <v>0</v>
      </c>
      <c r="X28" s="1169" t="s">
        <v>21</v>
      </c>
      <c r="Y28" s="1170" t="s">
        <v>22</v>
      </c>
      <c r="Z28" s="1171">
        <v>0</v>
      </c>
      <c r="AA28" s="1169" t="s">
        <v>21</v>
      </c>
      <c r="AB28" s="1172" t="s">
        <v>22</v>
      </c>
      <c r="AC28" s="1168" t="s">
        <v>20</v>
      </c>
      <c r="AD28" s="1169" t="s">
        <v>21</v>
      </c>
      <c r="AE28" s="1170" t="s">
        <v>22</v>
      </c>
      <c r="AF28" s="1171" t="s">
        <v>20</v>
      </c>
      <c r="AG28" s="1169" t="s">
        <v>21</v>
      </c>
      <c r="AH28" s="1172" t="s">
        <v>22</v>
      </c>
      <c r="AI28" s="1168" t="s">
        <v>20</v>
      </c>
      <c r="AJ28" s="1169" t="s">
        <v>21</v>
      </c>
      <c r="AK28" s="1170" t="s">
        <v>22</v>
      </c>
      <c r="AL28" s="1168" t="s">
        <v>20</v>
      </c>
      <c r="AM28" s="1169" t="s">
        <v>21</v>
      </c>
      <c r="AN28" s="1170" t="s">
        <v>22</v>
      </c>
      <c r="AO28" s="1171" t="s">
        <v>20</v>
      </c>
      <c r="AP28" s="1169" t="s">
        <v>21</v>
      </c>
      <c r="AQ28" s="1172" t="s">
        <v>22</v>
      </c>
      <c r="AR28" s="1168" t="s">
        <v>20</v>
      </c>
      <c r="AS28" s="1169" t="s">
        <v>21</v>
      </c>
      <c r="AT28" s="1170" t="s">
        <v>22</v>
      </c>
      <c r="AU28" s="1171" t="s">
        <v>20</v>
      </c>
      <c r="AV28" s="1169" t="s">
        <v>21</v>
      </c>
      <c r="AW28" s="1172" t="s">
        <v>22</v>
      </c>
      <c r="AX28" s="1168" t="s">
        <v>20</v>
      </c>
      <c r="AY28" s="1169" t="s">
        <v>21</v>
      </c>
      <c r="AZ28" s="1170" t="s">
        <v>22</v>
      </c>
      <c r="BA28" s="1168" t="s">
        <v>20</v>
      </c>
      <c r="BB28" s="1169" t="s">
        <v>21</v>
      </c>
      <c r="BC28" s="1170" t="s">
        <v>22</v>
      </c>
      <c r="BD28" s="1171" t="s">
        <v>20</v>
      </c>
      <c r="BE28" s="1169" t="s">
        <v>21</v>
      </c>
      <c r="BF28" s="1170" t="s">
        <v>22</v>
      </c>
      <c r="BG28" s="1168" t="s">
        <v>20</v>
      </c>
      <c r="BH28" s="1169" t="s">
        <v>21</v>
      </c>
      <c r="BI28" s="1170" t="s">
        <v>22</v>
      </c>
      <c r="BJ28" s="1168" t="s">
        <v>20</v>
      </c>
      <c r="BK28" s="1169" t="s">
        <v>21</v>
      </c>
      <c r="BL28" s="1170" t="s">
        <v>22</v>
      </c>
      <c r="BM28" s="1168" t="s">
        <v>20</v>
      </c>
      <c r="BN28" s="1169" t="s">
        <v>21</v>
      </c>
      <c r="BO28" s="1170" t="s">
        <v>22</v>
      </c>
      <c r="BP28" s="1168" t="s">
        <v>20</v>
      </c>
      <c r="BQ28" s="1169" t="s">
        <v>21</v>
      </c>
      <c r="BR28" s="1170" t="s">
        <v>22</v>
      </c>
      <c r="BS28" s="1168" t="s">
        <v>20</v>
      </c>
      <c r="BT28" s="1169" t="s">
        <v>21</v>
      </c>
      <c r="BU28" s="1170" t="s">
        <v>22</v>
      </c>
      <c r="BV28" s="1168" t="s">
        <v>20</v>
      </c>
      <c r="BW28" s="1169" t="s">
        <v>21</v>
      </c>
      <c r="BX28" s="1170" t="s">
        <v>22</v>
      </c>
      <c r="BY28" s="1168" t="s">
        <v>20</v>
      </c>
      <c r="BZ28" s="1169" t="s">
        <v>21</v>
      </c>
      <c r="CA28" s="1170" t="s">
        <v>22</v>
      </c>
    </row>
    <row r="29" spans="1:88" ht="12" customHeight="1" x14ac:dyDescent="0.25">
      <c r="A29" s="1039" t="s">
        <v>401</v>
      </c>
      <c r="B29" s="1080"/>
      <c r="C29" s="597"/>
      <c r="D29" s="1040"/>
      <c r="E29" s="536"/>
      <c r="F29" s="537"/>
      <c r="G29" s="1479"/>
      <c r="H29" s="1003">
        <f>ROUND(SQRT(I29^2+J29^2)*1000/(SQRT(3)*I9),2)</f>
        <v>4.7699999999999996</v>
      </c>
      <c r="I29" s="575">
        <v>7.2999999999999995E-2</v>
      </c>
      <c r="J29" s="1186">
        <v>4.6800000000000001E-2</v>
      </c>
      <c r="K29" s="1003">
        <f>ROUND(SQRT(L29^2+M29^2)*1000/(SQRT(3)*L9),2)</f>
        <v>4.63</v>
      </c>
      <c r="L29" s="575">
        <v>7.0599999999999996E-2</v>
      </c>
      <c r="M29" s="1186">
        <v>4.5999999999999999E-2</v>
      </c>
      <c r="N29" s="1003">
        <f>ROUND(SQRT(O29^2+P29^2)*1000/(SQRT(3)*O9),2)</f>
        <v>4.5999999999999996</v>
      </c>
      <c r="O29" s="575">
        <v>6.9800000000000001E-2</v>
      </c>
      <c r="P29" s="1186">
        <v>4.6199999999999998E-2</v>
      </c>
      <c r="Q29" s="1003">
        <f>ROUND(SQRT(R29^2+S29^2)*1000/(SQRT(3)*R9),2)</f>
        <v>4.6399999999999997</v>
      </c>
      <c r="R29" s="575">
        <v>7.0199999999999999E-2</v>
      </c>
      <c r="S29" s="1186">
        <v>4.6800000000000001E-2</v>
      </c>
      <c r="T29" s="1003">
        <f>ROUND(SQRT(U29^2+V29^2)*1000/(SQRT(3)*U9),2)</f>
        <v>5.01</v>
      </c>
      <c r="U29" s="575">
        <v>7.8399999999999997E-2</v>
      </c>
      <c r="V29" s="1186">
        <v>4.6600000000000003E-2</v>
      </c>
      <c r="W29" s="1003">
        <f>ROUND(SQRT(X29^2+Y29^2)*1000/(SQRT(3)*X9),2)</f>
        <v>5.54</v>
      </c>
      <c r="X29" s="575">
        <v>8.8999999999999996E-2</v>
      </c>
      <c r="Y29" s="1186">
        <v>4.7399999999999998E-2</v>
      </c>
      <c r="Z29" s="1003">
        <f>ROUND(SQRT(AA29^2+AB29^2)*1000/(SQRT(3)*AA9),2)</f>
        <v>5.9</v>
      </c>
      <c r="AA29" s="575">
        <v>9.5000000000000001E-2</v>
      </c>
      <c r="AB29" s="1186">
        <v>4.9799999999999997E-2</v>
      </c>
      <c r="AC29" s="1003">
        <f>ROUND(SQRT(AD29^2+AE29^2)*1000/(SQRT(3)*AD9),2)</f>
        <v>6.44</v>
      </c>
      <c r="AD29" s="575">
        <v>0.104</v>
      </c>
      <c r="AE29" s="1186">
        <v>5.3999999999999999E-2</v>
      </c>
      <c r="AF29" s="1003">
        <f>ROUND(SQRT(AG29^2+AH29^2)*1000/(SQRT(3)*AG9),2)</f>
        <v>8.16</v>
      </c>
      <c r="AG29" s="575">
        <v>0.1258</v>
      </c>
      <c r="AH29" s="1186">
        <v>7.8600000000000003E-2</v>
      </c>
      <c r="AI29" s="1003">
        <f>ROUND(SQRT(AJ29^2+AK29^2)*1000/(SQRT(3)*AJ9),2)</f>
        <v>6.7</v>
      </c>
      <c r="AJ29" s="575">
        <v>0.108</v>
      </c>
      <c r="AK29" s="1186">
        <v>5.6399999999999999E-2</v>
      </c>
      <c r="AL29" s="1003">
        <f>ROUND(SQRT(AM29^2+AN29^2)*1000/(SQRT(3)*AM9),2)</f>
        <v>6.97</v>
      </c>
      <c r="AM29" s="575">
        <v>0.11219999999999999</v>
      </c>
      <c r="AN29" s="1186">
        <v>5.8999999999999997E-2</v>
      </c>
      <c r="AO29" s="1003">
        <f>ROUND(SQRT(AP29^2+AQ29^2)*1000/(SQRT(3)*AP9),2)</f>
        <v>6.73</v>
      </c>
      <c r="AP29" s="575">
        <v>0.1074</v>
      </c>
      <c r="AQ29" s="1186">
        <v>5.8599999999999999E-2</v>
      </c>
      <c r="AR29" s="1003">
        <f>ROUND(SQRT(AS29^2+AT29^2)*1000/(SQRT(3)*AS9),2)</f>
        <v>7.81</v>
      </c>
      <c r="AS29" s="575">
        <v>0.1206</v>
      </c>
      <c r="AT29" s="1186">
        <v>7.4999999999999997E-2</v>
      </c>
      <c r="AU29" s="1003">
        <f>ROUND(SQRT(AV29^2+AW29^2)*1000/(SQRT(3)*AV9),2)</f>
        <v>7.28</v>
      </c>
      <c r="AV29" s="575">
        <v>0.1164</v>
      </c>
      <c r="AW29" s="1186">
        <v>6.3E-2</v>
      </c>
      <c r="AX29" s="1003">
        <f>ROUND(SQRT(AY29^2+AZ29^2)*1000/(SQRT(3)*AY9),2)</f>
        <v>6.82</v>
      </c>
      <c r="AY29" s="575">
        <v>0.11</v>
      </c>
      <c r="AZ29" s="1186">
        <v>5.7200000000000001E-2</v>
      </c>
      <c r="BA29" s="1003">
        <f>ROUND(SQRT(BB29^2+BC29^2)*1000/(SQRT(3)*BB9),2)</f>
        <v>7.1</v>
      </c>
      <c r="BB29" s="575">
        <v>0.115</v>
      </c>
      <c r="BC29" s="1186">
        <v>5.8599999999999999E-2</v>
      </c>
      <c r="BD29" s="1003">
        <f>ROUND(SQRT(BE29^2+BF29^2)*1000/(SQRT(3)*BE9),2)</f>
        <v>7.96</v>
      </c>
      <c r="BE29" s="575">
        <v>0.13</v>
      </c>
      <c r="BF29" s="1186">
        <v>6.3600000000000004E-2</v>
      </c>
      <c r="BG29" s="1003">
        <f>ROUND(SQRT(BH29^2+BI29^2)*1000/(SQRT(3)*BH9),2)</f>
        <v>7.86</v>
      </c>
      <c r="BH29" s="575">
        <v>0.1288</v>
      </c>
      <c r="BI29" s="1186">
        <v>6.2199999999999998E-2</v>
      </c>
      <c r="BJ29" s="1003">
        <f>ROUND(SQRT(BK29^2+BL29^2)*1000/(SQRT(3)*BK9),2)</f>
        <v>7.84</v>
      </c>
      <c r="BK29" s="575">
        <v>0.129</v>
      </c>
      <c r="BL29" s="1186">
        <v>6.0600000000000001E-2</v>
      </c>
      <c r="BM29" s="1003">
        <f>ROUND(SQRT(BN29^2+BO29^2)*1000/(SQRT(3)*BN9),2)</f>
        <v>0</v>
      </c>
      <c r="BN29" s="575">
        <v>0.125</v>
      </c>
      <c r="BO29" s="1186">
        <v>5.8599999999999999E-2</v>
      </c>
      <c r="BP29" s="1003">
        <f>ROUND(SQRT(BQ29^2+BR29^2)*1000/(SQRT(3)*BQ9),2)</f>
        <v>6.85</v>
      </c>
      <c r="BQ29" s="575">
        <v>0.11360000000000001</v>
      </c>
      <c r="BR29" s="1186">
        <v>5.1200000000000002E-2</v>
      </c>
      <c r="BS29" s="1003">
        <f>ROUND(SQRT(BT29^2+BU29^2)*1000/(SQRT(3)*BT9),2)</f>
        <v>6.31</v>
      </c>
      <c r="BT29" s="575">
        <v>0.1032</v>
      </c>
      <c r="BU29" s="1186">
        <v>5.0200000000000002E-2</v>
      </c>
      <c r="BV29" s="1003">
        <f>ROUND(SQRT(BW29^2+BX29^2)*1000/(SQRT(3)*BW9),2)</f>
        <v>5.34</v>
      </c>
      <c r="BW29" s="575">
        <v>8.4199999999999997E-2</v>
      </c>
      <c r="BX29" s="1186">
        <v>4.8399999999999999E-2</v>
      </c>
      <c r="BY29" s="1003">
        <f>ROUND(SQRT(BZ29^2+CA29^2)*1000/(SQRT(3)*BZ9),2)</f>
        <v>4.8899999999999997</v>
      </c>
      <c r="BZ29" s="575">
        <v>7.4800000000000005E-2</v>
      </c>
      <c r="CA29" s="1186">
        <v>4.82E-2</v>
      </c>
      <c r="CB29" s="877">
        <f>I29+L29+O29+R29+U29+X29++AA29+AD29+AG29+AJ29+AM29+AP29+AS29+AV29+AY29+BB29+BE29+BH29+BK29++BN29+BQ29+BT29+BW29+BZ29</f>
        <v>2.4540000000000006</v>
      </c>
      <c r="CC29" s="877">
        <f>J29+M29+P29+S29+V29+Y29++AB29+AE29+AH29+AK29+AN29+AQ29+AT29+AW29+AZ29+BC29+BF29+BI29+BL29++BO29+BR29+BU29+BX29+CA29</f>
        <v>1.3329999999999997</v>
      </c>
      <c r="CD29" s="375">
        <v>2.4540000000000006</v>
      </c>
      <c r="CE29" s="375">
        <v>1.3329999999999997</v>
      </c>
      <c r="CF29" s="1051">
        <f t="shared" ref="CF29:CG31" si="0">CB29-CD29</f>
        <v>0</v>
      </c>
      <c r="CG29" s="1051">
        <f t="shared" si="0"/>
        <v>0</v>
      </c>
      <c r="CI29" s="375">
        <v>1.3329999999999997</v>
      </c>
      <c r="CJ29" s="1051">
        <f>CI29-CC29</f>
        <v>0</v>
      </c>
    </row>
    <row r="30" spans="1:88" ht="15" x14ac:dyDescent="0.25">
      <c r="A30" s="1411" t="s">
        <v>402</v>
      </c>
      <c r="B30" s="1088"/>
      <c r="C30" s="438"/>
      <c r="D30" s="575"/>
      <c r="E30" s="574"/>
      <c r="F30" s="575"/>
      <c r="G30" s="1259"/>
      <c r="H30" s="1003"/>
      <c r="I30" s="575">
        <v>0</v>
      </c>
      <c r="J30" s="1186">
        <v>0</v>
      </c>
      <c r="K30" s="1003"/>
      <c r="L30" s="575">
        <v>0</v>
      </c>
      <c r="M30" s="1186">
        <v>0</v>
      </c>
      <c r="N30" s="1003"/>
      <c r="O30" s="575">
        <v>0</v>
      </c>
      <c r="P30" s="1186">
        <v>0</v>
      </c>
      <c r="Q30" s="1003"/>
      <c r="R30" s="575">
        <v>0</v>
      </c>
      <c r="S30" s="1186">
        <v>0</v>
      </c>
      <c r="T30" s="1003"/>
      <c r="U30" s="575">
        <v>0</v>
      </c>
      <c r="V30" s="1186">
        <v>0</v>
      </c>
      <c r="W30" s="1003"/>
      <c r="X30" s="575">
        <v>0</v>
      </c>
      <c r="Y30" s="1186">
        <v>0</v>
      </c>
      <c r="Z30" s="1003"/>
      <c r="AA30" s="575">
        <v>0</v>
      </c>
      <c r="AB30" s="1186">
        <v>0</v>
      </c>
      <c r="AC30" s="1003"/>
      <c r="AD30" s="575">
        <v>0</v>
      </c>
      <c r="AE30" s="1186">
        <v>0</v>
      </c>
      <c r="AF30" s="1003"/>
      <c r="AG30" s="575">
        <v>0</v>
      </c>
      <c r="AH30" s="1186">
        <v>0</v>
      </c>
      <c r="AI30" s="1003"/>
      <c r="AJ30" s="575">
        <v>0</v>
      </c>
      <c r="AK30" s="1186">
        <v>0</v>
      </c>
      <c r="AL30" s="1003"/>
      <c r="AM30" s="575">
        <v>0</v>
      </c>
      <c r="AN30" s="1186">
        <v>0</v>
      </c>
      <c r="AO30" s="1003"/>
      <c r="AP30" s="575">
        <v>0</v>
      </c>
      <c r="AQ30" s="1186">
        <v>0</v>
      </c>
      <c r="AR30" s="1003"/>
      <c r="AS30" s="575">
        <v>0</v>
      </c>
      <c r="AT30" s="1186">
        <v>0</v>
      </c>
      <c r="AU30" s="1003"/>
      <c r="AV30" s="575">
        <v>0</v>
      </c>
      <c r="AW30" s="1186">
        <v>0</v>
      </c>
      <c r="AX30" s="1003"/>
      <c r="AY30" s="575">
        <v>0</v>
      </c>
      <c r="AZ30" s="1186">
        <v>0</v>
      </c>
      <c r="BA30" s="1003"/>
      <c r="BB30" s="575">
        <v>0</v>
      </c>
      <c r="BC30" s="1186">
        <v>0</v>
      </c>
      <c r="BD30" s="1003"/>
      <c r="BE30" s="575">
        <v>0</v>
      </c>
      <c r="BF30" s="1186">
        <v>0</v>
      </c>
      <c r="BG30" s="1003"/>
      <c r="BH30" s="575">
        <v>0</v>
      </c>
      <c r="BI30" s="1186">
        <v>0</v>
      </c>
      <c r="BJ30" s="1003"/>
      <c r="BK30" s="575">
        <v>0</v>
      </c>
      <c r="BL30" s="1186">
        <v>0</v>
      </c>
      <c r="BM30" s="1003"/>
      <c r="BN30" s="575">
        <v>0</v>
      </c>
      <c r="BO30" s="1186">
        <v>0</v>
      </c>
      <c r="BP30" s="1003"/>
      <c r="BQ30" s="575">
        <v>0</v>
      </c>
      <c r="BR30" s="1186">
        <v>0</v>
      </c>
      <c r="BS30" s="1003"/>
      <c r="BT30" s="575">
        <v>0</v>
      </c>
      <c r="BU30" s="1186">
        <v>0</v>
      </c>
      <c r="BV30" s="1003"/>
      <c r="BW30" s="575">
        <v>0</v>
      </c>
      <c r="BX30" s="1186">
        <v>0</v>
      </c>
      <c r="BY30" s="1003"/>
      <c r="BZ30" s="575">
        <v>0</v>
      </c>
      <c r="CA30" s="1186">
        <v>0</v>
      </c>
      <c r="CD30" s="375">
        <v>0</v>
      </c>
      <c r="CE30" s="375">
        <v>0</v>
      </c>
      <c r="CF30" s="1051">
        <f t="shared" si="0"/>
        <v>0</v>
      </c>
      <c r="CG30" s="1051">
        <f t="shared" si="0"/>
        <v>0</v>
      </c>
      <c r="CI30" s="375">
        <v>0</v>
      </c>
      <c r="CJ30" s="1051">
        <f>CI30-CC30</f>
        <v>0</v>
      </c>
    </row>
    <row r="31" spans="1:88" ht="15" x14ac:dyDescent="0.25">
      <c r="A31" s="1411" t="s">
        <v>403</v>
      </c>
      <c r="B31" s="642"/>
      <c r="C31" s="438"/>
      <c r="D31" s="575"/>
      <c r="E31" s="574"/>
      <c r="F31" s="575"/>
      <c r="G31" s="1259"/>
      <c r="H31" s="1003">
        <f>ROUND(SQRT(I31^2+J31^2)*1000/(SQRT(3)*I16),2)</f>
        <v>2.83</v>
      </c>
      <c r="I31" s="575">
        <v>4.2999999999999997E-2</v>
      </c>
      <c r="J31" s="1186">
        <v>2.8400000000000002E-2</v>
      </c>
      <c r="K31" s="1003">
        <f>ROUND(SQRT(L31^2+M31^2)*1000/(SQRT(3)*L16),2)</f>
        <v>2.73</v>
      </c>
      <c r="L31" s="575">
        <v>4.1599999999999998E-2</v>
      </c>
      <c r="M31" s="1186">
        <v>2.7199999999999998E-2</v>
      </c>
      <c r="N31" s="1003">
        <f>ROUND(SQRT(O31^2+P31^2)*1000/(SQRT(3)*O16),2)</f>
        <v>3.04</v>
      </c>
      <c r="O31" s="575">
        <v>4.6800000000000001E-2</v>
      </c>
      <c r="P31" s="1186">
        <v>2.9399999999999999E-2</v>
      </c>
      <c r="Q31" s="1003">
        <f>ROUND(SQRT(R31^2+S31^2)*1000/(SQRT(3)*R16),2)</f>
        <v>3.36</v>
      </c>
      <c r="R31" s="575">
        <v>5.4800000000000001E-2</v>
      </c>
      <c r="S31" s="1186">
        <v>2.7199999999999998E-2</v>
      </c>
      <c r="T31" s="1003">
        <f>ROUND(SQRT(U31^2+V31^2)*1000/(SQRT(3)*U16),2)</f>
        <v>3.57</v>
      </c>
      <c r="U31" s="575">
        <v>5.8599999999999999E-2</v>
      </c>
      <c r="V31" s="1186">
        <v>2.8000000000000001E-2</v>
      </c>
      <c r="W31" s="1003">
        <f>ROUND(SQRT(X31^2+Y31^2)*1000/(SQRT(3)*X16),2)</f>
        <v>5.76</v>
      </c>
      <c r="X31" s="575">
        <v>0.1008</v>
      </c>
      <c r="Y31" s="1186">
        <v>2.8400000000000002E-2</v>
      </c>
      <c r="Z31" s="1003">
        <f>ROUND(SQRT(AA31^2+AB31^2)*1000/(SQRT(3)*AA16),2)</f>
        <v>6.45</v>
      </c>
      <c r="AA31" s="575">
        <v>0.11360000000000001</v>
      </c>
      <c r="AB31" s="1186">
        <v>2.9600000000000001E-2</v>
      </c>
      <c r="AC31" s="1003">
        <f>ROUND(SQRT(AD31^2+AE31^2)*1000/(SQRT(3)*AD16),2)</f>
        <v>6.18</v>
      </c>
      <c r="AD31" s="575">
        <v>0.1082</v>
      </c>
      <c r="AE31" s="1186">
        <v>3.0200000000000001E-2</v>
      </c>
      <c r="AF31" s="1003">
        <f>ROUND(SQRT(AG31^2+AH31^2)*1000/(SQRT(3)*AG16),2)</f>
        <v>5.56</v>
      </c>
      <c r="AG31" s="575">
        <v>9.4200000000000006E-2</v>
      </c>
      <c r="AH31" s="1186">
        <v>3.6600000000000001E-2</v>
      </c>
      <c r="AI31" s="1003">
        <f>ROUND(SQRT(AJ31^2+AK31^2)*1000/(SQRT(3)*AJ16),2)</f>
        <v>5.24</v>
      </c>
      <c r="AJ31" s="575">
        <v>8.8999999999999996E-2</v>
      </c>
      <c r="AK31" s="1186">
        <v>3.4200000000000001E-2</v>
      </c>
      <c r="AL31" s="1003">
        <f>ROUND(SQRT(AM31^2+AN31^2)*1000/(SQRT(3)*AM16),2)</f>
        <v>4.8099999999999996</v>
      </c>
      <c r="AM31" s="575">
        <v>8.0799999999999997E-2</v>
      </c>
      <c r="AN31" s="1186">
        <v>3.3399999999999999E-2</v>
      </c>
      <c r="AO31" s="1003">
        <f>ROUND(SQRT(AP31^2+AQ31^2)*1000/(SQRT(3)*AP16),2)</f>
        <v>5.17</v>
      </c>
      <c r="AP31" s="575">
        <v>8.7999999999999995E-2</v>
      </c>
      <c r="AQ31" s="1186">
        <v>3.32E-2</v>
      </c>
      <c r="AR31" s="1003">
        <f>ROUND(SQRT(AS31^2+AT31^2)*1000/(SQRT(3)*AS16),2)</f>
        <v>4.6399999999999997</v>
      </c>
      <c r="AS31" s="575">
        <v>7.7600000000000002E-2</v>
      </c>
      <c r="AT31" s="1186">
        <v>3.3000000000000002E-2</v>
      </c>
      <c r="AU31" s="1003">
        <f>ROUND(SQRT(AV31^2+AW31^2)*1000/(SQRT(3)*AV16),2)</f>
        <v>4.1500000000000004</v>
      </c>
      <c r="AV31" s="575">
        <v>6.8199999999999997E-2</v>
      </c>
      <c r="AW31" s="1186">
        <v>3.2399999999999998E-2</v>
      </c>
      <c r="AX31" s="1003">
        <f>ROUND(SQRT(AY31^2+AZ31^2)*1000/(SQRT(3)*AY16),2)</f>
        <v>3.94</v>
      </c>
      <c r="AY31" s="575">
        <v>6.4000000000000001E-2</v>
      </c>
      <c r="AZ31" s="1186">
        <v>3.2199999999999999E-2</v>
      </c>
      <c r="BA31" s="1003">
        <f>ROUND(SQRT(BB31^2+BC31^2)*1000/(SQRT(3)*BB16),2)</f>
        <v>4.75</v>
      </c>
      <c r="BB31" s="575">
        <v>7.46E-2</v>
      </c>
      <c r="BC31" s="1186">
        <v>4.3400000000000001E-2</v>
      </c>
      <c r="BD31" s="1003">
        <f>ROUND(SQRT(BE31^2+BF31^2)*1000/(SQRT(3)*BE16),2)</f>
        <v>4.8099999999999996</v>
      </c>
      <c r="BE31" s="575">
        <v>7.4800000000000005E-2</v>
      </c>
      <c r="BF31" s="1186">
        <v>4.5400000000000003E-2</v>
      </c>
      <c r="BG31" s="1003">
        <f>ROUND(SQRT(BH31^2+BI31^2)*1000/(SQRT(3)*BH16),2)</f>
        <v>4.84</v>
      </c>
      <c r="BH31" s="575">
        <v>7.7399999999999997E-2</v>
      </c>
      <c r="BI31" s="1186">
        <v>4.2000000000000003E-2</v>
      </c>
      <c r="BJ31" s="1003">
        <f>ROUND(SQRT(BK31^2+BL31^2)*1000/(SQRT(3)*BK16),2)</f>
        <v>4.71</v>
      </c>
      <c r="BK31" s="575">
        <v>7.5200000000000003E-2</v>
      </c>
      <c r="BL31" s="1186">
        <v>4.1000000000000002E-2</v>
      </c>
      <c r="BM31" s="1003">
        <f>ROUND(SQRT(BN31^2+BO31^2)*1000/(SQRT(3)*BN16),2)</f>
        <v>4.55</v>
      </c>
      <c r="BN31" s="575">
        <v>7.22E-2</v>
      </c>
      <c r="BO31" s="1186">
        <v>4.0399999999999998E-2</v>
      </c>
      <c r="BP31" s="1003">
        <f>ROUND(SQRT(BQ31^2+BR31^2)*1000/(SQRT(3)*BQ16),2)</f>
        <v>4.25</v>
      </c>
      <c r="BQ31" s="575">
        <v>6.8199999999999997E-2</v>
      </c>
      <c r="BR31" s="1186">
        <v>3.6200000000000003E-2</v>
      </c>
      <c r="BS31" s="1003">
        <f>ROUND(SQRT(BT31^2+BU31^2)*1000/(SQRT(3)*BT16),2)</f>
        <v>3.22</v>
      </c>
      <c r="BT31" s="575">
        <v>5.1200000000000002E-2</v>
      </c>
      <c r="BU31" s="1186">
        <v>2.86E-2</v>
      </c>
      <c r="BV31" s="1003">
        <f>ROUND(SQRT(BW31^2+BX31^2)*1000/(SQRT(3)*BW16),2)</f>
        <v>3.03</v>
      </c>
      <c r="BW31" s="575">
        <v>4.7E-2</v>
      </c>
      <c r="BX31" s="1186">
        <v>2.86E-2</v>
      </c>
      <c r="BY31" s="1003">
        <f>ROUND(SQRT(BZ31^2+CA31^2)*1000/(SQRT(3)*BZ16),2)</f>
        <v>2.82</v>
      </c>
      <c r="BZ31" s="575">
        <v>4.2999999999999997E-2</v>
      </c>
      <c r="CA31" s="1186">
        <v>2.8000000000000001E-2</v>
      </c>
      <c r="CB31" s="877">
        <f>I31+L31+O31+R31+U31+X31++AA31+AD31+AG31+AJ31+AM31+AP31+AS31+AV31+AY31+BB31+BE31+BH31+BK31++BN31+BQ31+BT31+BW31+BZ31</f>
        <v>1.7127999999999997</v>
      </c>
      <c r="CC31" s="877">
        <f>J31+M31+P31+S31+V31+Y31++AB31+AE31+AH31+AK31+AN31+AQ31+AT31+AW31+AZ31+BC31+BF31+BI31+BL31++BO31+BR31+BU31+BX31+CA31</f>
        <v>0.79700000000000004</v>
      </c>
      <c r="CD31" s="375">
        <v>1.7127999999999997</v>
      </c>
      <c r="CE31" s="375">
        <v>0.79700000000000004</v>
      </c>
      <c r="CF31" s="1051">
        <f t="shared" si="0"/>
        <v>0</v>
      </c>
      <c r="CG31" s="1051">
        <f t="shared" si="0"/>
        <v>0</v>
      </c>
      <c r="CI31" s="375">
        <v>0.79700000000000004</v>
      </c>
      <c r="CJ31" s="1051">
        <f>CI31-CC31</f>
        <v>0</v>
      </c>
    </row>
    <row r="32" spans="1:88" ht="13.5" thickBot="1" x14ac:dyDescent="0.25">
      <c r="A32" s="1411"/>
      <c r="B32" s="642"/>
      <c r="C32" s="438"/>
      <c r="D32" s="575"/>
      <c r="E32" s="574"/>
      <c r="F32" s="575"/>
      <c r="G32" s="1259"/>
      <c r="H32" s="1003"/>
      <c r="I32" s="1176"/>
      <c r="J32" s="1480"/>
      <c r="K32" s="1481"/>
      <c r="L32" s="1176"/>
      <c r="M32" s="1482"/>
      <c r="N32" s="1003"/>
      <c r="O32" s="1176"/>
      <c r="P32" s="1480"/>
      <c r="Q32" s="1481"/>
      <c r="R32" s="1176"/>
      <c r="S32" s="1482"/>
      <c r="T32" s="1003"/>
      <c r="U32" s="1176"/>
      <c r="V32" s="1480"/>
      <c r="W32" s="1003"/>
      <c r="X32" s="1176"/>
      <c r="Y32" s="1480"/>
      <c r="Z32" s="1481"/>
      <c r="AA32" s="1176"/>
      <c r="AB32" s="1482"/>
      <c r="AC32" s="1003"/>
      <c r="AD32" s="1179"/>
      <c r="AE32" s="1177"/>
      <c r="AF32" s="1481"/>
      <c r="AG32" s="1179"/>
      <c r="AH32" s="1179"/>
      <c r="AI32" s="1003"/>
      <c r="AJ32" s="1179"/>
      <c r="AK32" s="1177"/>
      <c r="AL32" s="1003"/>
      <c r="AM32" s="1179"/>
      <c r="AN32" s="1177"/>
      <c r="AO32" s="1481"/>
      <c r="AP32" s="1179"/>
      <c r="AQ32" s="1179"/>
      <c r="AR32" s="1003"/>
      <c r="AS32" s="1179"/>
      <c r="AT32" s="1177"/>
      <c r="AU32" s="1481"/>
      <c r="AV32" s="1179"/>
      <c r="AW32" s="1179"/>
      <c r="AX32" s="1003"/>
      <c r="AY32" s="1179"/>
      <c r="AZ32" s="1177"/>
      <c r="BA32" s="1003"/>
      <c r="BB32" s="1176"/>
      <c r="BC32" s="1480"/>
      <c r="BD32" s="1481"/>
      <c r="BE32" s="1176"/>
      <c r="BF32" s="1480"/>
      <c r="BG32" s="574"/>
      <c r="BH32" s="1176"/>
      <c r="BI32" s="1480"/>
      <c r="BJ32" s="574"/>
      <c r="BK32" s="1176"/>
      <c r="BL32" s="1480"/>
      <c r="BM32" s="1003"/>
      <c r="BN32" s="1176"/>
      <c r="BO32" s="1480"/>
      <c r="BP32" s="1003"/>
      <c r="BQ32" s="1176"/>
      <c r="BR32" s="1480"/>
      <c r="BS32" s="574"/>
      <c r="BT32" s="1176"/>
      <c r="BU32" s="1480"/>
      <c r="BV32" s="574"/>
      <c r="BW32" s="1176"/>
      <c r="BX32" s="1480"/>
      <c r="BY32" s="1003"/>
      <c r="BZ32" s="1176"/>
      <c r="CA32" s="1480"/>
    </row>
    <row r="33" spans="1:85" ht="13.5" thickBot="1" x14ac:dyDescent="0.25">
      <c r="A33" s="1094" t="s">
        <v>80</v>
      </c>
      <c r="B33" s="1095"/>
      <c r="C33" s="1095"/>
      <c r="D33" s="1095"/>
      <c r="E33" s="1095"/>
      <c r="F33" s="1095"/>
      <c r="G33" s="1095"/>
      <c r="H33" s="1097"/>
      <c r="I33" s="1275"/>
      <c r="J33" s="498"/>
      <c r="K33" s="1099"/>
      <c r="L33" s="1275"/>
      <c r="M33" s="479"/>
      <c r="N33" s="1097"/>
      <c r="O33" s="1275"/>
      <c r="P33" s="498"/>
      <c r="Q33" s="1099"/>
      <c r="R33" s="1275"/>
      <c r="S33" s="479"/>
      <c r="T33" s="1097"/>
      <c r="U33" s="1275"/>
      <c r="V33" s="498"/>
      <c r="W33" s="1097"/>
      <c r="X33" s="1275"/>
      <c r="Y33" s="498"/>
      <c r="Z33" s="1099"/>
      <c r="AA33" s="1275"/>
      <c r="AB33" s="479"/>
      <c r="AC33" s="1276"/>
      <c r="AD33" s="1277"/>
      <c r="AE33" s="1278"/>
      <c r="AF33" s="1275"/>
      <c r="AG33" s="1277"/>
      <c r="AH33" s="1277"/>
      <c r="AI33" s="1276"/>
      <c r="AJ33" s="1277"/>
      <c r="AK33" s="1278"/>
      <c r="AL33" s="1276"/>
      <c r="AM33" s="1277"/>
      <c r="AN33" s="1278"/>
      <c r="AO33" s="1275"/>
      <c r="AP33" s="1277"/>
      <c r="AQ33" s="1277"/>
      <c r="AR33" s="1276"/>
      <c r="AS33" s="1277"/>
      <c r="AT33" s="1278"/>
      <c r="AU33" s="1275"/>
      <c r="AV33" s="1277"/>
      <c r="AW33" s="1277"/>
      <c r="AX33" s="1276"/>
      <c r="AY33" s="1277"/>
      <c r="AZ33" s="1278"/>
      <c r="BA33" s="1276"/>
      <c r="BB33" s="1277"/>
      <c r="BC33" s="1278"/>
      <c r="BD33" s="1275"/>
      <c r="BE33" s="1277"/>
      <c r="BF33" s="1278"/>
      <c r="BG33" s="1275"/>
      <c r="BH33" s="1277"/>
      <c r="BI33" s="1278"/>
      <c r="BJ33" s="1275"/>
      <c r="BK33" s="1277"/>
      <c r="BL33" s="1278"/>
      <c r="BM33" s="1276"/>
      <c r="BN33" s="1277"/>
      <c r="BO33" s="1278"/>
      <c r="BP33" s="1276"/>
      <c r="BQ33" s="1277"/>
      <c r="BR33" s="1278"/>
      <c r="BS33" s="1275"/>
      <c r="BT33" s="1277"/>
      <c r="BU33" s="1278"/>
      <c r="BV33" s="1275"/>
      <c r="BW33" s="1277"/>
      <c r="BX33" s="1278"/>
      <c r="BY33" s="1276"/>
      <c r="BZ33" s="1277"/>
      <c r="CA33" s="1278"/>
    </row>
    <row r="34" spans="1:85" ht="15" customHeight="1" x14ac:dyDescent="0.2">
      <c r="A34" s="633"/>
      <c r="B34" s="634" t="s">
        <v>81</v>
      </c>
      <c r="C34" s="596"/>
      <c r="D34" s="635" t="s">
        <v>325</v>
      </c>
      <c r="E34" s="596"/>
      <c r="F34" s="596"/>
      <c r="G34" s="596"/>
      <c r="H34" s="1102">
        <v>5.4999999999999997E-3</v>
      </c>
      <c r="I34" s="1281" t="s">
        <v>83</v>
      </c>
      <c r="J34" s="1106">
        <v>3.7100000000000001E-2</v>
      </c>
      <c r="K34" s="1135"/>
      <c r="L34" s="1281"/>
      <c r="M34" s="1108"/>
      <c r="N34" s="1102"/>
      <c r="O34" s="1281"/>
      <c r="P34" s="1106"/>
      <c r="Q34" s="1135"/>
      <c r="R34" s="1281"/>
      <c r="S34" s="1108"/>
      <c r="T34" s="1102"/>
      <c r="U34" s="1281"/>
      <c r="V34" s="1106"/>
      <c r="W34" s="1102"/>
      <c r="X34" s="1281"/>
      <c r="Y34" s="1106"/>
      <c r="Z34" s="1135"/>
      <c r="AA34" s="1281"/>
      <c r="AB34" s="1108"/>
      <c r="AC34" s="1109"/>
      <c r="AD34" s="1281"/>
      <c r="AE34" s="1110"/>
      <c r="AF34" s="1111"/>
      <c r="AG34" s="1281"/>
      <c r="AH34" s="1112"/>
      <c r="AI34" s="1109"/>
      <c r="AJ34" s="1281"/>
      <c r="AK34" s="1110"/>
      <c r="AL34" s="1109"/>
      <c r="AM34" s="1281"/>
      <c r="AN34" s="1110"/>
      <c r="AO34" s="1111"/>
      <c r="AP34" s="1281"/>
      <c r="AQ34" s="1112"/>
      <c r="AR34" s="1109"/>
      <c r="AS34" s="1281"/>
      <c r="AT34" s="1110"/>
      <c r="AU34" s="1111"/>
      <c r="AV34" s="1281"/>
      <c r="AW34" s="1112"/>
      <c r="AX34" s="1109"/>
      <c r="AY34" s="1281"/>
      <c r="AZ34" s="1110"/>
      <c r="BA34" s="1109"/>
      <c r="BB34" s="1281"/>
      <c r="BC34" s="1110"/>
      <c r="BD34" s="1136"/>
      <c r="BE34" s="1281"/>
      <c r="BF34" s="1110"/>
      <c r="BG34" s="1483"/>
      <c r="BH34" s="1281"/>
      <c r="BI34" s="1110"/>
      <c r="BJ34" s="1483"/>
      <c r="BK34" s="1281"/>
      <c r="BL34" s="1110"/>
      <c r="BM34" s="1483"/>
      <c r="BN34" s="1281"/>
      <c r="BO34" s="1110"/>
      <c r="BP34" s="1483"/>
      <c r="BQ34" s="1281"/>
      <c r="BR34" s="1110"/>
      <c r="BS34" s="1483"/>
      <c r="BT34" s="1281"/>
      <c r="BU34" s="1110"/>
      <c r="BV34" s="1483"/>
      <c r="BW34" s="1281"/>
      <c r="BX34" s="1110"/>
      <c r="BY34" s="1483"/>
      <c r="BZ34" s="1281"/>
      <c r="CA34" s="1110"/>
    </row>
    <row r="35" spans="1:85" ht="15.75" customHeight="1" x14ac:dyDescent="0.2">
      <c r="A35" s="640" t="s">
        <v>23</v>
      </c>
      <c r="B35" s="641" t="s">
        <v>84</v>
      </c>
      <c r="C35" s="642"/>
      <c r="D35" s="679" t="s">
        <v>85</v>
      </c>
      <c r="E35" s="1288"/>
      <c r="F35" s="1113"/>
      <c r="G35" s="679"/>
      <c r="H35" s="1139">
        <f>(SUM(I$6*I$6,J$6*J$6)/POWER($C$8,2))*$C$36</f>
        <v>2.8644739996672004E-5</v>
      </c>
      <c r="I35" s="1281" t="s">
        <v>83</v>
      </c>
      <c r="J35" s="1140">
        <f>($E$36/100)*(SUM(I$6*I$6,J$6*J$6)/$C$8)</f>
        <v>3.275519596032E-4</v>
      </c>
      <c r="K35" s="1141">
        <f>(SUM(L$6*L$6,M$6*M$6)/POWER($C$8,2))*$C$36</f>
        <v>2.6993871039487998E-5</v>
      </c>
      <c r="L35" s="1281" t="s">
        <v>83</v>
      </c>
      <c r="M35" s="1142">
        <f>($E$36/100)*(SUM(L$6*L$6,M$6*M$6)/$C$8)</f>
        <v>3.0867431009279995E-4</v>
      </c>
      <c r="N35" s="1139">
        <f>(SUM(O$6*O$6,P$6*P$6)/POWER($C$8,2))*$C$36</f>
        <v>2.6370646595584004E-5</v>
      </c>
      <c r="O35" s="1281" t="s">
        <v>83</v>
      </c>
      <c r="P35" s="1140">
        <f>($E$36/100)*(SUM(O$6*O$6,P$6*P$6)/$C$8)</f>
        <v>3.0154775255040003E-4</v>
      </c>
      <c r="Q35" s="1141">
        <f>(SUM(R$6*R$6,S$6*S$6)/POWER($C$8,2))*$C$36</f>
        <v>2.6758930627584001E-5</v>
      </c>
      <c r="R35" s="1281" t="s">
        <v>83</v>
      </c>
      <c r="S35" s="1142">
        <f>($E$36/100)*(SUM(R$6*R$6,S$6*S$6)/$C$8)</f>
        <v>3.0598777175039999E-4</v>
      </c>
      <c r="T35" s="1139">
        <f>(SUM(U$6*U$6,V$6*V$6)/POWER($C$8,2))*$C$36</f>
        <v>3.1149585148927999E-5</v>
      </c>
      <c r="U35" s="1281" t="s">
        <v>83</v>
      </c>
      <c r="V35" s="1140">
        <f>($E$36/100)*(SUM(U$6*U$6,V$6*V$6)/$C$8)</f>
        <v>3.5619480775679992E-4</v>
      </c>
      <c r="W35" s="1139">
        <f>(SUM(X$6*X$6,Y$6*Y$6)/POWER($C$8,2))*$C$36</f>
        <v>3.7845447629823996E-5</v>
      </c>
      <c r="X35" s="1281" t="s">
        <v>83</v>
      </c>
      <c r="Y35" s="1140">
        <f>($E$36/100)*(SUM(X$6*X$6,Y$6*Y$6)/$C$8)</f>
        <v>4.3276184509439994E-4</v>
      </c>
      <c r="Z35" s="1141">
        <f>(SUM(AA$6*AA$6,AB$6*AB$6)/POWER($C$8,2))*$C$36</f>
        <v>4.2699727728640002E-5</v>
      </c>
      <c r="AA35" s="1281" t="s">
        <v>83</v>
      </c>
      <c r="AB35" s="1142">
        <f>($E$36/100)*(SUM(AA$6*AA$6,AB$6*AB$6)/$C$8)</f>
        <v>4.8827042918400004E-4</v>
      </c>
      <c r="AC35" s="1139">
        <f>(SUM(AD$6*AD$6,AE$6*AE$6)/POWER($C$8,2))*$C$36</f>
        <v>5.0860840959999999E-5</v>
      </c>
      <c r="AD35" s="1281" t="s">
        <v>83</v>
      </c>
      <c r="AE35" s="1140">
        <f>($E$36/100)*(SUM(AD$6*AD$6,AE$6*AE$6)/$C$8)</f>
        <v>5.81592576E-4</v>
      </c>
      <c r="AF35" s="1141">
        <f>(SUM(AG$6*AG$6,AH$6*AH$6)/POWER($C$8,2))*$C$36</f>
        <v>8.0842291452928004E-5</v>
      </c>
      <c r="AG35" s="1281" t="s">
        <v>83</v>
      </c>
      <c r="AH35" s="1142">
        <f>($E$36/100)*(SUM(AG$6*AG$6,AH$6*AH$6)/$C$8)</f>
        <v>9.2442979015680007E-4</v>
      </c>
      <c r="AI35" s="1139">
        <f>(SUM(AJ$6*AJ$6,AK$6*AK$6)/POWER($C$8,2))*$C$36</f>
        <v>5.4819898555392003E-5</v>
      </c>
      <c r="AJ35" s="1281" t="s">
        <v>83</v>
      </c>
      <c r="AK35" s="1140">
        <f>($E$36/100)*(SUM(AJ$6*AJ$6,AK$6*AK$6)/$C$8)</f>
        <v>6.2686431083520001E-4</v>
      </c>
      <c r="AL35" s="1139">
        <f>(SUM(AM$6*AM$6,AN$6*AN$6)/POWER($C$8,2))*$C$36</f>
        <v>5.9144209285120004E-5</v>
      </c>
      <c r="AM35" s="1281" t="s">
        <v>83</v>
      </c>
      <c r="AN35" s="1140">
        <f>($E$36/100)*(SUM(AM$6*AM$6,AN$6*AN$6)/$C$8)</f>
        <v>6.76312707072E-4</v>
      </c>
      <c r="AO35" s="1141">
        <f>(SUM(AP$6*AP$6,AQ$6*AQ$6)/POWER($C$8,2))*$C$36</f>
        <v>5.5085347707903999E-5</v>
      </c>
      <c r="AP35" s="1281" t="s">
        <v>83</v>
      </c>
      <c r="AQ35" s="1142">
        <f>($E$36/100)*(SUM(AP$6*AP$6,AQ$6*AQ$6)/$C$8)</f>
        <v>6.2989971594239994E-4</v>
      </c>
      <c r="AR35" s="1139">
        <f>(SUM(AS$6*AS$6,AT$6*AT$6)/POWER($C$8,2))*$C$36</f>
        <v>7.4000964409344006E-5</v>
      </c>
      <c r="AS35" s="1281" t="s">
        <v>83</v>
      </c>
      <c r="AT35" s="1140">
        <f>($E$36/100)*(SUM(AS$6*AS$6,AT$6*AT$6)/$C$8)</f>
        <v>8.4619936880639998E-4</v>
      </c>
      <c r="AU35" s="1141">
        <f>(SUM(AV$6*AV$6,AW$6*AW$6)/POWER($C$8,2))*$C$36</f>
        <v>6.4358149036032006E-5</v>
      </c>
      <c r="AV35" s="1281" t="s">
        <v>83</v>
      </c>
      <c r="AW35" s="1142">
        <f>($E$36/100)*(SUM(AV$6*AV$6,AW$6*AW$6)/$C$8)</f>
        <v>7.3593399121919985E-4</v>
      </c>
      <c r="AX35" s="1139">
        <f>(SUM(AY$6*AY$6,AZ$6*AZ$6)/POWER($C$8,2))*$C$36</f>
        <v>5.6662740070400003E-5</v>
      </c>
      <c r="AY35" s="1281" t="s">
        <v>83</v>
      </c>
      <c r="AZ35" s="1140">
        <f>($E$36/100)*(SUM(AY$6*AY$6,AZ$6*AZ$6)/$C$8)</f>
        <v>6.4793716223999999E-4</v>
      </c>
      <c r="BA35" s="1139">
        <f>(SUM(BB$6*BB$6,BC$6*BC$6)/POWER($C$8,2))*$C$36</f>
        <v>6.1321339403264002E-5</v>
      </c>
      <c r="BB35" s="1281" t="s">
        <v>83</v>
      </c>
      <c r="BC35" s="1140">
        <f>($E$36/100)*(SUM(BB$6*BB$6,BC$6*BC$6)/$C$8)</f>
        <v>7.012081411583999E-4</v>
      </c>
      <c r="BD35" s="1141">
        <f>(SUM(BE$6*BE$6,BF$6*BF$6)/POWER($C$8,2))*$C$36</f>
        <v>7.661833686016001E-5</v>
      </c>
      <c r="BE35" s="1281" t="s">
        <v>83</v>
      </c>
      <c r="BF35" s="1140">
        <f>($E$36/100)*(SUM(BE$6*BE$6,BF$6*BF$6)/$C$8)</f>
        <v>8.7612896409600008E-4</v>
      </c>
      <c r="BG35" s="1141">
        <f>(SUM(BH$6*BH$6,BI$6*BI$6)/POWER($C$8,2))*$C$36</f>
        <v>7.5214744346623999E-5</v>
      </c>
      <c r="BH35" s="1281" t="s">
        <v>83</v>
      </c>
      <c r="BI35" s="1140">
        <f>($E$36/100)*(SUM(BH$6*BH$6,BI$6*BI$6)/$C$8)</f>
        <v>8.6007891517439993E-4</v>
      </c>
      <c r="BJ35" s="1141">
        <f>(SUM(BK$6*BK$6,BL$6*BL$6)/POWER($C$8,2))*$C$36</f>
        <v>7.4712771846143991E-5</v>
      </c>
      <c r="BK35" s="1281" t="s">
        <v>83</v>
      </c>
      <c r="BL35" s="1140">
        <f>($E$36/100)*(SUM(BK$6*BK$6,BL$6*BL$6)/$C$8)</f>
        <v>8.5433887088639995E-4</v>
      </c>
      <c r="BM35" s="1139">
        <f>(SUM(BN$6*BN$6,BO$6*BO$6)/POWER($C$8,2))*$C$36</f>
        <v>7.0234200891392001E-5</v>
      </c>
      <c r="BN35" s="1281" t="s">
        <v>83</v>
      </c>
      <c r="BO35" s="1140">
        <f>($E$36/100)*(SUM(BN$6*BN$6,BO$6*BO$6)/$C$8)</f>
        <v>8.0312651243519989E-4</v>
      </c>
      <c r="BP35" s="1139">
        <f>(SUM(BQ$6*BQ$6,BR$6*BR$6)/POWER($C$8,2))*$C$36</f>
        <v>5.7422754897919999E-5</v>
      </c>
      <c r="BQ35" s="1281" t="s">
        <v>83</v>
      </c>
      <c r="BR35" s="1140">
        <f>($E$36/100)*(SUM(BQ$6*BQ$6,BR$6*BR$6)/$C$8)</f>
        <v>6.5662791475199996E-4</v>
      </c>
      <c r="BS35" s="1141">
        <f>(SUM(BT$6*BT$6,BU$6*BU$6)/POWER($C$8,2))*$C$36</f>
        <v>4.8820907235327997E-5</v>
      </c>
      <c r="BT35" s="1281" t="s">
        <v>83</v>
      </c>
      <c r="BU35" s="1140">
        <f>($E$36/100)*(SUM(BT$6*BT$6,BU$6*BU$6)/$C$8)</f>
        <v>5.5826597959680001E-4</v>
      </c>
      <c r="BV35" s="1141">
        <f>(SUM(BW$6*BW$6,BX$6*BX$6)/POWER($C$8,2))*$C$36</f>
        <v>3.51894199808E-5</v>
      </c>
      <c r="BW35" s="1281" t="s">
        <v>83</v>
      </c>
      <c r="BX35" s="1140">
        <f>($E$36/100)*(SUM(BW$6*BW$6,BX$6*BX$6)/$C$8)</f>
        <v>4.0239022848000003E-4</v>
      </c>
      <c r="BY35" s="1139">
        <f>(SUM(BZ$6*BZ$6,CA$6*CA$6)/POWER($C$8,2))*$C$36</f>
        <v>2.8644403862528003E-5</v>
      </c>
      <c r="BZ35" s="1281" t="s">
        <v>83</v>
      </c>
      <c r="CA35" s="1140">
        <f>($E$36/100)*(SUM(BZ$6*BZ$6,CA$6*CA$6)/$C$8)</f>
        <v>3.2754811591680002E-4</v>
      </c>
      <c r="CB35" s="709">
        <f>CB29+CB19</f>
        <v>2.5010400000000006</v>
      </c>
      <c r="CC35" s="709">
        <f>CC29+CC19</f>
        <v>1.3528479999999998</v>
      </c>
    </row>
    <row r="36" spans="1:85" ht="12.75" customHeight="1" thickBot="1" x14ac:dyDescent="0.25">
      <c r="A36" s="648"/>
      <c r="B36" s="1122" t="s">
        <v>343</v>
      </c>
      <c r="C36" s="1123">
        <v>2.23E-2</v>
      </c>
      <c r="D36" s="629" t="s">
        <v>344</v>
      </c>
      <c r="E36" s="1292">
        <v>10.199999999999999</v>
      </c>
      <c r="F36" s="1292"/>
      <c r="G36" s="419"/>
      <c r="H36" s="1125"/>
      <c r="I36" s="1293"/>
      <c r="J36" s="445"/>
      <c r="K36" s="1126"/>
      <c r="L36" s="1293"/>
      <c r="M36" s="1294"/>
      <c r="N36" s="1125"/>
      <c r="O36" s="1293"/>
      <c r="P36" s="445"/>
      <c r="Q36" s="1126"/>
      <c r="R36" s="1293"/>
      <c r="S36" s="1294"/>
      <c r="T36" s="1125"/>
      <c r="U36" s="1293"/>
      <c r="V36" s="445"/>
      <c r="W36" s="1125"/>
      <c r="X36" s="1293"/>
      <c r="Y36" s="445"/>
      <c r="Z36" s="1126"/>
      <c r="AA36" s="1293"/>
      <c r="AB36" s="1294"/>
      <c r="AC36" s="1125"/>
      <c r="AD36" s="1293"/>
      <c r="AE36" s="445"/>
      <c r="AF36" s="1126"/>
      <c r="AG36" s="1293"/>
      <c r="AH36" s="1294"/>
      <c r="AI36" s="1125"/>
      <c r="AJ36" s="1293"/>
      <c r="AK36" s="445"/>
      <c r="AL36" s="1125"/>
      <c r="AM36" s="1293"/>
      <c r="AN36" s="445"/>
      <c r="AO36" s="1126"/>
      <c r="AP36" s="1293"/>
      <c r="AQ36" s="1294"/>
      <c r="AR36" s="1125"/>
      <c r="AS36" s="1293"/>
      <c r="AT36" s="445"/>
      <c r="AU36" s="1126"/>
      <c r="AV36" s="1293"/>
      <c r="AW36" s="1294"/>
      <c r="AX36" s="1125"/>
      <c r="AY36" s="1293"/>
      <c r="AZ36" s="445"/>
      <c r="BA36" s="1125"/>
      <c r="BB36" s="419"/>
      <c r="BC36" s="445"/>
      <c r="BD36" s="1126"/>
      <c r="BE36" s="1293"/>
      <c r="BF36" s="445"/>
      <c r="BG36" s="1126"/>
      <c r="BH36" s="1293"/>
      <c r="BI36" s="445"/>
      <c r="BJ36" s="1126"/>
      <c r="BK36" s="1293"/>
      <c r="BL36" s="445"/>
      <c r="BM36" s="1125"/>
      <c r="BN36" s="1293"/>
      <c r="BO36" s="445"/>
      <c r="BP36" s="1125"/>
      <c r="BQ36" s="1293"/>
      <c r="BR36" s="445"/>
      <c r="BS36" s="1126"/>
      <c r="BT36" s="1293"/>
      <c r="BU36" s="445"/>
      <c r="BV36" s="1126"/>
      <c r="BW36" s="1293"/>
      <c r="BX36" s="445"/>
      <c r="BY36" s="1125"/>
      <c r="BZ36" s="1293"/>
      <c r="CA36" s="445"/>
    </row>
    <row r="37" spans="1:85" ht="15" customHeight="1" thickBot="1" x14ac:dyDescent="0.25">
      <c r="A37" s="670"/>
      <c r="B37" s="671" t="s">
        <v>90</v>
      </c>
      <c r="C37" s="672"/>
      <c r="D37" s="672"/>
      <c r="E37" s="672"/>
      <c r="F37" s="672"/>
      <c r="G37" s="672"/>
      <c r="H37" s="1130">
        <f>SUM(I6,$H$34,H35)</f>
        <v>8.0880644739996677E-2</v>
      </c>
      <c r="I37" s="1296" t="s">
        <v>83</v>
      </c>
      <c r="J37" s="1132">
        <f>SUM(J6,$J$34,J35)</f>
        <v>8.5907551959603201E-2</v>
      </c>
      <c r="K37" s="1133">
        <f>SUM(L6,$H$34,K35)</f>
        <v>7.8430993871039495E-2</v>
      </c>
      <c r="L37" s="1296" t="s">
        <v>83</v>
      </c>
      <c r="M37" s="1134">
        <f>SUM(M6,$J$34,M35)</f>
        <v>8.4848674310092798E-2</v>
      </c>
      <c r="N37" s="1130">
        <f>SUM(O6,$H$34,N35)</f>
        <v>7.7438370646595589E-2</v>
      </c>
      <c r="O37" s="1296" t="s">
        <v>83</v>
      </c>
      <c r="P37" s="1132">
        <f>SUM(P6,$J$34,P35)</f>
        <v>8.4513547752550405E-2</v>
      </c>
      <c r="Q37" s="1133">
        <f>SUM(R6,$H$34,Q35)</f>
        <v>7.7814758930627601E-2</v>
      </c>
      <c r="R37" s="1296" t="s">
        <v>83</v>
      </c>
      <c r="S37" s="1134">
        <f>SUM(S6,$J$34,S35)</f>
        <v>8.5093987771750396E-2</v>
      </c>
      <c r="T37" s="1130">
        <f>SUM(U6,$H$34,T35)</f>
        <v>8.5971149585148926E-2</v>
      </c>
      <c r="U37" s="1296" t="s">
        <v>83</v>
      </c>
      <c r="V37" s="1132">
        <f>SUM(V6,$J$34,V35)</f>
        <v>8.4992194807756799E-2</v>
      </c>
      <c r="W37" s="1130">
        <f>SUM(X6,$H$34,W35)</f>
        <v>9.6505845447629829E-2</v>
      </c>
      <c r="X37" s="1296" t="s">
        <v>83</v>
      </c>
      <c r="Y37" s="1132">
        <f>SUM(Y6,$J$34,Y35)</f>
        <v>8.5820761845094393E-2</v>
      </c>
      <c r="Z37" s="1133">
        <f>SUM(AA6,$H$34,Z35)</f>
        <v>0.10248669972772864</v>
      </c>
      <c r="AA37" s="1296" t="s">
        <v>83</v>
      </c>
      <c r="AB37" s="1134">
        <f>SUM(AB6,$J$34,AB35)</f>
        <v>8.8276270429184012E-2</v>
      </c>
      <c r="AC37" s="1130">
        <f>SUM(AD6,$H$34,AC35)</f>
        <v>0.11156686084096</v>
      </c>
      <c r="AD37" s="1296" t="s">
        <v>83</v>
      </c>
      <c r="AE37" s="1132">
        <f>SUM(AE6,$J$34,AE35)</f>
        <v>9.2593592576000014E-2</v>
      </c>
      <c r="AF37" s="1133">
        <f>SUM(AG6,$H$34,AF35)</f>
        <v>0.13342084229145293</v>
      </c>
      <c r="AG37" s="1296" t="s">
        <v>83</v>
      </c>
      <c r="AH37" s="1134">
        <f>SUM(AH6,$J$34,AH35)</f>
        <v>0.11748842979015681</v>
      </c>
      <c r="AI37" s="1130">
        <f>SUM(AJ6,$H$34,AI35)</f>
        <v>0.1154748198985554</v>
      </c>
      <c r="AJ37" s="1296" t="s">
        <v>83</v>
      </c>
      <c r="AK37" s="1132">
        <f>SUM(AK6,$J$34,AK35)</f>
        <v>9.5014864310835195E-2</v>
      </c>
      <c r="AL37" s="1130">
        <f>SUM(AM6,$H$34,AL35)</f>
        <v>0.11960714420928512</v>
      </c>
      <c r="AM37" s="1296" t="s">
        <v>83</v>
      </c>
      <c r="AN37" s="1132">
        <f>SUM(AN6,$J$34,AN35)</f>
        <v>9.7520312707071996E-2</v>
      </c>
      <c r="AO37" s="1133">
        <f>SUM(AP6,$H$34,AO35)</f>
        <v>0.1147070853477079</v>
      </c>
      <c r="AP37" s="1296" t="s">
        <v>83</v>
      </c>
      <c r="AQ37" s="1134">
        <f>SUM(AQ6,$J$34,AQ35)</f>
        <v>9.7097899715942404E-2</v>
      </c>
      <c r="AR37" s="1130">
        <f>SUM(AS6,$H$34,AR35)</f>
        <v>0.12804600096440935</v>
      </c>
      <c r="AS37" s="1296" t="s">
        <v>83</v>
      </c>
      <c r="AT37" s="1132">
        <f>SUM(AT6,$J$34,AT35)</f>
        <v>0.11371419936880639</v>
      </c>
      <c r="AU37" s="1133">
        <f>SUM(AV6,$H$34,AU35)</f>
        <v>0.12376435814903604</v>
      </c>
      <c r="AV37" s="1296" t="s">
        <v>83</v>
      </c>
      <c r="AW37" s="1134">
        <f>SUM(AW6,$J$34,AW35)</f>
        <v>0.10160393399121921</v>
      </c>
      <c r="AX37" s="1130">
        <f>SUM(AY6,$H$34,AX35)</f>
        <v>0.11747666274007042</v>
      </c>
      <c r="AY37" s="1296" t="s">
        <v>83</v>
      </c>
      <c r="AZ37" s="1132">
        <f>SUM(AZ6,$J$34,AZ35)</f>
        <v>9.5667937162239994E-2</v>
      </c>
      <c r="BA37" s="1130">
        <f>SUM(BB6,$H$34,BA35)</f>
        <v>0.12243332133940327</v>
      </c>
      <c r="BB37" s="1296" t="s">
        <v>83</v>
      </c>
      <c r="BC37" s="1132">
        <f>SUM(BC6,$J$34,BC35)</f>
        <v>9.7193208141158394E-2</v>
      </c>
      <c r="BD37" s="1133">
        <f>SUM(BE6,$H$34,BD35)</f>
        <v>0.13728061833686017</v>
      </c>
      <c r="BE37" s="1296" t="s">
        <v>83</v>
      </c>
      <c r="BF37" s="1132">
        <f>SUM(BF6,$J$34,BF35)</f>
        <v>0.10222412896409599</v>
      </c>
      <c r="BG37" s="1130">
        <f>SUM(BH6,$H$34,BG35)</f>
        <v>0.13634321474434663</v>
      </c>
      <c r="BH37" s="1296" t="s">
        <v>83</v>
      </c>
      <c r="BI37" s="1132">
        <f>SUM(BI6,$J$34,BI35)</f>
        <v>0.10104807891517439</v>
      </c>
      <c r="BJ37" s="1130">
        <f>SUM(BK6,$H$34,BJ35)</f>
        <v>0.13656671277184615</v>
      </c>
      <c r="BK37" s="1296" t="s">
        <v>83</v>
      </c>
      <c r="BL37" s="1132">
        <f>SUM(BL6,$J$34,BL35)</f>
        <v>9.944233887088641E-2</v>
      </c>
      <c r="BM37" s="1130">
        <f>SUM(BN6,$H$34,BM35)</f>
        <v>0.1326582342008914</v>
      </c>
      <c r="BN37" s="1296" t="s">
        <v>83</v>
      </c>
      <c r="BO37" s="1132">
        <f>SUM(BO6,$J$34,BO35)</f>
        <v>9.7343126512435207E-2</v>
      </c>
      <c r="BP37" s="1130">
        <f>SUM(BQ6,$H$34,BP35)</f>
        <v>0.12122142275489793</v>
      </c>
      <c r="BQ37" s="1296" t="s">
        <v>83</v>
      </c>
      <c r="BR37" s="1132">
        <f>SUM(BR6,$J$34,BR35)</f>
        <v>8.9868627914752017E-2</v>
      </c>
      <c r="BS37" s="1130">
        <f>SUM(BT6,$H$34,BS35)</f>
        <v>0.11078882090723534</v>
      </c>
      <c r="BT37" s="1296" t="s">
        <v>83</v>
      </c>
      <c r="BU37" s="1132">
        <f>SUM(BU6,$J$34,BU35)</f>
        <v>8.8722265979596787E-2</v>
      </c>
      <c r="BV37" s="1130">
        <f>SUM(BW6,$H$34,BV35)</f>
        <v>9.1751189419980811E-2</v>
      </c>
      <c r="BW37" s="1296" t="s">
        <v>83</v>
      </c>
      <c r="BX37" s="1132">
        <f>SUM(BX6,$J$34,BX35)</f>
        <v>8.6790390228479994E-2</v>
      </c>
      <c r="BY37" s="1130">
        <f>SUM(BZ6,$H$34,BY35)</f>
        <v>8.1648644403862533E-2</v>
      </c>
      <c r="BZ37" s="1296" t="s">
        <v>83</v>
      </c>
      <c r="CA37" s="1132">
        <f>SUM(CA6,$J$34,CA35)</f>
        <v>8.4691548115916795E-2</v>
      </c>
      <c r="CB37" s="709">
        <f>CB31+CB21</f>
        <v>1.7409519999999996</v>
      </c>
      <c r="CC37" s="709">
        <f>CC31+CC21</f>
        <v>0.77564</v>
      </c>
    </row>
    <row r="38" spans="1:85" x14ac:dyDescent="0.2">
      <c r="A38" s="677"/>
      <c r="B38" s="634" t="s">
        <v>81</v>
      </c>
      <c r="C38" s="596"/>
      <c r="D38" s="635" t="s">
        <v>325</v>
      </c>
      <c r="E38" s="596"/>
      <c r="F38" s="596"/>
      <c r="G38" s="596"/>
      <c r="H38" s="1102">
        <v>5.4999999999999997E-3</v>
      </c>
      <c r="I38" s="1281" t="s">
        <v>83</v>
      </c>
      <c r="J38" s="1104">
        <v>3.7100000000000001E-2</v>
      </c>
      <c r="K38" s="1138"/>
      <c r="L38" s="1281"/>
      <c r="M38" s="1136"/>
      <c r="N38" s="1137"/>
      <c r="O38" s="1281"/>
      <c r="P38" s="1104"/>
      <c r="Q38" s="1138"/>
      <c r="R38" s="1281"/>
      <c r="S38" s="1136"/>
      <c r="T38" s="1137"/>
      <c r="U38" s="1281"/>
      <c r="V38" s="1104"/>
      <c r="W38" s="1137"/>
      <c r="X38" s="1281"/>
      <c r="Y38" s="1104"/>
      <c r="Z38" s="1138"/>
      <c r="AA38" s="1281"/>
      <c r="AB38" s="1136"/>
      <c r="AC38" s="1102"/>
      <c r="AD38" s="1281"/>
      <c r="AE38" s="1104"/>
      <c r="AF38" s="1135"/>
      <c r="AG38" s="1281"/>
      <c r="AH38" s="1136"/>
      <c r="AI38" s="1102"/>
      <c r="AJ38" s="1281"/>
      <c r="AK38" s="1104"/>
      <c r="AL38" s="1102"/>
      <c r="AM38" s="1281"/>
      <c r="AN38" s="1104"/>
      <c r="AO38" s="1135"/>
      <c r="AP38" s="1281"/>
      <c r="AQ38" s="1136"/>
      <c r="AR38" s="1102"/>
      <c r="AS38" s="1281"/>
      <c r="AT38" s="1104"/>
      <c r="AU38" s="1135"/>
      <c r="AV38" s="1281"/>
      <c r="AW38" s="1136"/>
      <c r="AX38" s="1102"/>
      <c r="AY38" s="1281"/>
      <c r="AZ38" s="1104"/>
      <c r="BA38" s="1102"/>
      <c r="BB38" s="1281"/>
      <c r="BC38" s="1104"/>
      <c r="BD38" s="1135"/>
      <c r="BE38" s="1281"/>
      <c r="BF38" s="1104"/>
      <c r="BG38" s="1135"/>
      <c r="BH38" s="1281"/>
      <c r="BI38" s="1104"/>
      <c r="BJ38" s="1135"/>
      <c r="BK38" s="1281"/>
      <c r="BL38" s="1104"/>
      <c r="BM38" s="1102"/>
      <c r="BN38" s="1281"/>
      <c r="BO38" s="1104"/>
      <c r="BP38" s="1102"/>
      <c r="BQ38" s="1281"/>
      <c r="BR38" s="1104"/>
      <c r="BS38" s="1135"/>
      <c r="BT38" s="1281"/>
      <c r="BU38" s="1104"/>
      <c r="BV38" s="1135"/>
      <c r="BW38" s="1281"/>
      <c r="BX38" s="1104"/>
      <c r="BY38" s="1102"/>
      <c r="BZ38" s="1281"/>
      <c r="CA38" s="1104"/>
    </row>
    <row r="39" spans="1:85" ht="12.75" customHeight="1" x14ac:dyDescent="0.2">
      <c r="A39" s="678" t="s">
        <v>91</v>
      </c>
      <c r="B39" s="641" t="s">
        <v>84</v>
      </c>
      <c r="C39" s="642"/>
      <c r="D39" s="679" t="s">
        <v>85</v>
      </c>
      <c r="E39" s="1288"/>
      <c r="F39" s="1113"/>
      <c r="G39" s="679"/>
      <c r="H39" s="1139">
        <f>(SUM(I$13*I$13,J$13*J$13)/POWER($C$15,2))*$C$40</f>
        <v>9.8320694681599995E-6</v>
      </c>
      <c r="I39" s="1484" t="s">
        <v>83</v>
      </c>
      <c r="J39" s="1118">
        <f>($E$40/100)*(SUM(I$13*I$13,J$13*J$13)/$C$15)</f>
        <v>1.12024685312E-4</v>
      </c>
      <c r="K39" s="1141">
        <f>(SUM(L$13*L$13,M$13*M$13)/POWER($C$15,2))*$C$40</f>
        <v>9.1525507481599985E-6</v>
      </c>
      <c r="L39" s="1484" t="s">
        <v>83</v>
      </c>
      <c r="M39" s="1119">
        <f>($E$40/100)*(SUM(L$13*L$13,M$13*M$13)/$C$15)</f>
        <v>1.04282381312E-4</v>
      </c>
      <c r="N39" s="1139">
        <f>(SUM(O$13*O$13,P$13*P$13)/POWER($C$15,2))*$C$40</f>
        <v>1.129924555776E-5</v>
      </c>
      <c r="O39" s="1484" t="s">
        <v>83</v>
      </c>
      <c r="P39" s="1118">
        <f>($E$40/100)*(SUM(O$13*O$13,P$13*P$13)/$C$15)</f>
        <v>1.28741404032E-4</v>
      </c>
      <c r="Q39" s="1141">
        <f>(SUM(R$13*R$13,S$13*S$13)/POWER($C$15,2))*$C$40</f>
        <v>1.388212253696E-5</v>
      </c>
      <c r="R39" s="1484" t="s">
        <v>83</v>
      </c>
      <c r="S39" s="1119">
        <f>($E$40/100)*(SUM(R$13*R$13,S$13*S$13)/$C$15)</f>
        <v>1.5817020147200004E-4</v>
      </c>
      <c r="T39" s="1139">
        <f>(SUM(U$13*U$13,V$13*V$13)/POWER($C$15,2))*$C$40</f>
        <v>1.5625786664959997E-5</v>
      </c>
      <c r="U39" s="1484" t="s">
        <v>83</v>
      </c>
      <c r="V39" s="1118">
        <f>($E$40/100)*(SUM(U$13*U$13,V$13*V$13)/$C$15)</f>
        <v>1.7803717107199999E-4</v>
      </c>
      <c r="W39" s="1139">
        <f>(SUM(X$13*X$13,Y$13*Y$13)/POWER($C$15,2))*$C$40</f>
        <v>4.0410981634047995E-5</v>
      </c>
      <c r="X39" s="1484" t="s">
        <v>83</v>
      </c>
      <c r="Y39" s="1118">
        <f>($E$40/100)*(SUM(X$13*X$13,Y$13*Y$13)/$C$15)</f>
        <v>4.604348571136E-4</v>
      </c>
      <c r="Z39" s="1141">
        <f>(SUM(AA$13*AA$13,AB$13*AB$13)/POWER($C$15,2))*$C$40</f>
        <v>5.0716098652160009E-5</v>
      </c>
      <c r="AA39" s="1484" t="s">
        <v>83</v>
      </c>
      <c r="AB39" s="1119">
        <f>($E$40/100)*(SUM(AA$13*AA$13,AB$13*AB$13)/$C$15)</f>
        <v>5.778493541120001E-4</v>
      </c>
      <c r="AC39" s="1139">
        <f>(SUM(AD$13*AD$13,AE$13*AE$13)/POWER($C$15,2))*$C$40</f>
        <v>4.6460419573759998E-5</v>
      </c>
      <c r="AD39" s="1484" t="s">
        <v>83</v>
      </c>
      <c r="AE39" s="1118">
        <f>($E$40/100)*(SUM(AD$13*AD$13,AE$13*AE$13)/$C$15)</f>
        <v>5.2936097523200007E-4</v>
      </c>
      <c r="AF39" s="1141">
        <f>(SUM(AG$13*AG$13,AH$13*AH$13)/POWER($C$15,2))*$C$40</f>
        <v>3.7571143016447999E-5</v>
      </c>
      <c r="AG39" s="1484" t="s">
        <v>83</v>
      </c>
      <c r="AH39" s="1119">
        <f>($E$40/100)*(SUM(AG$13*AG$13,AH$13*AH$13)/$C$15)</f>
        <v>4.2807828879360001E-4</v>
      </c>
      <c r="AI39" s="1139">
        <f>(SUM(AJ$13*AJ$13,AK$13*AK$13)/POWER($C$15,2))*$C$40</f>
        <v>3.3495213967360008E-5</v>
      </c>
      <c r="AJ39" s="1484" t="s">
        <v>83</v>
      </c>
      <c r="AK39" s="1118">
        <f>($E$40/100)*(SUM(AJ$13*AJ$13,AK$13*AK$13)/$C$15)</f>
        <v>3.8163794675200009E-4</v>
      </c>
      <c r="AL39" s="1139">
        <f>(SUM(AM$13*AM$13,AN$13*AN$13)/POWER($C$15,2))*$C$40</f>
        <v>2.819316862976E-5</v>
      </c>
      <c r="AM39" s="1484" t="s">
        <v>83</v>
      </c>
      <c r="AN39" s="1118">
        <f>($E$40/100)*(SUM(AM$13*AM$13,AN$13*AN$13)/$C$15)</f>
        <v>3.2122747443200003E-4</v>
      </c>
      <c r="AO39" s="1141">
        <f>(SUM(AP$13*AP$13,AQ$13*AQ$13)/POWER($C$15,2))*$C$40</f>
        <v>3.2593016066047992E-5</v>
      </c>
      <c r="AP39" s="1484" t="s">
        <v>83</v>
      </c>
      <c r="AQ39" s="1119">
        <f>($E$40/100)*(SUM(AP$13*AP$13,AQ$13*AQ$13)/$C$15)</f>
        <v>3.7135847951359996E-4</v>
      </c>
      <c r="AR39" s="1139">
        <f>(SUM(AS$13*AS$13,AT$13*AT$13)/POWER($C$15,2))*$C$40</f>
        <v>2.6236825845760007E-5</v>
      </c>
      <c r="AS39" s="1484" t="s">
        <v>83</v>
      </c>
      <c r="AT39" s="1118">
        <f>($E$40/100)*(SUM(AS$13*AS$13,AT$13*AT$13)/$C$15)</f>
        <v>2.9893728563200008E-4</v>
      </c>
      <c r="AU39" s="1141">
        <f>(SUM(AV$13*AV$13,AW$13*AW$13)/POWER($C$15,2))*$C$40</f>
        <v>2.1042823579647994E-5</v>
      </c>
      <c r="AV39" s="1484" t="s">
        <v>83</v>
      </c>
      <c r="AW39" s="1119">
        <f>($E$40/100)*(SUM(AV$13*AV$13,AW$13*AW$13)/$C$15)</f>
        <v>2.3975783503359994E-4</v>
      </c>
      <c r="AX39" s="1139">
        <f>(SUM(AY$13*AY$13,AZ$13*AZ$13)/POWER($C$15,2))*$C$40</f>
        <v>1.8962336399360004E-5</v>
      </c>
      <c r="AY39" s="1484" t="s">
        <v>83</v>
      </c>
      <c r="AZ39" s="1118">
        <f>($E$40/100)*(SUM(AY$13*AY$13,AZ$13*AZ$13)/$C$15)</f>
        <v>2.1605316915200004E-4</v>
      </c>
      <c r="BA39" s="1139">
        <f>(SUM(BB$13*BB$13,BC$13*BC$13)/POWER($C$15,2))*$C$40</f>
        <v>2.7350811189247997E-5</v>
      </c>
      <c r="BB39" s="1484" t="s">
        <v>83</v>
      </c>
      <c r="BC39" s="1118">
        <f>($E$40/100)*(SUM(BB$13*BB$13,BC$13*BC$13)/$C$15)</f>
        <v>3.1162981775360003E-4</v>
      </c>
      <c r="BD39" s="1141">
        <f>(SUM(BE$13*BE$13,BF$13*BF$13)/POWER($C$15,2))*$C$40</f>
        <v>2.7690470574080005E-5</v>
      </c>
      <c r="BE39" s="1484" t="s">
        <v>83</v>
      </c>
      <c r="BF39" s="1118">
        <f>($E$40/100)*(SUM(BE$13*BE$13,BF$13*BF$13)/$C$15)</f>
        <v>3.154998306560001E-4</v>
      </c>
      <c r="BG39" s="1141">
        <f>(SUM(BH$13*BH$13,BI$13*BI$13)/POWER($C$15,2))*$C$40</f>
        <v>2.8451254063104003E-5</v>
      </c>
      <c r="BH39" s="1484" t="s">
        <v>83</v>
      </c>
      <c r="BI39" s="1118">
        <f>($E$40/100)*(SUM(BH$13*BH$13,BI$13*BI$13)/$C$15)</f>
        <v>3.2416804961280004E-4</v>
      </c>
      <c r="BJ39" s="1141">
        <f>(SUM(BK$13*BK$13,BL$13*BL$13)/POWER($C$15,2))*$C$40</f>
        <v>2.6911233566719995E-5</v>
      </c>
      <c r="BK39" s="1484" t="s">
        <v>83</v>
      </c>
      <c r="BL39" s="1118">
        <f>($E$40/100)*(SUM(BK$13*BK$13,BL$13*BL$13)/$C$15)</f>
        <v>3.0662135590400004E-4</v>
      </c>
      <c r="BM39" s="1139">
        <f>(SUM(BN$13*BN$13,BO$13*BO$13)/POWER($C$15,2))*$C$40</f>
        <v>2.4784250759167996E-5</v>
      </c>
      <c r="BN39" s="1484" t="s">
        <v>83</v>
      </c>
      <c r="BO39" s="1118">
        <f>($E$40/100)*(SUM(BN$13*BN$13,BO$13*BO$13)/$C$15)</f>
        <v>2.8238692789759999E-4</v>
      </c>
      <c r="BP39" s="1139">
        <f>(SUM(BQ$13*BQ$13,BR$13*BR$13)/POWER($C$15,2))*$C$40</f>
        <v>2.1924883195904E-5</v>
      </c>
      <c r="BQ39" s="1484" t="s">
        <v>83</v>
      </c>
      <c r="BR39" s="1118">
        <f>($E$40/100)*(SUM(BQ$13*BQ$13,BR$13*BR$13)/$C$15)</f>
        <v>2.4980785057280007E-4</v>
      </c>
      <c r="BS39" s="1141">
        <f>(SUM(BT$13*BT$13,BU$13*BU$13)/POWER($C$15,2))*$C$40</f>
        <v>1.2705593237504001E-5</v>
      </c>
      <c r="BT39" s="1484" t="s">
        <v>83</v>
      </c>
      <c r="BU39" s="1118">
        <f>($E$40/100)*(SUM(BT$13*BT$13,BU$13*BU$13)/$C$15)</f>
        <v>1.4476505569280005E-4</v>
      </c>
      <c r="BV39" s="1141">
        <f>(SUM(BW$13*BW$13,BX$13*BX$13)/POWER($C$15,2))*$C$40</f>
        <v>1.1161037293568001E-5</v>
      </c>
      <c r="BW39" s="1484" t="s">
        <v>83</v>
      </c>
      <c r="BX39" s="1118">
        <f>($E$40/100)*(SUM(BW$13*BW$13,BX$13*BX$13)/$C$15)</f>
        <v>1.2716668597760001E-4</v>
      </c>
      <c r="BY39" s="1139">
        <f>(SUM(BZ$13*BZ$13,CA$13*CA$13)/POWER($C$15,2))*$C$40</f>
        <v>9.5091663380479971E-6</v>
      </c>
      <c r="BZ39" s="1484" t="s">
        <v>83</v>
      </c>
      <c r="CA39" s="1118">
        <f>($E$40/100)*(SUM(BZ$13*BZ$13,CA$13*CA$13)/$C$15)</f>
        <v>1.0834558991359999E-4</v>
      </c>
    </row>
    <row r="40" spans="1:85" ht="12" customHeight="1" thickBot="1" x14ac:dyDescent="0.25">
      <c r="A40" s="680"/>
      <c r="B40" s="1122" t="s">
        <v>343</v>
      </c>
      <c r="C40" s="1123">
        <v>2.2599999999999999E-2</v>
      </c>
      <c r="D40" s="629" t="s">
        <v>344</v>
      </c>
      <c r="E40" s="1297">
        <v>10.3</v>
      </c>
      <c r="F40" s="1297"/>
      <c r="G40" s="419"/>
      <c r="H40" s="1145"/>
      <c r="I40" s="1146"/>
      <c r="J40" s="689"/>
      <c r="K40" s="1147"/>
      <c r="L40" s="1146"/>
      <c r="M40" s="1148"/>
      <c r="N40" s="1145"/>
      <c r="O40" s="1146"/>
      <c r="P40" s="689"/>
      <c r="Q40" s="1147"/>
      <c r="R40" s="1146"/>
      <c r="S40" s="1148"/>
      <c r="T40" s="1145"/>
      <c r="U40" s="1146"/>
      <c r="V40" s="689"/>
      <c r="W40" s="1145"/>
      <c r="X40" s="1146"/>
      <c r="Y40" s="689"/>
      <c r="Z40" s="1147"/>
      <c r="AA40" s="1146"/>
      <c r="AB40" s="1148"/>
      <c r="AC40" s="1145"/>
      <c r="AD40" s="1149"/>
      <c r="AE40" s="689"/>
      <c r="AF40" s="1147"/>
      <c r="AG40" s="1149"/>
      <c r="AH40" s="1148"/>
      <c r="AI40" s="1145"/>
      <c r="AJ40" s="1149"/>
      <c r="AK40" s="689"/>
      <c r="AL40" s="1145"/>
      <c r="AM40" s="1149"/>
      <c r="AN40" s="689"/>
      <c r="AO40" s="1147"/>
      <c r="AP40" s="1149"/>
      <c r="AQ40" s="1148"/>
      <c r="AR40" s="1145"/>
      <c r="AS40" s="1149"/>
      <c r="AT40" s="689"/>
      <c r="AU40" s="1147"/>
      <c r="AV40" s="1149"/>
      <c r="AW40" s="1148"/>
      <c r="AX40" s="1145"/>
      <c r="AY40" s="1149"/>
      <c r="AZ40" s="689"/>
      <c r="BA40" s="1145"/>
      <c r="BB40" s="1149"/>
      <c r="BC40" s="689"/>
      <c r="BD40" s="1147"/>
      <c r="BE40" s="1149"/>
      <c r="BF40" s="689"/>
      <c r="BG40" s="1147"/>
      <c r="BH40" s="1149"/>
      <c r="BI40" s="689"/>
      <c r="BJ40" s="1147"/>
      <c r="BK40" s="1149"/>
      <c r="BL40" s="689"/>
      <c r="BM40" s="1145"/>
      <c r="BN40" s="1149"/>
      <c r="BO40" s="689"/>
      <c r="BP40" s="1145"/>
      <c r="BQ40" s="1149"/>
      <c r="BR40" s="689"/>
      <c r="BS40" s="1147"/>
      <c r="BT40" s="1149"/>
      <c r="BU40" s="689"/>
      <c r="BV40" s="1147"/>
      <c r="BW40" s="1149"/>
      <c r="BX40" s="689"/>
      <c r="BY40" s="1145"/>
      <c r="BZ40" s="1149"/>
      <c r="CA40" s="689"/>
    </row>
    <row r="41" spans="1:85" ht="13.5" thickBot="1" x14ac:dyDescent="0.25">
      <c r="A41" s="690"/>
      <c r="B41" s="671" t="s">
        <v>90</v>
      </c>
      <c r="C41" s="672"/>
      <c r="D41" s="672"/>
      <c r="E41" s="672"/>
      <c r="F41" s="672"/>
      <c r="G41" s="672"/>
      <c r="H41" s="1130">
        <f>SUM(I13,$H$38,H39)</f>
        <v>4.9805832069468155E-2</v>
      </c>
      <c r="I41" s="1296" t="s">
        <v>83</v>
      </c>
      <c r="J41" s="1132">
        <f>SUM(J13,$J$38,J39)</f>
        <v>6.4724024685312007E-2</v>
      </c>
      <c r="K41" s="1133">
        <f>SUM(L13,$H$38,K39)</f>
        <v>4.8405152550748155E-2</v>
      </c>
      <c r="L41" s="1296" t="s">
        <v>83</v>
      </c>
      <c r="M41" s="1134">
        <f>SUM(M13,$J$38,M39)</f>
        <v>6.3492282381311993E-2</v>
      </c>
      <c r="N41" s="1130">
        <f>SUM(O13,$H$38,N39)</f>
        <v>5.3607299245557759E-2</v>
      </c>
      <c r="O41" s="1296" t="s">
        <v>83</v>
      </c>
      <c r="P41" s="1132">
        <f>SUM(P13,$J$38,P39)</f>
        <v>6.5716741404032011E-2</v>
      </c>
      <c r="Q41" s="1133">
        <f>SUM(R13,$H$38,Q39)</f>
        <v>6.1609882122536958E-2</v>
      </c>
      <c r="R41" s="1296" t="s">
        <v>83</v>
      </c>
      <c r="S41" s="1134">
        <f>SUM(S13,$J$38,S39)</f>
        <v>6.3570170201472001E-2</v>
      </c>
      <c r="T41" s="1130">
        <f>SUM(U13,$H$38,T39)</f>
        <v>6.5411625786664956E-2</v>
      </c>
      <c r="U41" s="1296" t="s">
        <v>83</v>
      </c>
      <c r="V41" s="1132">
        <f>SUM(V13,$J$38,V39)</f>
        <v>6.4366037171071991E-2</v>
      </c>
      <c r="W41" s="1130">
        <f>SUM(X13,$H$38,W39)</f>
        <v>0.10761241098163404</v>
      </c>
      <c r="X41" s="1296" t="s">
        <v>83</v>
      </c>
      <c r="Y41" s="1132">
        <f>SUM(Y13,$J$38,Y39)</f>
        <v>6.5072434857113601E-2</v>
      </c>
      <c r="Z41" s="1133">
        <f>SUM(AA13,$H$38,Z39)</f>
        <v>0.12044671609865218</v>
      </c>
      <c r="AA41" s="1296" t="s">
        <v>83</v>
      </c>
      <c r="AB41" s="1134">
        <f>SUM(AB13,$J$38,AB39)</f>
        <v>6.6389849354112004E-2</v>
      </c>
      <c r="AC41" s="1130">
        <f>SUM(AD13,$H$38,AC39)</f>
        <v>0.11504246041957378</v>
      </c>
      <c r="AD41" s="1296" t="s">
        <v>83</v>
      </c>
      <c r="AE41" s="1132">
        <f>SUM(AE13,$J$38,AE39)</f>
        <v>6.6941360975231998E-2</v>
      </c>
      <c r="AF41" s="1133">
        <f>SUM(AG13,$H$38,AF39)</f>
        <v>0.10100957114301645</v>
      </c>
      <c r="AG41" s="1296" t="s">
        <v>83</v>
      </c>
      <c r="AH41" s="1134">
        <f>SUM(AH13,$J$38,AH39)</f>
        <v>7.32400782887936E-2</v>
      </c>
      <c r="AI41" s="1130">
        <f>SUM(AJ13,$H$38,AI39)</f>
        <v>9.5829495213967372E-2</v>
      </c>
      <c r="AJ41" s="1296" t="s">
        <v>83</v>
      </c>
      <c r="AK41" s="1132">
        <f>SUM(AK13,$J$38,AK39)</f>
        <v>7.0793637946752003E-2</v>
      </c>
      <c r="AL41" s="1130">
        <f>SUM(AM13,$H$38,AL39)</f>
        <v>8.7624193168629766E-2</v>
      </c>
      <c r="AM41" s="1296" t="s">
        <v>83</v>
      </c>
      <c r="AN41" s="1132">
        <f>SUM(AN13,$J$38,AN39)</f>
        <v>6.9933227474432008E-2</v>
      </c>
      <c r="AO41" s="1133">
        <f>SUM(AP13,$H$38,AO39)</f>
        <v>9.4804593016066044E-2</v>
      </c>
      <c r="AP41" s="1296" t="s">
        <v>83</v>
      </c>
      <c r="AQ41" s="1134">
        <f>SUM(AQ13,$J$38,AQ39)</f>
        <v>6.9783358479513599E-2</v>
      </c>
      <c r="AR41" s="1130">
        <f>SUM(AS13,$H$38,AR39)</f>
        <v>8.4422236825845778E-2</v>
      </c>
      <c r="AS41" s="1296" t="s">
        <v>83</v>
      </c>
      <c r="AT41" s="1132">
        <f>SUM(AT13,$J$38,AT39)</f>
        <v>6.9510937285631999E-2</v>
      </c>
      <c r="AU41" s="1133">
        <f>SUM(AV13,$H$38,AU39)</f>
        <v>7.4993042823579645E-2</v>
      </c>
      <c r="AV41" s="1296" t="s">
        <v>83</v>
      </c>
      <c r="AW41" s="1134">
        <f>SUM(AW13,$J$38,AW39)</f>
        <v>6.8851757835033611E-2</v>
      </c>
      <c r="AX41" s="1130">
        <f>SUM(AY13,$H$38,AX39)</f>
        <v>7.0814962336399376E-2</v>
      </c>
      <c r="AY41" s="1296" t="s">
        <v>83</v>
      </c>
      <c r="AZ41" s="1132">
        <f>SUM(AZ13,$J$38,AZ39)</f>
        <v>6.8628053169152006E-2</v>
      </c>
      <c r="BA41" s="1130">
        <f>SUM(BB13,$H$38,BA39)</f>
        <v>8.139935081118925E-2</v>
      </c>
      <c r="BB41" s="1296" t="s">
        <v>83</v>
      </c>
      <c r="BC41" s="1132">
        <f>SUM(BC13,$J$38,BC39)</f>
        <v>7.9923629817753597E-2</v>
      </c>
      <c r="BD41" s="1133">
        <f>SUM(BE13,$H$38,BD39)</f>
        <v>8.0855690470574088E-2</v>
      </c>
      <c r="BE41" s="1296" t="s">
        <v>83</v>
      </c>
      <c r="BF41" s="1132">
        <f>SUM(BF13,$J$38,BF39)</f>
        <v>8.1951499830656013E-2</v>
      </c>
      <c r="BG41" s="1130">
        <f>SUM(BH13,$H$38,BG39)</f>
        <v>8.4128451254063111E-2</v>
      </c>
      <c r="BH41" s="1296" t="s">
        <v>83</v>
      </c>
      <c r="BI41" s="1132">
        <f>SUM(BI13,$J$38,BI39)</f>
        <v>7.8536168049612803E-2</v>
      </c>
      <c r="BJ41" s="1130">
        <f>SUM(BK13,$H$38,BJ39)</f>
        <v>8.190291123356673E-2</v>
      </c>
      <c r="BK41" s="1296" t="s">
        <v>83</v>
      </c>
      <c r="BL41" s="1132">
        <f>SUM(BL13,$J$38,BL39)</f>
        <v>7.7518621355903997E-2</v>
      </c>
      <c r="BM41" s="1130">
        <f>SUM(BN13,$H$38,BM39)</f>
        <v>7.8276784250759165E-2</v>
      </c>
      <c r="BN41" s="1296" t="s">
        <v>83</v>
      </c>
      <c r="BO41" s="1132">
        <f>SUM(BO13,$J$38,BO39)</f>
        <v>7.6894386927897601E-2</v>
      </c>
      <c r="BP41" s="1130">
        <f>SUM(BQ13,$H$38,BP39)</f>
        <v>7.4921924883195906E-2</v>
      </c>
      <c r="BQ41" s="1296" t="s">
        <v>83</v>
      </c>
      <c r="BR41" s="1132">
        <f>SUM(BR13,$J$38,BR39)</f>
        <v>7.2661807850572802E-2</v>
      </c>
      <c r="BS41" s="1130">
        <f>SUM(BT13,$H$38,BS39)</f>
        <v>5.7912705593237503E-2</v>
      </c>
      <c r="BT41" s="1296" t="s">
        <v>83</v>
      </c>
      <c r="BU41" s="1132">
        <f>SUM(BU13,$J$38,BU39)</f>
        <v>6.4956765055692811E-2</v>
      </c>
      <c r="BV41" s="1130">
        <f>SUM(BW13,$H$38,BV39)</f>
        <v>5.3663161037293565E-2</v>
      </c>
      <c r="BW41" s="1296" t="s">
        <v>83</v>
      </c>
      <c r="BX41" s="1132">
        <f>SUM(BX13,$J$38,BX39)</f>
        <v>6.4939166685977615E-2</v>
      </c>
      <c r="BY41" s="1130">
        <f>SUM(BZ13,$H$38,BY39)</f>
        <v>4.9037509166338041E-2</v>
      </c>
      <c r="BZ41" s="1296" t="s">
        <v>83</v>
      </c>
      <c r="CA41" s="1132">
        <f>SUM(CA13,$J$38,CA39)</f>
        <v>6.4320345589913605E-2</v>
      </c>
    </row>
    <row r="42" spans="1:85" x14ac:dyDescent="0.2">
      <c r="A42" s="416" t="s">
        <v>92</v>
      </c>
      <c r="B42" s="694"/>
      <c r="C42" s="695"/>
      <c r="D42" s="570"/>
      <c r="E42" s="426"/>
      <c r="F42" s="419"/>
      <c r="G42" s="419"/>
      <c r="H42" s="696"/>
      <c r="I42" s="697"/>
      <c r="J42" s="698"/>
      <c r="K42" s="699"/>
      <c r="L42" s="697"/>
      <c r="M42" s="1298"/>
      <c r="N42" s="696"/>
      <c r="O42" s="697"/>
      <c r="P42" s="698"/>
      <c r="Q42" s="699"/>
      <c r="R42" s="697"/>
      <c r="S42" s="1298"/>
      <c r="T42" s="696"/>
      <c r="U42" s="697"/>
      <c r="V42" s="698"/>
      <c r="W42" s="696"/>
      <c r="X42" s="697"/>
      <c r="Y42" s="698"/>
      <c r="Z42" s="699"/>
      <c r="AA42" s="697"/>
      <c r="AB42" s="1298"/>
      <c r="AC42" s="696"/>
      <c r="AD42" s="700"/>
      <c r="AE42" s="698"/>
      <c r="AF42" s="699"/>
      <c r="AG42" s="700"/>
      <c r="AH42" s="1298"/>
      <c r="AI42" s="696"/>
      <c r="AJ42" s="700"/>
      <c r="AK42" s="698"/>
      <c r="AL42" s="696"/>
      <c r="AM42" s="700"/>
      <c r="AN42" s="698"/>
      <c r="AO42" s="699"/>
      <c r="AP42" s="700"/>
      <c r="AQ42" s="1298"/>
      <c r="AR42" s="696"/>
      <c r="AS42" s="700"/>
      <c r="AT42" s="698"/>
      <c r="AU42" s="699"/>
      <c r="AV42" s="700"/>
      <c r="AW42" s="1298"/>
      <c r="AX42" s="696"/>
      <c r="AY42" s="700"/>
      <c r="AZ42" s="698"/>
      <c r="BA42" s="696"/>
      <c r="BB42" s="700"/>
      <c r="BC42" s="698"/>
      <c r="BD42" s="699"/>
      <c r="BE42" s="700"/>
      <c r="BF42" s="698"/>
      <c r="BG42" s="699"/>
      <c r="BH42" s="700"/>
      <c r="BI42" s="698"/>
      <c r="BJ42" s="699"/>
      <c r="BK42" s="700"/>
      <c r="BL42" s="698"/>
      <c r="BM42" s="696"/>
      <c r="BN42" s="700"/>
      <c r="BO42" s="698"/>
      <c r="BP42" s="696"/>
      <c r="BQ42" s="700"/>
      <c r="BR42" s="698"/>
      <c r="BS42" s="699"/>
      <c r="BT42" s="700"/>
      <c r="BU42" s="698"/>
      <c r="BV42" s="699"/>
      <c r="BW42" s="700"/>
      <c r="BX42" s="698"/>
      <c r="BY42" s="696"/>
      <c r="BZ42" s="700"/>
      <c r="CA42" s="698"/>
    </row>
    <row r="43" spans="1:85" ht="15.75" thickBot="1" x14ac:dyDescent="0.3">
      <c r="A43" s="701" t="s">
        <v>93</v>
      </c>
      <c r="B43" s="526"/>
      <c r="C43" s="702"/>
      <c r="D43" s="526"/>
      <c r="E43" s="420"/>
      <c r="F43" s="526" t="s">
        <v>94</v>
      </c>
      <c r="G43" s="420"/>
      <c r="H43" s="703">
        <f>SUM(H37,H41)</f>
        <v>0.13068647680946482</v>
      </c>
      <c r="I43" s="704" t="s">
        <v>83</v>
      </c>
      <c r="J43" s="705">
        <f>SUM(J37,J41)</f>
        <v>0.15063157664491522</v>
      </c>
      <c r="K43" s="1158">
        <f>SUM(K37,K41)</f>
        <v>0.12683614642178764</v>
      </c>
      <c r="L43" s="704" t="s">
        <v>83</v>
      </c>
      <c r="M43" s="1159">
        <f>SUM(M37,M41)</f>
        <v>0.14834095669140479</v>
      </c>
      <c r="N43" s="703">
        <f>SUM(N37,N41)</f>
        <v>0.13104566989215335</v>
      </c>
      <c r="O43" s="704" t="s">
        <v>83</v>
      </c>
      <c r="P43" s="705">
        <f>SUM(P37,P41)</f>
        <v>0.15023028915658243</v>
      </c>
      <c r="Q43" s="1158">
        <f>SUM(Q37,Q41)</f>
        <v>0.13942464105316454</v>
      </c>
      <c r="R43" s="704" t="s">
        <v>83</v>
      </c>
      <c r="S43" s="1159">
        <f>SUM(S37,S41)</f>
        <v>0.14866415797322241</v>
      </c>
      <c r="T43" s="703">
        <f>SUM(T37,T41)</f>
        <v>0.15138277537181388</v>
      </c>
      <c r="U43" s="704" t="s">
        <v>83</v>
      </c>
      <c r="V43" s="705">
        <f>SUM(V37,V41)</f>
        <v>0.1493582319788288</v>
      </c>
      <c r="W43" s="703">
        <f>SUM(W37,W41)</f>
        <v>0.20411825642926387</v>
      </c>
      <c r="X43" s="704" t="s">
        <v>83</v>
      </c>
      <c r="Y43" s="705">
        <f>SUM(Y37,Y41)</f>
        <v>0.15089319670220799</v>
      </c>
      <c r="Z43" s="1158">
        <f>SUM(Z37,Z41)</f>
        <v>0.22293341582638082</v>
      </c>
      <c r="AA43" s="704" t="s">
        <v>83</v>
      </c>
      <c r="AB43" s="1159">
        <f>SUM(AB37,AB41)</f>
        <v>0.15466611978329603</v>
      </c>
      <c r="AC43" s="703">
        <f>SUM(AC37,AC41)</f>
        <v>0.22660932126053379</v>
      </c>
      <c r="AD43" s="704" t="s">
        <v>83</v>
      </c>
      <c r="AE43" s="705">
        <f>SUM(AE37,AE41)</f>
        <v>0.15953495355123201</v>
      </c>
      <c r="AF43" s="1158">
        <f>SUM(AF37,AF41)</f>
        <v>0.23443041343446938</v>
      </c>
      <c r="AG43" s="704" t="s">
        <v>83</v>
      </c>
      <c r="AH43" s="1159">
        <f>SUM(AH37,AH41)</f>
        <v>0.19072850807895042</v>
      </c>
      <c r="AI43" s="703">
        <f>SUM(AI37,AI41)</f>
        <v>0.21130431511252279</v>
      </c>
      <c r="AJ43" s="704" t="s">
        <v>83</v>
      </c>
      <c r="AK43" s="705">
        <f>SUM(AK37,AK41)</f>
        <v>0.1658085022575872</v>
      </c>
      <c r="AL43" s="703">
        <f>SUM(AL37,AL41)</f>
        <v>0.20723133737791488</v>
      </c>
      <c r="AM43" s="704" t="s">
        <v>83</v>
      </c>
      <c r="AN43" s="705">
        <f>SUM(AN37,AN41)</f>
        <v>0.16745354018150399</v>
      </c>
      <c r="AO43" s="1158">
        <f>SUM(AO37,AO41)</f>
        <v>0.20951167836377393</v>
      </c>
      <c r="AP43" s="704" t="s">
        <v>83</v>
      </c>
      <c r="AQ43" s="1159">
        <f>SUM(AQ37,AQ41)</f>
        <v>0.16688125819545602</v>
      </c>
      <c r="AR43" s="703">
        <f>SUM(AR37,AR41)</f>
        <v>0.21246823779025514</v>
      </c>
      <c r="AS43" s="704" t="s">
        <v>83</v>
      </c>
      <c r="AT43" s="705">
        <f>SUM(AT37,AT41)</f>
        <v>0.1832251366544384</v>
      </c>
      <c r="AU43" s="1158">
        <f>SUM(AU37,AU41)</f>
        <v>0.19875740097261568</v>
      </c>
      <c r="AV43" s="704" t="s">
        <v>83</v>
      </c>
      <c r="AW43" s="1159">
        <f>SUM(AW37,AW41)</f>
        <v>0.17045569182625281</v>
      </c>
      <c r="AX43" s="703">
        <f>SUM(AX37,AX41)</f>
        <v>0.18829162507646979</v>
      </c>
      <c r="AY43" s="704" t="s">
        <v>83</v>
      </c>
      <c r="AZ43" s="705">
        <f>SUM(AZ37,AZ41)</f>
        <v>0.164295990331392</v>
      </c>
      <c r="BA43" s="703">
        <f>SUM(BA37,BA41)</f>
        <v>0.20383267215059253</v>
      </c>
      <c r="BB43" s="704" t="s">
        <v>83</v>
      </c>
      <c r="BC43" s="705">
        <f>SUM(BC37,BC41)</f>
        <v>0.17711683795891198</v>
      </c>
      <c r="BD43" s="1158">
        <f>SUM(BD37,BD41)</f>
        <v>0.21813630880743426</v>
      </c>
      <c r="BE43" s="704" t="s">
        <v>83</v>
      </c>
      <c r="BF43" s="705">
        <f>SUM(BF37,BF41)</f>
        <v>0.18417562879475202</v>
      </c>
      <c r="BG43" s="703">
        <f>SUM(BG37,BG41)</f>
        <v>0.22047166599840973</v>
      </c>
      <c r="BH43" s="704" t="s">
        <v>83</v>
      </c>
      <c r="BI43" s="705">
        <f>SUM(BI37,BI41)</f>
        <v>0.1795842469647872</v>
      </c>
      <c r="BJ43" s="703">
        <f>SUM(BJ37,BJ41)</f>
        <v>0.21846962400541287</v>
      </c>
      <c r="BK43" s="704" t="s">
        <v>83</v>
      </c>
      <c r="BL43" s="705">
        <f>SUM(BL37,BL41)</f>
        <v>0.17696096022679042</v>
      </c>
      <c r="BM43" s="703">
        <f>SUM(BM37,BM41)</f>
        <v>0.21093501845165058</v>
      </c>
      <c r="BN43" s="704" t="s">
        <v>83</v>
      </c>
      <c r="BO43" s="705">
        <f>SUM(BO37,BO41)</f>
        <v>0.17423751344033281</v>
      </c>
      <c r="BP43" s="703">
        <f>SUM(BP37,BP41)</f>
        <v>0.19614334763809382</v>
      </c>
      <c r="BQ43" s="704" t="s">
        <v>83</v>
      </c>
      <c r="BR43" s="705">
        <f>SUM(BR37,BR41)</f>
        <v>0.16253043576532483</v>
      </c>
      <c r="BS43" s="703">
        <f>SUM(BS37,BS41)</f>
        <v>0.16870152650047285</v>
      </c>
      <c r="BT43" s="704" t="s">
        <v>83</v>
      </c>
      <c r="BU43" s="705">
        <f>SUM(BU37,BU41)</f>
        <v>0.1536790310352896</v>
      </c>
      <c r="BV43" s="703">
        <f>SUM(BV37,BV41)</f>
        <v>0.14541435045727438</v>
      </c>
      <c r="BW43" s="704" t="s">
        <v>83</v>
      </c>
      <c r="BX43" s="705">
        <f>SUM(BX37,BX41)</f>
        <v>0.15172955691445761</v>
      </c>
      <c r="BY43" s="703">
        <f>SUM(BY37,BY41)</f>
        <v>0.13068615357020058</v>
      </c>
      <c r="BZ43" s="704" t="s">
        <v>83</v>
      </c>
      <c r="CA43" s="705">
        <f>SUM(CA37,CA41)</f>
        <v>0.1490118937058304</v>
      </c>
    </row>
    <row r="44" spans="1:85" s="419" customFormat="1" x14ac:dyDescent="0.2">
      <c r="A44" s="629"/>
      <c r="B44" s="1062"/>
      <c r="C44" s="1062"/>
      <c r="D44" s="1062"/>
      <c r="E44" s="1062"/>
      <c r="F44" s="1062"/>
      <c r="G44" s="1062"/>
      <c r="H44" s="1062"/>
      <c r="I44" s="426"/>
      <c r="J44" s="426"/>
      <c r="K44" s="426"/>
      <c r="L44" s="426"/>
      <c r="M44" s="426"/>
      <c r="N44" s="426"/>
      <c r="O44" s="426"/>
      <c r="P44" s="426"/>
      <c r="Q44" s="426"/>
      <c r="R44" s="426"/>
      <c r="S44" s="426"/>
      <c r="T44" s="426"/>
      <c r="U44" s="426"/>
      <c r="V44" s="426"/>
      <c r="W44" s="426"/>
      <c r="X44" s="426"/>
      <c r="Y44" s="426"/>
      <c r="Z44" s="426"/>
      <c r="AA44" s="426"/>
      <c r="AB44" s="426"/>
      <c r="AC44" s="426"/>
      <c r="AD44" s="426"/>
      <c r="AE44" s="426"/>
      <c r="AF44" s="426"/>
      <c r="AG44" s="426"/>
      <c r="AH44" s="426"/>
      <c r="AI44" s="426"/>
      <c r="AJ44" s="426"/>
      <c r="AK44" s="426"/>
      <c r="AL44" s="426"/>
      <c r="AM44" s="426"/>
      <c r="AN44" s="426"/>
      <c r="AO44" s="426"/>
      <c r="AP44" s="426"/>
      <c r="AQ44" s="426"/>
      <c r="AR44" s="426"/>
      <c r="AS44" s="426"/>
      <c r="AT44" s="426"/>
      <c r="AU44" s="426"/>
      <c r="AV44" s="426"/>
      <c r="AW44" s="426"/>
      <c r="AX44" s="426"/>
      <c r="AY44" s="426"/>
      <c r="AZ44" s="426"/>
      <c r="BA44" s="426"/>
      <c r="BB44" s="426"/>
      <c r="BC44" s="426"/>
      <c r="BD44" s="426"/>
      <c r="BE44" s="426"/>
      <c r="BF44" s="426"/>
      <c r="BG44" s="426"/>
      <c r="BH44" s="426"/>
      <c r="BI44" s="426"/>
      <c r="BJ44" s="426"/>
      <c r="BK44" s="426"/>
      <c r="BL44" s="426"/>
      <c r="BM44" s="426"/>
      <c r="BN44" s="426"/>
      <c r="BO44" s="426"/>
      <c r="BP44" s="426"/>
      <c r="BQ44" s="426"/>
      <c r="BR44" s="426"/>
      <c r="BS44" s="426"/>
      <c r="BT44" s="426"/>
      <c r="BU44" s="426"/>
      <c r="BV44" s="426"/>
      <c r="BW44" s="426"/>
      <c r="BX44" s="426"/>
      <c r="BY44" s="426"/>
      <c r="BZ44" s="426"/>
      <c r="CA44" s="426"/>
    </row>
    <row r="45" spans="1:85" s="419" customFormat="1" ht="18" x14ac:dyDescent="0.25">
      <c r="A45" s="629"/>
      <c r="B45" s="629" t="s">
        <v>23</v>
      </c>
      <c r="C45" s="950" t="s">
        <v>370</v>
      </c>
      <c r="D45" s="951"/>
      <c r="E45" s="952"/>
      <c r="F45" s="953" t="s">
        <v>329</v>
      </c>
      <c r="G45" s="954"/>
      <c r="H45" s="955" t="s">
        <v>330</v>
      </c>
      <c r="I45" s="955" t="s">
        <v>331</v>
      </c>
      <c r="K45" s="950" t="s">
        <v>370</v>
      </c>
      <c r="L45" s="951"/>
      <c r="M45" s="952"/>
      <c r="N45" s="953" t="s">
        <v>329</v>
      </c>
      <c r="O45" s="954"/>
      <c r="P45" s="955" t="s">
        <v>330</v>
      </c>
      <c r="Q45" s="955" t="s">
        <v>331</v>
      </c>
      <c r="R45" s="419" t="s">
        <v>91</v>
      </c>
      <c r="CB45" s="1379"/>
      <c r="CC45" s="1379"/>
      <c r="CD45" s="1379"/>
      <c r="CE45" s="1379"/>
      <c r="CF45" s="1379"/>
    </row>
    <row r="46" spans="1:85" x14ac:dyDescent="0.2">
      <c r="C46" s="953" t="s">
        <v>332</v>
      </c>
      <c r="D46" s="953" t="s">
        <v>333</v>
      </c>
      <c r="E46" s="952"/>
      <c r="F46" s="952"/>
      <c r="G46" s="954"/>
      <c r="H46" s="956"/>
      <c r="I46" s="957"/>
      <c r="K46" s="953" t="s">
        <v>332</v>
      </c>
      <c r="L46" s="953" t="s">
        <v>333</v>
      </c>
      <c r="M46" s="952"/>
      <c r="N46" s="952"/>
      <c r="O46" s="954"/>
      <c r="P46" s="956"/>
      <c r="Q46" s="957"/>
      <c r="CB46" s="419"/>
      <c r="CC46" s="419"/>
      <c r="CD46" s="419"/>
      <c r="CE46" s="419"/>
      <c r="CF46" s="419"/>
      <c r="CG46" s="419"/>
    </row>
    <row r="47" spans="1:85" x14ac:dyDescent="0.2">
      <c r="C47" s="958">
        <v>2.5010400000000006</v>
      </c>
      <c r="D47" s="958">
        <v>1.3528479999999998</v>
      </c>
      <c r="E47" s="957"/>
      <c r="F47" s="957">
        <f>D47/C47</f>
        <v>0.54091417970124411</v>
      </c>
      <c r="G47" s="957"/>
      <c r="H47" s="952">
        <f>COS(ATAN(I47))</f>
        <v>0.87956900103256053</v>
      </c>
      <c r="I47" s="959">
        <f>F47</f>
        <v>0.54091417970124411</v>
      </c>
      <c r="K47" s="958">
        <v>1.7409519999999996</v>
      </c>
      <c r="L47" s="958">
        <v>0.77564</v>
      </c>
      <c r="M47" s="957"/>
      <c r="N47" s="575">
        <f>L47/K47</f>
        <v>0.44552635569504512</v>
      </c>
      <c r="O47" s="957"/>
      <c r="P47" s="952">
        <f>COS(ATAN(Q47))</f>
        <v>0.91344439693332558</v>
      </c>
      <c r="Q47" s="959">
        <f>N47</f>
        <v>0.44552635569504512</v>
      </c>
      <c r="CB47" s="419"/>
      <c r="CC47" s="419"/>
      <c r="CD47" s="513"/>
      <c r="CE47" s="513"/>
      <c r="CF47" s="513"/>
      <c r="CG47" s="419"/>
    </row>
    <row r="48" spans="1:85" x14ac:dyDescent="0.2">
      <c r="C48" s="487"/>
      <c r="D48" s="487"/>
      <c r="E48" s="419"/>
      <c r="F48" s="419"/>
      <c r="G48" s="419"/>
      <c r="H48" s="1299"/>
      <c r="I48" s="1485"/>
      <c r="K48" s="487"/>
      <c r="L48" s="487"/>
      <c r="M48" s="419"/>
      <c r="N48" s="565"/>
      <c r="O48" s="419"/>
      <c r="P48" s="1486"/>
      <c r="Q48" s="1486"/>
      <c r="CB48" s="419"/>
      <c r="CC48" s="419"/>
      <c r="CD48" s="513"/>
      <c r="CE48" s="513"/>
      <c r="CF48" s="513"/>
      <c r="CG48" s="419"/>
    </row>
    <row r="50" spans="2:15" x14ac:dyDescent="0.2">
      <c r="M50" s="960" t="s">
        <v>345</v>
      </c>
      <c r="N50" s="960"/>
      <c r="O50" s="960" t="s">
        <v>346</v>
      </c>
    </row>
    <row r="51" spans="2:15" x14ac:dyDescent="0.2">
      <c r="M51" s="960">
        <f>5.5/1000</f>
        <v>5.4999999999999997E-3</v>
      </c>
      <c r="N51" s="1162" t="s">
        <v>83</v>
      </c>
      <c r="O51" s="1163">
        <f>SQRT((1.5*2500/100)^2-5.5^2)/1000</f>
        <v>3.7094473981982817E-2</v>
      </c>
    </row>
    <row r="57" spans="2:15" x14ac:dyDescent="0.2">
      <c r="B57" s="709"/>
    </row>
    <row r="58" spans="2:15" x14ac:dyDescent="0.2">
      <c r="B58" s="375">
        <v>4.2419919999999998</v>
      </c>
      <c r="C58" s="375">
        <v>2.1284879999999999</v>
      </c>
    </row>
    <row r="59" spans="2:15" ht="15" x14ac:dyDescent="0.25">
      <c r="B59" s="1051">
        <f>B58-C47-K47</f>
        <v>0</v>
      </c>
      <c r="C59" s="1051">
        <f>C58-D47-L47</f>
        <v>0</v>
      </c>
    </row>
  </sheetData>
  <mergeCells count="9">
    <mergeCell ref="B41:G41"/>
    <mergeCell ref="C45:D45"/>
    <mergeCell ref="K45:L45"/>
    <mergeCell ref="E25:F25"/>
    <mergeCell ref="E26:F26"/>
    <mergeCell ref="A33:G33"/>
    <mergeCell ref="E36:F36"/>
    <mergeCell ref="B37:G37"/>
    <mergeCell ref="E40:F40"/>
  </mergeCells>
  <pageMargins left="0.43307086614173229" right="0.39370078740157483" top="0.9055118110236221" bottom="0.15748031496062992" header="0.27559055118110237" footer="0.15748031496062992"/>
  <pageSetup paperSize="9" scale="93" fitToHeight="2" orientation="landscape" r:id="rId1"/>
  <headerFooter alignWithMargins="0">
    <oddHeader>&amp;L&amp;11Типовой бланк
Ведомость контрольного замера по п/ст&amp;C
&amp;"Arial Cyr,полужирный"&amp;14Шеркалы&amp;R&amp;11Приложение 2
&amp;"Arial Cyr,полужирный"Дата: 17.12.2014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74"/>
  <sheetViews>
    <sheetView showZeros="0" view="pageBreakPreview" zoomScaleNormal="100" zoomScaleSheetLayoutView="100" workbookViewId="0">
      <selection activeCell="A5" sqref="A5:IV55"/>
    </sheetView>
  </sheetViews>
  <sheetFormatPr defaultRowHeight="12.75" x14ac:dyDescent="0.2"/>
  <cols>
    <col min="1" max="1" width="3.28515625" style="375" customWidth="1"/>
    <col min="2" max="2" width="6.85546875" style="375" customWidth="1"/>
    <col min="3" max="3" width="10.42578125" style="375" customWidth="1"/>
    <col min="4" max="4" width="6" style="375" customWidth="1"/>
    <col min="5" max="5" width="3" style="375" customWidth="1"/>
    <col min="6" max="6" width="6" style="375" customWidth="1"/>
    <col min="7" max="7" width="3.85546875" style="375" customWidth="1"/>
    <col min="8" max="73" width="6.7109375" style="375" customWidth="1"/>
    <col min="74" max="74" width="7.42578125" style="375" customWidth="1"/>
    <col min="75" max="76" width="6.7109375" style="375" customWidth="1"/>
    <col min="77" max="77" width="7.7109375" style="375" customWidth="1"/>
    <col min="78" max="78" width="6.7109375" style="375" customWidth="1"/>
    <col min="79" max="81" width="8" style="375" customWidth="1"/>
    <col min="82" max="256" width="9.140625" style="375"/>
    <col min="257" max="257" width="3.28515625" style="375" customWidth="1"/>
    <col min="258" max="258" width="6.85546875" style="375" customWidth="1"/>
    <col min="259" max="259" width="10.42578125" style="375" customWidth="1"/>
    <col min="260" max="260" width="6" style="375" customWidth="1"/>
    <col min="261" max="261" width="3" style="375" customWidth="1"/>
    <col min="262" max="262" width="6" style="375" customWidth="1"/>
    <col min="263" max="263" width="3.85546875" style="375" customWidth="1"/>
    <col min="264" max="329" width="6.7109375" style="375" customWidth="1"/>
    <col min="330" max="330" width="7.42578125" style="375" customWidth="1"/>
    <col min="331" max="332" width="6.7109375" style="375" customWidth="1"/>
    <col min="333" max="333" width="7.7109375" style="375" customWidth="1"/>
    <col min="334" max="334" width="6.7109375" style="375" customWidth="1"/>
    <col min="335" max="337" width="8" style="375" customWidth="1"/>
    <col min="338" max="512" width="9.140625" style="375"/>
    <col min="513" max="513" width="3.28515625" style="375" customWidth="1"/>
    <col min="514" max="514" width="6.85546875" style="375" customWidth="1"/>
    <col min="515" max="515" width="10.42578125" style="375" customWidth="1"/>
    <col min="516" max="516" width="6" style="375" customWidth="1"/>
    <col min="517" max="517" width="3" style="375" customWidth="1"/>
    <col min="518" max="518" width="6" style="375" customWidth="1"/>
    <col min="519" max="519" width="3.85546875" style="375" customWidth="1"/>
    <col min="520" max="585" width="6.7109375" style="375" customWidth="1"/>
    <col min="586" max="586" width="7.42578125" style="375" customWidth="1"/>
    <col min="587" max="588" width="6.7109375" style="375" customWidth="1"/>
    <col min="589" max="589" width="7.7109375" style="375" customWidth="1"/>
    <col min="590" max="590" width="6.7109375" style="375" customWidth="1"/>
    <col min="591" max="593" width="8" style="375" customWidth="1"/>
    <col min="594" max="768" width="9.140625" style="375"/>
    <col min="769" max="769" width="3.28515625" style="375" customWidth="1"/>
    <col min="770" max="770" width="6.85546875" style="375" customWidth="1"/>
    <col min="771" max="771" width="10.42578125" style="375" customWidth="1"/>
    <col min="772" max="772" width="6" style="375" customWidth="1"/>
    <col min="773" max="773" width="3" style="375" customWidth="1"/>
    <col min="774" max="774" width="6" style="375" customWidth="1"/>
    <col min="775" max="775" width="3.85546875" style="375" customWidth="1"/>
    <col min="776" max="841" width="6.7109375" style="375" customWidth="1"/>
    <col min="842" max="842" width="7.42578125" style="375" customWidth="1"/>
    <col min="843" max="844" width="6.7109375" style="375" customWidth="1"/>
    <col min="845" max="845" width="7.7109375" style="375" customWidth="1"/>
    <col min="846" max="846" width="6.7109375" style="375" customWidth="1"/>
    <col min="847" max="849" width="8" style="375" customWidth="1"/>
    <col min="850" max="1024" width="9.140625" style="375"/>
    <col min="1025" max="1025" width="3.28515625" style="375" customWidth="1"/>
    <col min="1026" max="1026" width="6.85546875" style="375" customWidth="1"/>
    <col min="1027" max="1027" width="10.42578125" style="375" customWidth="1"/>
    <col min="1028" max="1028" width="6" style="375" customWidth="1"/>
    <col min="1029" max="1029" width="3" style="375" customWidth="1"/>
    <col min="1030" max="1030" width="6" style="375" customWidth="1"/>
    <col min="1031" max="1031" width="3.85546875" style="375" customWidth="1"/>
    <col min="1032" max="1097" width="6.7109375" style="375" customWidth="1"/>
    <col min="1098" max="1098" width="7.42578125" style="375" customWidth="1"/>
    <col min="1099" max="1100" width="6.7109375" style="375" customWidth="1"/>
    <col min="1101" max="1101" width="7.7109375" style="375" customWidth="1"/>
    <col min="1102" max="1102" width="6.7109375" style="375" customWidth="1"/>
    <col min="1103" max="1105" width="8" style="375" customWidth="1"/>
    <col min="1106" max="1280" width="9.140625" style="375"/>
    <col min="1281" max="1281" width="3.28515625" style="375" customWidth="1"/>
    <col min="1282" max="1282" width="6.85546875" style="375" customWidth="1"/>
    <col min="1283" max="1283" width="10.42578125" style="375" customWidth="1"/>
    <col min="1284" max="1284" width="6" style="375" customWidth="1"/>
    <col min="1285" max="1285" width="3" style="375" customWidth="1"/>
    <col min="1286" max="1286" width="6" style="375" customWidth="1"/>
    <col min="1287" max="1287" width="3.85546875" style="375" customWidth="1"/>
    <col min="1288" max="1353" width="6.7109375" style="375" customWidth="1"/>
    <col min="1354" max="1354" width="7.42578125" style="375" customWidth="1"/>
    <col min="1355" max="1356" width="6.7109375" style="375" customWidth="1"/>
    <col min="1357" max="1357" width="7.7109375" style="375" customWidth="1"/>
    <col min="1358" max="1358" width="6.7109375" style="375" customWidth="1"/>
    <col min="1359" max="1361" width="8" style="375" customWidth="1"/>
    <col min="1362" max="1536" width="9.140625" style="375"/>
    <col min="1537" max="1537" width="3.28515625" style="375" customWidth="1"/>
    <col min="1538" max="1538" width="6.85546875" style="375" customWidth="1"/>
    <col min="1539" max="1539" width="10.42578125" style="375" customWidth="1"/>
    <col min="1540" max="1540" width="6" style="375" customWidth="1"/>
    <col min="1541" max="1541" width="3" style="375" customWidth="1"/>
    <col min="1542" max="1542" width="6" style="375" customWidth="1"/>
    <col min="1543" max="1543" width="3.85546875" style="375" customWidth="1"/>
    <col min="1544" max="1609" width="6.7109375" style="375" customWidth="1"/>
    <col min="1610" max="1610" width="7.42578125" style="375" customWidth="1"/>
    <col min="1611" max="1612" width="6.7109375" style="375" customWidth="1"/>
    <col min="1613" max="1613" width="7.7109375" style="375" customWidth="1"/>
    <col min="1614" max="1614" width="6.7109375" style="375" customWidth="1"/>
    <col min="1615" max="1617" width="8" style="375" customWidth="1"/>
    <col min="1618" max="1792" width="9.140625" style="375"/>
    <col min="1793" max="1793" width="3.28515625" style="375" customWidth="1"/>
    <col min="1794" max="1794" width="6.85546875" style="375" customWidth="1"/>
    <col min="1795" max="1795" width="10.42578125" style="375" customWidth="1"/>
    <col min="1796" max="1796" width="6" style="375" customWidth="1"/>
    <col min="1797" max="1797" width="3" style="375" customWidth="1"/>
    <col min="1798" max="1798" width="6" style="375" customWidth="1"/>
    <col min="1799" max="1799" width="3.85546875" style="375" customWidth="1"/>
    <col min="1800" max="1865" width="6.7109375" style="375" customWidth="1"/>
    <col min="1866" max="1866" width="7.42578125" style="375" customWidth="1"/>
    <col min="1867" max="1868" width="6.7109375" style="375" customWidth="1"/>
    <col min="1869" max="1869" width="7.7109375" style="375" customWidth="1"/>
    <col min="1870" max="1870" width="6.7109375" style="375" customWidth="1"/>
    <col min="1871" max="1873" width="8" style="375" customWidth="1"/>
    <col min="1874" max="2048" width="9.140625" style="375"/>
    <col min="2049" max="2049" width="3.28515625" style="375" customWidth="1"/>
    <col min="2050" max="2050" width="6.85546875" style="375" customWidth="1"/>
    <col min="2051" max="2051" width="10.42578125" style="375" customWidth="1"/>
    <col min="2052" max="2052" width="6" style="375" customWidth="1"/>
    <col min="2053" max="2053" width="3" style="375" customWidth="1"/>
    <col min="2054" max="2054" width="6" style="375" customWidth="1"/>
    <col min="2055" max="2055" width="3.85546875" style="375" customWidth="1"/>
    <col min="2056" max="2121" width="6.7109375" style="375" customWidth="1"/>
    <col min="2122" max="2122" width="7.42578125" style="375" customWidth="1"/>
    <col min="2123" max="2124" width="6.7109375" style="375" customWidth="1"/>
    <col min="2125" max="2125" width="7.7109375" style="375" customWidth="1"/>
    <col min="2126" max="2126" width="6.7109375" style="375" customWidth="1"/>
    <col min="2127" max="2129" width="8" style="375" customWidth="1"/>
    <col min="2130" max="2304" width="9.140625" style="375"/>
    <col min="2305" max="2305" width="3.28515625" style="375" customWidth="1"/>
    <col min="2306" max="2306" width="6.85546875" style="375" customWidth="1"/>
    <col min="2307" max="2307" width="10.42578125" style="375" customWidth="1"/>
    <col min="2308" max="2308" width="6" style="375" customWidth="1"/>
    <col min="2309" max="2309" width="3" style="375" customWidth="1"/>
    <col min="2310" max="2310" width="6" style="375" customWidth="1"/>
    <col min="2311" max="2311" width="3.85546875" style="375" customWidth="1"/>
    <col min="2312" max="2377" width="6.7109375" style="375" customWidth="1"/>
    <col min="2378" max="2378" width="7.42578125" style="375" customWidth="1"/>
    <col min="2379" max="2380" width="6.7109375" style="375" customWidth="1"/>
    <col min="2381" max="2381" width="7.7109375" style="375" customWidth="1"/>
    <col min="2382" max="2382" width="6.7109375" style="375" customWidth="1"/>
    <col min="2383" max="2385" width="8" style="375" customWidth="1"/>
    <col min="2386" max="2560" width="9.140625" style="375"/>
    <col min="2561" max="2561" width="3.28515625" style="375" customWidth="1"/>
    <col min="2562" max="2562" width="6.85546875" style="375" customWidth="1"/>
    <col min="2563" max="2563" width="10.42578125" style="375" customWidth="1"/>
    <col min="2564" max="2564" width="6" style="375" customWidth="1"/>
    <col min="2565" max="2565" width="3" style="375" customWidth="1"/>
    <col min="2566" max="2566" width="6" style="375" customWidth="1"/>
    <col min="2567" max="2567" width="3.85546875" style="375" customWidth="1"/>
    <col min="2568" max="2633" width="6.7109375" style="375" customWidth="1"/>
    <col min="2634" max="2634" width="7.42578125" style="375" customWidth="1"/>
    <col min="2635" max="2636" width="6.7109375" style="375" customWidth="1"/>
    <col min="2637" max="2637" width="7.7109375" style="375" customWidth="1"/>
    <col min="2638" max="2638" width="6.7109375" style="375" customWidth="1"/>
    <col min="2639" max="2641" width="8" style="375" customWidth="1"/>
    <col min="2642" max="2816" width="9.140625" style="375"/>
    <col min="2817" max="2817" width="3.28515625" style="375" customWidth="1"/>
    <col min="2818" max="2818" width="6.85546875" style="375" customWidth="1"/>
    <col min="2819" max="2819" width="10.42578125" style="375" customWidth="1"/>
    <col min="2820" max="2820" width="6" style="375" customWidth="1"/>
    <col min="2821" max="2821" width="3" style="375" customWidth="1"/>
    <col min="2822" max="2822" width="6" style="375" customWidth="1"/>
    <col min="2823" max="2823" width="3.85546875" style="375" customWidth="1"/>
    <col min="2824" max="2889" width="6.7109375" style="375" customWidth="1"/>
    <col min="2890" max="2890" width="7.42578125" style="375" customWidth="1"/>
    <col min="2891" max="2892" width="6.7109375" style="375" customWidth="1"/>
    <col min="2893" max="2893" width="7.7109375" style="375" customWidth="1"/>
    <col min="2894" max="2894" width="6.7109375" style="375" customWidth="1"/>
    <col min="2895" max="2897" width="8" style="375" customWidth="1"/>
    <col min="2898" max="3072" width="9.140625" style="375"/>
    <col min="3073" max="3073" width="3.28515625" style="375" customWidth="1"/>
    <col min="3074" max="3074" width="6.85546875" style="375" customWidth="1"/>
    <col min="3075" max="3075" width="10.42578125" style="375" customWidth="1"/>
    <col min="3076" max="3076" width="6" style="375" customWidth="1"/>
    <col min="3077" max="3077" width="3" style="375" customWidth="1"/>
    <col min="3078" max="3078" width="6" style="375" customWidth="1"/>
    <col min="3079" max="3079" width="3.85546875" style="375" customWidth="1"/>
    <col min="3080" max="3145" width="6.7109375" style="375" customWidth="1"/>
    <col min="3146" max="3146" width="7.42578125" style="375" customWidth="1"/>
    <col min="3147" max="3148" width="6.7109375" style="375" customWidth="1"/>
    <col min="3149" max="3149" width="7.7109375" style="375" customWidth="1"/>
    <col min="3150" max="3150" width="6.7109375" style="375" customWidth="1"/>
    <col min="3151" max="3153" width="8" style="375" customWidth="1"/>
    <col min="3154" max="3328" width="9.140625" style="375"/>
    <col min="3329" max="3329" width="3.28515625" style="375" customWidth="1"/>
    <col min="3330" max="3330" width="6.85546875" style="375" customWidth="1"/>
    <col min="3331" max="3331" width="10.42578125" style="375" customWidth="1"/>
    <col min="3332" max="3332" width="6" style="375" customWidth="1"/>
    <col min="3333" max="3333" width="3" style="375" customWidth="1"/>
    <col min="3334" max="3334" width="6" style="375" customWidth="1"/>
    <col min="3335" max="3335" width="3.85546875" style="375" customWidth="1"/>
    <col min="3336" max="3401" width="6.7109375" style="375" customWidth="1"/>
    <col min="3402" max="3402" width="7.42578125" style="375" customWidth="1"/>
    <col min="3403" max="3404" width="6.7109375" style="375" customWidth="1"/>
    <col min="3405" max="3405" width="7.7109375" style="375" customWidth="1"/>
    <col min="3406" max="3406" width="6.7109375" style="375" customWidth="1"/>
    <col min="3407" max="3409" width="8" style="375" customWidth="1"/>
    <col min="3410" max="3584" width="9.140625" style="375"/>
    <col min="3585" max="3585" width="3.28515625" style="375" customWidth="1"/>
    <col min="3586" max="3586" width="6.85546875" style="375" customWidth="1"/>
    <col min="3587" max="3587" width="10.42578125" style="375" customWidth="1"/>
    <col min="3588" max="3588" width="6" style="375" customWidth="1"/>
    <col min="3589" max="3589" width="3" style="375" customWidth="1"/>
    <col min="3590" max="3590" width="6" style="375" customWidth="1"/>
    <col min="3591" max="3591" width="3.85546875" style="375" customWidth="1"/>
    <col min="3592" max="3657" width="6.7109375" style="375" customWidth="1"/>
    <col min="3658" max="3658" width="7.42578125" style="375" customWidth="1"/>
    <col min="3659" max="3660" width="6.7109375" style="375" customWidth="1"/>
    <col min="3661" max="3661" width="7.7109375" style="375" customWidth="1"/>
    <col min="3662" max="3662" width="6.7109375" style="375" customWidth="1"/>
    <col min="3663" max="3665" width="8" style="375" customWidth="1"/>
    <col min="3666" max="3840" width="9.140625" style="375"/>
    <col min="3841" max="3841" width="3.28515625" style="375" customWidth="1"/>
    <col min="3842" max="3842" width="6.85546875" style="375" customWidth="1"/>
    <col min="3843" max="3843" width="10.42578125" style="375" customWidth="1"/>
    <col min="3844" max="3844" width="6" style="375" customWidth="1"/>
    <col min="3845" max="3845" width="3" style="375" customWidth="1"/>
    <col min="3846" max="3846" width="6" style="375" customWidth="1"/>
    <col min="3847" max="3847" width="3.85546875" style="375" customWidth="1"/>
    <col min="3848" max="3913" width="6.7109375" style="375" customWidth="1"/>
    <col min="3914" max="3914" width="7.42578125" style="375" customWidth="1"/>
    <col min="3915" max="3916" width="6.7109375" style="375" customWidth="1"/>
    <col min="3917" max="3917" width="7.7109375" style="375" customWidth="1"/>
    <col min="3918" max="3918" width="6.7109375" style="375" customWidth="1"/>
    <col min="3919" max="3921" width="8" style="375" customWidth="1"/>
    <col min="3922" max="4096" width="9.140625" style="375"/>
    <col min="4097" max="4097" width="3.28515625" style="375" customWidth="1"/>
    <col min="4098" max="4098" width="6.85546875" style="375" customWidth="1"/>
    <col min="4099" max="4099" width="10.42578125" style="375" customWidth="1"/>
    <col min="4100" max="4100" width="6" style="375" customWidth="1"/>
    <col min="4101" max="4101" width="3" style="375" customWidth="1"/>
    <col min="4102" max="4102" width="6" style="375" customWidth="1"/>
    <col min="4103" max="4103" width="3.85546875" style="375" customWidth="1"/>
    <col min="4104" max="4169" width="6.7109375" style="375" customWidth="1"/>
    <col min="4170" max="4170" width="7.42578125" style="375" customWidth="1"/>
    <col min="4171" max="4172" width="6.7109375" style="375" customWidth="1"/>
    <col min="4173" max="4173" width="7.7109375" style="375" customWidth="1"/>
    <col min="4174" max="4174" width="6.7109375" style="375" customWidth="1"/>
    <col min="4175" max="4177" width="8" style="375" customWidth="1"/>
    <col min="4178" max="4352" width="9.140625" style="375"/>
    <col min="4353" max="4353" width="3.28515625" style="375" customWidth="1"/>
    <col min="4354" max="4354" width="6.85546875" style="375" customWidth="1"/>
    <col min="4355" max="4355" width="10.42578125" style="375" customWidth="1"/>
    <col min="4356" max="4356" width="6" style="375" customWidth="1"/>
    <col min="4357" max="4357" width="3" style="375" customWidth="1"/>
    <col min="4358" max="4358" width="6" style="375" customWidth="1"/>
    <col min="4359" max="4359" width="3.85546875" style="375" customWidth="1"/>
    <col min="4360" max="4425" width="6.7109375" style="375" customWidth="1"/>
    <col min="4426" max="4426" width="7.42578125" style="375" customWidth="1"/>
    <col min="4427" max="4428" width="6.7109375" style="375" customWidth="1"/>
    <col min="4429" max="4429" width="7.7109375" style="375" customWidth="1"/>
    <col min="4430" max="4430" width="6.7109375" style="375" customWidth="1"/>
    <col min="4431" max="4433" width="8" style="375" customWidth="1"/>
    <col min="4434" max="4608" width="9.140625" style="375"/>
    <col min="4609" max="4609" width="3.28515625" style="375" customWidth="1"/>
    <col min="4610" max="4610" width="6.85546875" style="375" customWidth="1"/>
    <col min="4611" max="4611" width="10.42578125" style="375" customWidth="1"/>
    <col min="4612" max="4612" width="6" style="375" customWidth="1"/>
    <col min="4613" max="4613" width="3" style="375" customWidth="1"/>
    <col min="4614" max="4614" width="6" style="375" customWidth="1"/>
    <col min="4615" max="4615" width="3.85546875" style="375" customWidth="1"/>
    <col min="4616" max="4681" width="6.7109375" style="375" customWidth="1"/>
    <col min="4682" max="4682" width="7.42578125" style="375" customWidth="1"/>
    <col min="4683" max="4684" width="6.7109375" style="375" customWidth="1"/>
    <col min="4685" max="4685" width="7.7109375" style="375" customWidth="1"/>
    <col min="4686" max="4686" width="6.7109375" style="375" customWidth="1"/>
    <col min="4687" max="4689" width="8" style="375" customWidth="1"/>
    <col min="4690" max="4864" width="9.140625" style="375"/>
    <col min="4865" max="4865" width="3.28515625" style="375" customWidth="1"/>
    <col min="4866" max="4866" width="6.85546875" style="375" customWidth="1"/>
    <col min="4867" max="4867" width="10.42578125" style="375" customWidth="1"/>
    <col min="4868" max="4868" width="6" style="375" customWidth="1"/>
    <col min="4869" max="4869" width="3" style="375" customWidth="1"/>
    <col min="4870" max="4870" width="6" style="375" customWidth="1"/>
    <col min="4871" max="4871" width="3.85546875" style="375" customWidth="1"/>
    <col min="4872" max="4937" width="6.7109375" style="375" customWidth="1"/>
    <col min="4938" max="4938" width="7.42578125" style="375" customWidth="1"/>
    <col min="4939" max="4940" width="6.7109375" style="375" customWidth="1"/>
    <col min="4941" max="4941" width="7.7109375" style="375" customWidth="1"/>
    <col min="4942" max="4942" width="6.7109375" style="375" customWidth="1"/>
    <col min="4943" max="4945" width="8" style="375" customWidth="1"/>
    <col min="4946" max="5120" width="9.140625" style="375"/>
    <col min="5121" max="5121" width="3.28515625" style="375" customWidth="1"/>
    <col min="5122" max="5122" width="6.85546875" style="375" customWidth="1"/>
    <col min="5123" max="5123" width="10.42578125" style="375" customWidth="1"/>
    <col min="5124" max="5124" width="6" style="375" customWidth="1"/>
    <col min="5125" max="5125" width="3" style="375" customWidth="1"/>
    <col min="5126" max="5126" width="6" style="375" customWidth="1"/>
    <col min="5127" max="5127" width="3.85546875" style="375" customWidth="1"/>
    <col min="5128" max="5193" width="6.7109375" style="375" customWidth="1"/>
    <col min="5194" max="5194" width="7.42578125" style="375" customWidth="1"/>
    <col min="5195" max="5196" width="6.7109375" style="375" customWidth="1"/>
    <col min="5197" max="5197" width="7.7109375" style="375" customWidth="1"/>
    <col min="5198" max="5198" width="6.7109375" style="375" customWidth="1"/>
    <col min="5199" max="5201" width="8" style="375" customWidth="1"/>
    <col min="5202" max="5376" width="9.140625" style="375"/>
    <col min="5377" max="5377" width="3.28515625" style="375" customWidth="1"/>
    <col min="5378" max="5378" width="6.85546875" style="375" customWidth="1"/>
    <col min="5379" max="5379" width="10.42578125" style="375" customWidth="1"/>
    <col min="5380" max="5380" width="6" style="375" customWidth="1"/>
    <col min="5381" max="5381" width="3" style="375" customWidth="1"/>
    <col min="5382" max="5382" width="6" style="375" customWidth="1"/>
    <col min="5383" max="5383" width="3.85546875" style="375" customWidth="1"/>
    <col min="5384" max="5449" width="6.7109375" style="375" customWidth="1"/>
    <col min="5450" max="5450" width="7.42578125" style="375" customWidth="1"/>
    <col min="5451" max="5452" width="6.7109375" style="375" customWidth="1"/>
    <col min="5453" max="5453" width="7.7109375" style="375" customWidth="1"/>
    <col min="5454" max="5454" width="6.7109375" style="375" customWidth="1"/>
    <col min="5455" max="5457" width="8" style="375" customWidth="1"/>
    <col min="5458" max="5632" width="9.140625" style="375"/>
    <col min="5633" max="5633" width="3.28515625" style="375" customWidth="1"/>
    <col min="5634" max="5634" width="6.85546875" style="375" customWidth="1"/>
    <col min="5635" max="5635" width="10.42578125" style="375" customWidth="1"/>
    <col min="5636" max="5636" width="6" style="375" customWidth="1"/>
    <col min="5637" max="5637" width="3" style="375" customWidth="1"/>
    <col min="5638" max="5638" width="6" style="375" customWidth="1"/>
    <col min="5639" max="5639" width="3.85546875" style="375" customWidth="1"/>
    <col min="5640" max="5705" width="6.7109375" style="375" customWidth="1"/>
    <col min="5706" max="5706" width="7.42578125" style="375" customWidth="1"/>
    <col min="5707" max="5708" width="6.7109375" style="375" customWidth="1"/>
    <col min="5709" max="5709" width="7.7109375" style="375" customWidth="1"/>
    <col min="5710" max="5710" width="6.7109375" style="375" customWidth="1"/>
    <col min="5711" max="5713" width="8" style="375" customWidth="1"/>
    <col min="5714" max="5888" width="9.140625" style="375"/>
    <col min="5889" max="5889" width="3.28515625" style="375" customWidth="1"/>
    <col min="5890" max="5890" width="6.85546875" style="375" customWidth="1"/>
    <col min="5891" max="5891" width="10.42578125" style="375" customWidth="1"/>
    <col min="5892" max="5892" width="6" style="375" customWidth="1"/>
    <col min="5893" max="5893" width="3" style="375" customWidth="1"/>
    <col min="5894" max="5894" width="6" style="375" customWidth="1"/>
    <col min="5895" max="5895" width="3.85546875" style="375" customWidth="1"/>
    <col min="5896" max="5961" width="6.7109375" style="375" customWidth="1"/>
    <col min="5962" max="5962" width="7.42578125" style="375" customWidth="1"/>
    <col min="5963" max="5964" width="6.7109375" style="375" customWidth="1"/>
    <col min="5965" max="5965" width="7.7109375" style="375" customWidth="1"/>
    <col min="5966" max="5966" width="6.7109375" style="375" customWidth="1"/>
    <col min="5967" max="5969" width="8" style="375" customWidth="1"/>
    <col min="5970" max="6144" width="9.140625" style="375"/>
    <col min="6145" max="6145" width="3.28515625" style="375" customWidth="1"/>
    <col min="6146" max="6146" width="6.85546875" style="375" customWidth="1"/>
    <col min="6147" max="6147" width="10.42578125" style="375" customWidth="1"/>
    <col min="6148" max="6148" width="6" style="375" customWidth="1"/>
    <col min="6149" max="6149" width="3" style="375" customWidth="1"/>
    <col min="6150" max="6150" width="6" style="375" customWidth="1"/>
    <col min="6151" max="6151" width="3.85546875" style="375" customWidth="1"/>
    <col min="6152" max="6217" width="6.7109375" style="375" customWidth="1"/>
    <col min="6218" max="6218" width="7.42578125" style="375" customWidth="1"/>
    <col min="6219" max="6220" width="6.7109375" style="375" customWidth="1"/>
    <col min="6221" max="6221" width="7.7109375" style="375" customWidth="1"/>
    <col min="6222" max="6222" width="6.7109375" style="375" customWidth="1"/>
    <col min="6223" max="6225" width="8" style="375" customWidth="1"/>
    <col min="6226" max="6400" width="9.140625" style="375"/>
    <col min="6401" max="6401" width="3.28515625" style="375" customWidth="1"/>
    <col min="6402" max="6402" width="6.85546875" style="375" customWidth="1"/>
    <col min="6403" max="6403" width="10.42578125" style="375" customWidth="1"/>
    <col min="6404" max="6404" width="6" style="375" customWidth="1"/>
    <col min="6405" max="6405" width="3" style="375" customWidth="1"/>
    <col min="6406" max="6406" width="6" style="375" customWidth="1"/>
    <col min="6407" max="6407" width="3.85546875" style="375" customWidth="1"/>
    <col min="6408" max="6473" width="6.7109375" style="375" customWidth="1"/>
    <col min="6474" max="6474" width="7.42578125" style="375" customWidth="1"/>
    <col min="6475" max="6476" width="6.7109375" style="375" customWidth="1"/>
    <col min="6477" max="6477" width="7.7109375" style="375" customWidth="1"/>
    <col min="6478" max="6478" width="6.7109375" style="375" customWidth="1"/>
    <col min="6479" max="6481" width="8" style="375" customWidth="1"/>
    <col min="6482" max="6656" width="9.140625" style="375"/>
    <col min="6657" max="6657" width="3.28515625" style="375" customWidth="1"/>
    <col min="6658" max="6658" width="6.85546875" style="375" customWidth="1"/>
    <col min="6659" max="6659" width="10.42578125" style="375" customWidth="1"/>
    <col min="6660" max="6660" width="6" style="375" customWidth="1"/>
    <col min="6661" max="6661" width="3" style="375" customWidth="1"/>
    <col min="6662" max="6662" width="6" style="375" customWidth="1"/>
    <col min="6663" max="6663" width="3.85546875" style="375" customWidth="1"/>
    <col min="6664" max="6729" width="6.7109375" style="375" customWidth="1"/>
    <col min="6730" max="6730" width="7.42578125" style="375" customWidth="1"/>
    <col min="6731" max="6732" width="6.7109375" style="375" customWidth="1"/>
    <col min="6733" max="6733" width="7.7109375" style="375" customWidth="1"/>
    <col min="6734" max="6734" width="6.7109375" style="375" customWidth="1"/>
    <col min="6735" max="6737" width="8" style="375" customWidth="1"/>
    <col min="6738" max="6912" width="9.140625" style="375"/>
    <col min="6913" max="6913" width="3.28515625" style="375" customWidth="1"/>
    <col min="6914" max="6914" width="6.85546875" style="375" customWidth="1"/>
    <col min="6915" max="6915" width="10.42578125" style="375" customWidth="1"/>
    <col min="6916" max="6916" width="6" style="375" customWidth="1"/>
    <col min="6917" max="6917" width="3" style="375" customWidth="1"/>
    <col min="6918" max="6918" width="6" style="375" customWidth="1"/>
    <col min="6919" max="6919" width="3.85546875" style="375" customWidth="1"/>
    <col min="6920" max="6985" width="6.7109375" style="375" customWidth="1"/>
    <col min="6986" max="6986" width="7.42578125" style="375" customWidth="1"/>
    <col min="6987" max="6988" width="6.7109375" style="375" customWidth="1"/>
    <col min="6989" max="6989" width="7.7109375" style="375" customWidth="1"/>
    <col min="6990" max="6990" width="6.7109375" style="375" customWidth="1"/>
    <col min="6991" max="6993" width="8" style="375" customWidth="1"/>
    <col min="6994" max="7168" width="9.140625" style="375"/>
    <col min="7169" max="7169" width="3.28515625" style="375" customWidth="1"/>
    <col min="7170" max="7170" width="6.85546875" style="375" customWidth="1"/>
    <col min="7171" max="7171" width="10.42578125" style="375" customWidth="1"/>
    <col min="7172" max="7172" width="6" style="375" customWidth="1"/>
    <col min="7173" max="7173" width="3" style="375" customWidth="1"/>
    <col min="7174" max="7174" width="6" style="375" customWidth="1"/>
    <col min="7175" max="7175" width="3.85546875" style="375" customWidth="1"/>
    <col min="7176" max="7241" width="6.7109375" style="375" customWidth="1"/>
    <col min="7242" max="7242" width="7.42578125" style="375" customWidth="1"/>
    <col min="7243" max="7244" width="6.7109375" style="375" customWidth="1"/>
    <col min="7245" max="7245" width="7.7109375" style="375" customWidth="1"/>
    <col min="7246" max="7246" width="6.7109375" style="375" customWidth="1"/>
    <col min="7247" max="7249" width="8" style="375" customWidth="1"/>
    <col min="7250" max="7424" width="9.140625" style="375"/>
    <col min="7425" max="7425" width="3.28515625" style="375" customWidth="1"/>
    <col min="7426" max="7426" width="6.85546875" style="375" customWidth="1"/>
    <col min="7427" max="7427" width="10.42578125" style="375" customWidth="1"/>
    <col min="7428" max="7428" width="6" style="375" customWidth="1"/>
    <col min="7429" max="7429" width="3" style="375" customWidth="1"/>
    <col min="7430" max="7430" width="6" style="375" customWidth="1"/>
    <col min="7431" max="7431" width="3.85546875" style="375" customWidth="1"/>
    <col min="7432" max="7497" width="6.7109375" style="375" customWidth="1"/>
    <col min="7498" max="7498" width="7.42578125" style="375" customWidth="1"/>
    <col min="7499" max="7500" width="6.7109375" style="375" customWidth="1"/>
    <col min="7501" max="7501" width="7.7109375" style="375" customWidth="1"/>
    <col min="7502" max="7502" width="6.7109375" style="375" customWidth="1"/>
    <col min="7503" max="7505" width="8" style="375" customWidth="1"/>
    <col min="7506" max="7680" width="9.140625" style="375"/>
    <col min="7681" max="7681" width="3.28515625" style="375" customWidth="1"/>
    <col min="7682" max="7682" width="6.85546875" style="375" customWidth="1"/>
    <col min="7683" max="7683" width="10.42578125" style="375" customWidth="1"/>
    <col min="7684" max="7684" width="6" style="375" customWidth="1"/>
    <col min="7685" max="7685" width="3" style="375" customWidth="1"/>
    <col min="7686" max="7686" width="6" style="375" customWidth="1"/>
    <col min="7687" max="7687" width="3.85546875" style="375" customWidth="1"/>
    <col min="7688" max="7753" width="6.7109375" style="375" customWidth="1"/>
    <col min="7754" max="7754" width="7.42578125" style="375" customWidth="1"/>
    <col min="7755" max="7756" width="6.7109375" style="375" customWidth="1"/>
    <col min="7757" max="7757" width="7.7109375" style="375" customWidth="1"/>
    <col min="7758" max="7758" width="6.7109375" style="375" customWidth="1"/>
    <col min="7759" max="7761" width="8" style="375" customWidth="1"/>
    <col min="7762" max="7936" width="9.140625" style="375"/>
    <col min="7937" max="7937" width="3.28515625" style="375" customWidth="1"/>
    <col min="7938" max="7938" width="6.85546875" style="375" customWidth="1"/>
    <col min="7939" max="7939" width="10.42578125" style="375" customWidth="1"/>
    <col min="7940" max="7940" width="6" style="375" customWidth="1"/>
    <col min="7941" max="7941" width="3" style="375" customWidth="1"/>
    <col min="7942" max="7942" width="6" style="375" customWidth="1"/>
    <col min="7943" max="7943" width="3.85546875" style="375" customWidth="1"/>
    <col min="7944" max="8009" width="6.7109375" style="375" customWidth="1"/>
    <col min="8010" max="8010" width="7.42578125" style="375" customWidth="1"/>
    <col min="8011" max="8012" width="6.7109375" style="375" customWidth="1"/>
    <col min="8013" max="8013" width="7.7109375" style="375" customWidth="1"/>
    <col min="8014" max="8014" width="6.7109375" style="375" customWidth="1"/>
    <col min="8015" max="8017" width="8" style="375" customWidth="1"/>
    <col min="8018" max="8192" width="9.140625" style="375"/>
    <col min="8193" max="8193" width="3.28515625" style="375" customWidth="1"/>
    <col min="8194" max="8194" width="6.85546875" style="375" customWidth="1"/>
    <col min="8195" max="8195" width="10.42578125" style="375" customWidth="1"/>
    <col min="8196" max="8196" width="6" style="375" customWidth="1"/>
    <col min="8197" max="8197" width="3" style="375" customWidth="1"/>
    <col min="8198" max="8198" width="6" style="375" customWidth="1"/>
    <col min="8199" max="8199" width="3.85546875" style="375" customWidth="1"/>
    <col min="8200" max="8265" width="6.7109375" style="375" customWidth="1"/>
    <col min="8266" max="8266" width="7.42578125" style="375" customWidth="1"/>
    <col min="8267" max="8268" width="6.7109375" style="375" customWidth="1"/>
    <col min="8269" max="8269" width="7.7109375" style="375" customWidth="1"/>
    <col min="8270" max="8270" width="6.7109375" style="375" customWidth="1"/>
    <col min="8271" max="8273" width="8" style="375" customWidth="1"/>
    <col min="8274" max="8448" width="9.140625" style="375"/>
    <col min="8449" max="8449" width="3.28515625" style="375" customWidth="1"/>
    <col min="8450" max="8450" width="6.85546875" style="375" customWidth="1"/>
    <col min="8451" max="8451" width="10.42578125" style="375" customWidth="1"/>
    <col min="8452" max="8452" width="6" style="375" customWidth="1"/>
    <col min="8453" max="8453" width="3" style="375" customWidth="1"/>
    <col min="8454" max="8454" width="6" style="375" customWidth="1"/>
    <col min="8455" max="8455" width="3.85546875" style="375" customWidth="1"/>
    <col min="8456" max="8521" width="6.7109375" style="375" customWidth="1"/>
    <col min="8522" max="8522" width="7.42578125" style="375" customWidth="1"/>
    <col min="8523" max="8524" width="6.7109375" style="375" customWidth="1"/>
    <col min="8525" max="8525" width="7.7109375" style="375" customWidth="1"/>
    <col min="8526" max="8526" width="6.7109375" style="375" customWidth="1"/>
    <col min="8527" max="8529" width="8" style="375" customWidth="1"/>
    <col min="8530" max="8704" width="9.140625" style="375"/>
    <col min="8705" max="8705" width="3.28515625" style="375" customWidth="1"/>
    <col min="8706" max="8706" width="6.85546875" style="375" customWidth="1"/>
    <col min="8707" max="8707" width="10.42578125" style="375" customWidth="1"/>
    <col min="8708" max="8708" width="6" style="375" customWidth="1"/>
    <col min="8709" max="8709" width="3" style="375" customWidth="1"/>
    <col min="8710" max="8710" width="6" style="375" customWidth="1"/>
    <col min="8711" max="8711" width="3.85546875" style="375" customWidth="1"/>
    <col min="8712" max="8777" width="6.7109375" style="375" customWidth="1"/>
    <col min="8778" max="8778" width="7.42578125" style="375" customWidth="1"/>
    <col min="8779" max="8780" width="6.7109375" style="375" customWidth="1"/>
    <col min="8781" max="8781" width="7.7109375" style="375" customWidth="1"/>
    <col min="8782" max="8782" width="6.7109375" style="375" customWidth="1"/>
    <col min="8783" max="8785" width="8" style="375" customWidth="1"/>
    <col min="8786" max="8960" width="9.140625" style="375"/>
    <col min="8961" max="8961" width="3.28515625" style="375" customWidth="1"/>
    <col min="8962" max="8962" width="6.85546875" style="375" customWidth="1"/>
    <col min="8963" max="8963" width="10.42578125" style="375" customWidth="1"/>
    <col min="8964" max="8964" width="6" style="375" customWidth="1"/>
    <col min="8965" max="8965" width="3" style="375" customWidth="1"/>
    <col min="8966" max="8966" width="6" style="375" customWidth="1"/>
    <col min="8967" max="8967" width="3.85546875" style="375" customWidth="1"/>
    <col min="8968" max="9033" width="6.7109375" style="375" customWidth="1"/>
    <col min="9034" max="9034" width="7.42578125" style="375" customWidth="1"/>
    <col min="9035" max="9036" width="6.7109375" style="375" customWidth="1"/>
    <col min="9037" max="9037" width="7.7109375" style="375" customWidth="1"/>
    <col min="9038" max="9038" width="6.7109375" style="375" customWidth="1"/>
    <col min="9039" max="9041" width="8" style="375" customWidth="1"/>
    <col min="9042" max="9216" width="9.140625" style="375"/>
    <col min="9217" max="9217" width="3.28515625" style="375" customWidth="1"/>
    <col min="9218" max="9218" width="6.85546875" style="375" customWidth="1"/>
    <col min="9219" max="9219" width="10.42578125" style="375" customWidth="1"/>
    <col min="9220" max="9220" width="6" style="375" customWidth="1"/>
    <col min="9221" max="9221" width="3" style="375" customWidth="1"/>
    <col min="9222" max="9222" width="6" style="375" customWidth="1"/>
    <col min="9223" max="9223" width="3.85546875" style="375" customWidth="1"/>
    <col min="9224" max="9289" width="6.7109375" style="375" customWidth="1"/>
    <col min="9290" max="9290" width="7.42578125" style="375" customWidth="1"/>
    <col min="9291" max="9292" width="6.7109375" style="375" customWidth="1"/>
    <col min="9293" max="9293" width="7.7109375" style="375" customWidth="1"/>
    <col min="9294" max="9294" width="6.7109375" style="375" customWidth="1"/>
    <col min="9295" max="9297" width="8" style="375" customWidth="1"/>
    <col min="9298" max="9472" width="9.140625" style="375"/>
    <col min="9473" max="9473" width="3.28515625" style="375" customWidth="1"/>
    <col min="9474" max="9474" width="6.85546875" style="375" customWidth="1"/>
    <col min="9475" max="9475" width="10.42578125" style="375" customWidth="1"/>
    <col min="9476" max="9476" width="6" style="375" customWidth="1"/>
    <col min="9477" max="9477" width="3" style="375" customWidth="1"/>
    <col min="9478" max="9478" width="6" style="375" customWidth="1"/>
    <col min="9479" max="9479" width="3.85546875" style="375" customWidth="1"/>
    <col min="9480" max="9545" width="6.7109375" style="375" customWidth="1"/>
    <col min="9546" max="9546" width="7.42578125" style="375" customWidth="1"/>
    <col min="9547" max="9548" width="6.7109375" style="375" customWidth="1"/>
    <col min="9549" max="9549" width="7.7109375" style="375" customWidth="1"/>
    <col min="9550" max="9550" width="6.7109375" style="375" customWidth="1"/>
    <col min="9551" max="9553" width="8" style="375" customWidth="1"/>
    <col min="9554" max="9728" width="9.140625" style="375"/>
    <col min="9729" max="9729" width="3.28515625" style="375" customWidth="1"/>
    <col min="9730" max="9730" width="6.85546875" style="375" customWidth="1"/>
    <col min="9731" max="9731" width="10.42578125" style="375" customWidth="1"/>
    <col min="9732" max="9732" width="6" style="375" customWidth="1"/>
    <col min="9733" max="9733" width="3" style="375" customWidth="1"/>
    <col min="9734" max="9734" width="6" style="375" customWidth="1"/>
    <col min="9735" max="9735" width="3.85546875" style="375" customWidth="1"/>
    <col min="9736" max="9801" width="6.7109375" style="375" customWidth="1"/>
    <col min="9802" max="9802" width="7.42578125" style="375" customWidth="1"/>
    <col min="9803" max="9804" width="6.7109375" style="375" customWidth="1"/>
    <col min="9805" max="9805" width="7.7109375" style="375" customWidth="1"/>
    <col min="9806" max="9806" width="6.7109375" style="375" customWidth="1"/>
    <col min="9807" max="9809" width="8" style="375" customWidth="1"/>
    <col min="9810" max="9984" width="9.140625" style="375"/>
    <col min="9985" max="9985" width="3.28515625" style="375" customWidth="1"/>
    <col min="9986" max="9986" width="6.85546875" style="375" customWidth="1"/>
    <col min="9987" max="9987" width="10.42578125" style="375" customWidth="1"/>
    <col min="9988" max="9988" width="6" style="375" customWidth="1"/>
    <col min="9989" max="9989" width="3" style="375" customWidth="1"/>
    <col min="9990" max="9990" width="6" style="375" customWidth="1"/>
    <col min="9991" max="9991" width="3.85546875" style="375" customWidth="1"/>
    <col min="9992" max="10057" width="6.7109375" style="375" customWidth="1"/>
    <col min="10058" max="10058" width="7.42578125" style="375" customWidth="1"/>
    <col min="10059" max="10060" width="6.7109375" style="375" customWidth="1"/>
    <col min="10061" max="10061" width="7.7109375" style="375" customWidth="1"/>
    <col min="10062" max="10062" width="6.7109375" style="375" customWidth="1"/>
    <col min="10063" max="10065" width="8" style="375" customWidth="1"/>
    <col min="10066" max="10240" width="9.140625" style="375"/>
    <col min="10241" max="10241" width="3.28515625" style="375" customWidth="1"/>
    <col min="10242" max="10242" width="6.85546875" style="375" customWidth="1"/>
    <col min="10243" max="10243" width="10.42578125" style="375" customWidth="1"/>
    <col min="10244" max="10244" width="6" style="375" customWidth="1"/>
    <col min="10245" max="10245" width="3" style="375" customWidth="1"/>
    <col min="10246" max="10246" width="6" style="375" customWidth="1"/>
    <col min="10247" max="10247" width="3.85546875" style="375" customWidth="1"/>
    <col min="10248" max="10313" width="6.7109375" style="375" customWidth="1"/>
    <col min="10314" max="10314" width="7.42578125" style="375" customWidth="1"/>
    <col min="10315" max="10316" width="6.7109375" style="375" customWidth="1"/>
    <col min="10317" max="10317" width="7.7109375" style="375" customWidth="1"/>
    <col min="10318" max="10318" width="6.7109375" style="375" customWidth="1"/>
    <col min="10319" max="10321" width="8" style="375" customWidth="1"/>
    <col min="10322" max="10496" width="9.140625" style="375"/>
    <col min="10497" max="10497" width="3.28515625" style="375" customWidth="1"/>
    <col min="10498" max="10498" width="6.85546875" style="375" customWidth="1"/>
    <col min="10499" max="10499" width="10.42578125" style="375" customWidth="1"/>
    <col min="10500" max="10500" width="6" style="375" customWidth="1"/>
    <col min="10501" max="10501" width="3" style="375" customWidth="1"/>
    <col min="10502" max="10502" width="6" style="375" customWidth="1"/>
    <col min="10503" max="10503" width="3.85546875" style="375" customWidth="1"/>
    <col min="10504" max="10569" width="6.7109375" style="375" customWidth="1"/>
    <col min="10570" max="10570" width="7.42578125" style="375" customWidth="1"/>
    <col min="10571" max="10572" width="6.7109375" style="375" customWidth="1"/>
    <col min="10573" max="10573" width="7.7109375" style="375" customWidth="1"/>
    <col min="10574" max="10574" width="6.7109375" style="375" customWidth="1"/>
    <col min="10575" max="10577" width="8" style="375" customWidth="1"/>
    <col min="10578" max="10752" width="9.140625" style="375"/>
    <col min="10753" max="10753" width="3.28515625" style="375" customWidth="1"/>
    <col min="10754" max="10754" width="6.85546875" style="375" customWidth="1"/>
    <col min="10755" max="10755" width="10.42578125" style="375" customWidth="1"/>
    <col min="10756" max="10756" width="6" style="375" customWidth="1"/>
    <col min="10757" max="10757" width="3" style="375" customWidth="1"/>
    <col min="10758" max="10758" width="6" style="375" customWidth="1"/>
    <col min="10759" max="10759" width="3.85546875" style="375" customWidth="1"/>
    <col min="10760" max="10825" width="6.7109375" style="375" customWidth="1"/>
    <col min="10826" max="10826" width="7.42578125" style="375" customWidth="1"/>
    <col min="10827" max="10828" width="6.7109375" style="375" customWidth="1"/>
    <col min="10829" max="10829" width="7.7109375" style="375" customWidth="1"/>
    <col min="10830" max="10830" width="6.7109375" style="375" customWidth="1"/>
    <col min="10831" max="10833" width="8" style="375" customWidth="1"/>
    <col min="10834" max="11008" width="9.140625" style="375"/>
    <col min="11009" max="11009" width="3.28515625" style="375" customWidth="1"/>
    <col min="11010" max="11010" width="6.85546875" style="375" customWidth="1"/>
    <col min="11011" max="11011" width="10.42578125" style="375" customWidth="1"/>
    <col min="11012" max="11012" width="6" style="375" customWidth="1"/>
    <col min="11013" max="11013" width="3" style="375" customWidth="1"/>
    <col min="11014" max="11014" width="6" style="375" customWidth="1"/>
    <col min="11015" max="11015" width="3.85546875" style="375" customWidth="1"/>
    <col min="11016" max="11081" width="6.7109375" style="375" customWidth="1"/>
    <col min="11082" max="11082" width="7.42578125" style="375" customWidth="1"/>
    <col min="11083" max="11084" width="6.7109375" style="375" customWidth="1"/>
    <col min="11085" max="11085" width="7.7109375" style="375" customWidth="1"/>
    <col min="11086" max="11086" width="6.7109375" style="375" customWidth="1"/>
    <col min="11087" max="11089" width="8" style="375" customWidth="1"/>
    <col min="11090" max="11264" width="9.140625" style="375"/>
    <col min="11265" max="11265" width="3.28515625" style="375" customWidth="1"/>
    <col min="11266" max="11266" width="6.85546875" style="375" customWidth="1"/>
    <col min="11267" max="11267" width="10.42578125" style="375" customWidth="1"/>
    <col min="11268" max="11268" width="6" style="375" customWidth="1"/>
    <col min="11269" max="11269" width="3" style="375" customWidth="1"/>
    <col min="11270" max="11270" width="6" style="375" customWidth="1"/>
    <col min="11271" max="11271" width="3.85546875" style="375" customWidth="1"/>
    <col min="11272" max="11337" width="6.7109375" style="375" customWidth="1"/>
    <col min="11338" max="11338" width="7.42578125" style="375" customWidth="1"/>
    <col min="11339" max="11340" width="6.7109375" style="375" customWidth="1"/>
    <col min="11341" max="11341" width="7.7109375" style="375" customWidth="1"/>
    <col min="11342" max="11342" width="6.7109375" style="375" customWidth="1"/>
    <col min="11343" max="11345" width="8" style="375" customWidth="1"/>
    <col min="11346" max="11520" width="9.140625" style="375"/>
    <col min="11521" max="11521" width="3.28515625" style="375" customWidth="1"/>
    <col min="11522" max="11522" width="6.85546875" style="375" customWidth="1"/>
    <col min="11523" max="11523" width="10.42578125" style="375" customWidth="1"/>
    <col min="11524" max="11524" width="6" style="375" customWidth="1"/>
    <col min="11525" max="11525" width="3" style="375" customWidth="1"/>
    <col min="11526" max="11526" width="6" style="375" customWidth="1"/>
    <col min="11527" max="11527" width="3.85546875" style="375" customWidth="1"/>
    <col min="11528" max="11593" width="6.7109375" style="375" customWidth="1"/>
    <col min="11594" max="11594" width="7.42578125" style="375" customWidth="1"/>
    <col min="11595" max="11596" width="6.7109375" style="375" customWidth="1"/>
    <col min="11597" max="11597" width="7.7109375" style="375" customWidth="1"/>
    <col min="11598" max="11598" width="6.7109375" style="375" customWidth="1"/>
    <col min="11599" max="11601" width="8" style="375" customWidth="1"/>
    <col min="11602" max="11776" width="9.140625" style="375"/>
    <col min="11777" max="11777" width="3.28515625" style="375" customWidth="1"/>
    <col min="11778" max="11778" width="6.85546875" style="375" customWidth="1"/>
    <col min="11779" max="11779" width="10.42578125" style="375" customWidth="1"/>
    <col min="11780" max="11780" width="6" style="375" customWidth="1"/>
    <col min="11781" max="11781" width="3" style="375" customWidth="1"/>
    <col min="11782" max="11782" width="6" style="375" customWidth="1"/>
    <col min="11783" max="11783" width="3.85546875" style="375" customWidth="1"/>
    <col min="11784" max="11849" width="6.7109375" style="375" customWidth="1"/>
    <col min="11850" max="11850" width="7.42578125" style="375" customWidth="1"/>
    <col min="11851" max="11852" width="6.7109375" style="375" customWidth="1"/>
    <col min="11853" max="11853" width="7.7109375" style="375" customWidth="1"/>
    <col min="11854" max="11854" width="6.7109375" style="375" customWidth="1"/>
    <col min="11855" max="11857" width="8" style="375" customWidth="1"/>
    <col min="11858" max="12032" width="9.140625" style="375"/>
    <col min="12033" max="12033" width="3.28515625" style="375" customWidth="1"/>
    <col min="12034" max="12034" width="6.85546875" style="375" customWidth="1"/>
    <col min="12035" max="12035" width="10.42578125" style="375" customWidth="1"/>
    <col min="12036" max="12036" width="6" style="375" customWidth="1"/>
    <col min="12037" max="12037" width="3" style="375" customWidth="1"/>
    <col min="12038" max="12038" width="6" style="375" customWidth="1"/>
    <col min="12039" max="12039" width="3.85546875" style="375" customWidth="1"/>
    <col min="12040" max="12105" width="6.7109375" style="375" customWidth="1"/>
    <col min="12106" max="12106" width="7.42578125" style="375" customWidth="1"/>
    <col min="12107" max="12108" width="6.7109375" style="375" customWidth="1"/>
    <col min="12109" max="12109" width="7.7109375" style="375" customWidth="1"/>
    <col min="12110" max="12110" width="6.7109375" style="375" customWidth="1"/>
    <col min="12111" max="12113" width="8" style="375" customWidth="1"/>
    <col min="12114" max="12288" width="9.140625" style="375"/>
    <col min="12289" max="12289" width="3.28515625" style="375" customWidth="1"/>
    <col min="12290" max="12290" width="6.85546875" style="375" customWidth="1"/>
    <col min="12291" max="12291" width="10.42578125" style="375" customWidth="1"/>
    <col min="12292" max="12292" width="6" style="375" customWidth="1"/>
    <col min="12293" max="12293" width="3" style="375" customWidth="1"/>
    <col min="12294" max="12294" width="6" style="375" customWidth="1"/>
    <col min="12295" max="12295" width="3.85546875" style="375" customWidth="1"/>
    <col min="12296" max="12361" width="6.7109375" style="375" customWidth="1"/>
    <col min="12362" max="12362" width="7.42578125" style="375" customWidth="1"/>
    <col min="12363" max="12364" width="6.7109375" style="375" customWidth="1"/>
    <col min="12365" max="12365" width="7.7109375" style="375" customWidth="1"/>
    <col min="12366" max="12366" width="6.7109375" style="375" customWidth="1"/>
    <col min="12367" max="12369" width="8" style="375" customWidth="1"/>
    <col min="12370" max="12544" width="9.140625" style="375"/>
    <col min="12545" max="12545" width="3.28515625" style="375" customWidth="1"/>
    <col min="12546" max="12546" width="6.85546875" style="375" customWidth="1"/>
    <col min="12547" max="12547" width="10.42578125" style="375" customWidth="1"/>
    <col min="12548" max="12548" width="6" style="375" customWidth="1"/>
    <col min="12549" max="12549" width="3" style="375" customWidth="1"/>
    <col min="12550" max="12550" width="6" style="375" customWidth="1"/>
    <col min="12551" max="12551" width="3.85546875" style="375" customWidth="1"/>
    <col min="12552" max="12617" width="6.7109375" style="375" customWidth="1"/>
    <col min="12618" max="12618" width="7.42578125" style="375" customWidth="1"/>
    <col min="12619" max="12620" width="6.7109375" style="375" customWidth="1"/>
    <col min="12621" max="12621" width="7.7109375" style="375" customWidth="1"/>
    <col min="12622" max="12622" width="6.7109375" style="375" customWidth="1"/>
    <col min="12623" max="12625" width="8" style="375" customWidth="1"/>
    <col min="12626" max="12800" width="9.140625" style="375"/>
    <col min="12801" max="12801" width="3.28515625" style="375" customWidth="1"/>
    <col min="12802" max="12802" width="6.85546875" style="375" customWidth="1"/>
    <col min="12803" max="12803" width="10.42578125" style="375" customWidth="1"/>
    <col min="12804" max="12804" width="6" style="375" customWidth="1"/>
    <col min="12805" max="12805" width="3" style="375" customWidth="1"/>
    <col min="12806" max="12806" width="6" style="375" customWidth="1"/>
    <col min="12807" max="12807" width="3.85546875" style="375" customWidth="1"/>
    <col min="12808" max="12873" width="6.7109375" style="375" customWidth="1"/>
    <col min="12874" max="12874" width="7.42578125" style="375" customWidth="1"/>
    <col min="12875" max="12876" width="6.7109375" style="375" customWidth="1"/>
    <col min="12877" max="12877" width="7.7109375" style="375" customWidth="1"/>
    <col min="12878" max="12878" width="6.7109375" style="375" customWidth="1"/>
    <col min="12879" max="12881" width="8" style="375" customWidth="1"/>
    <col min="12882" max="13056" width="9.140625" style="375"/>
    <col min="13057" max="13057" width="3.28515625" style="375" customWidth="1"/>
    <col min="13058" max="13058" width="6.85546875" style="375" customWidth="1"/>
    <col min="13059" max="13059" width="10.42578125" style="375" customWidth="1"/>
    <col min="13060" max="13060" width="6" style="375" customWidth="1"/>
    <col min="13061" max="13061" width="3" style="375" customWidth="1"/>
    <col min="13062" max="13062" width="6" style="375" customWidth="1"/>
    <col min="13063" max="13063" width="3.85546875" style="375" customWidth="1"/>
    <col min="13064" max="13129" width="6.7109375" style="375" customWidth="1"/>
    <col min="13130" max="13130" width="7.42578125" style="375" customWidth="1"/>
    <col min="13131" max="13132" width="6.7109375" style="375" customWidth="1"/>
    <col min="13133" max="13133" width="7.7109375" style="375" customWidth="1"/>
    <col min="13134" max="13134" width="6.7109375" style="375" customWidth="1"/>
    <col min="13135" max="13137" width="8" style="375" customWidth="1"/>
    <col min="13138" max="13312" width="9.140625" style="375"/>
    <col min="13313" max="13313" width="3.28515625" style="375" customWidth="1"/>
    <col min="13314" max="13314" width="6.85546875" style="375" customWidth="1"/>
    <col min="13315" max="13315" width="10.42578125" style="375" customWidth="1"/>
    <col min="13316" max="13316" width="6" style="375" customWidth="1"/>
    <col min="13317" max="13317" width="3" style="375" customWidth="1"/>
    <col min="13318" max="13318" width="6" style="375" customWidth="1"/>
    <col min="13319" max="13319" width="3.85546875" style="375" customWidth="1"/>
    <col min="13320" max="13385" width="6.7109375" style="375" customWidth="1"/>
    <col min="13386" max="13386" width="7.42578125" style="375" customWidth="1"/>
    <col min="13387" max="13388" width="6.7109375" style="375" customWidth="1"/>
    <col min="13389" max="13389" width="7.7109375" style="375" customWidth="1"/>
    <col min="13390" max="13390" width="6.7109375" style="375" customWidth="1"/>
    <col min="13391" max="13393" width="8" style="375" customWidth="1"/>
    <col min="13394" max="13568" width="9.140625" style="375"/>
    <col min="13569" max="13569" width="3.28515625" style="375" customWidth="1"/>
    <col min="13570" max="13570" width="6.85546875" style="375" customWidth="1"/>
    <col min="13571" max="13571" width="10.42578125" style="375" customWidth="1"/>
    <col min="13572" max="13572" width="6" style="375" customWidth="1"/>
    <col min="13573" max="13573" width="3" style="375" customWidth="1"/>
    <col min="13574" max="13574" width="6" style="375" customWidth="1"/>
    <col min="13575" max="13575" width="3.85546875" style="375" customWidth="1"/>
    <col min="13576" max="13641" width="6.7109375" style="375" customWidth="1"/>
    <col min="13642" max="13642" width="7.42578125" style="375" customWidth="1"/>
    <col min="13643" max="13644" width="6.7109375" style="375" customWidth="1"/>
    <col min="13645" max="13645" width="7.7109375" style="375" customWidth="1"/>
    <col min="13646" max="13646" width="6.7109375" style="375" customWidth="1"/>
    <col min="13647" max="13649" width="8" style="375" customWidth="1"/>
    <col min="13650" max="13824" width="9.140625" style="375"/>
    <col min="13825" max="13825" width="3.28515625" style="375" customWidth="1"/>
    <col min="13826" max="13826" width="6.85546875" style="375" customWidth="1"/>
    <col min="13827" max="13827" width="10.42578125" style="375" customWidth="1"/>
    <col min="13828" max="13828" width="6" style="375" customWidth="1"/>
    <col min="13829" max="13829" width="3" style="375" customWidth="1"/>
    <col min="13830" max="13830" width="6" style="375" customWidth="1"/>
    <col min="13831" max="13831" width="3.85546875" style="375" customWidth="1"/>
    <col min="13832" max="13897" width="6.7109375" style="375" customWidth="1"/>
    <col min="13898" max="13898" width="7.42578125" style="375" customWidth="1"/>
    <col min="13899" max="13900" width="6.7109375" style="375" customWidth="1"/>
    <col min="13901" max="13901" width="7.7109375" style="375" customWidth="1"/>
    <col min="13902" max="13902" width="6.7109375" style="375" customWidth="1"/>
    <col min="13903" max="13905" width="8" style="375" customWidth="1"/>
    <col min="13906" max="14080" width="9.140625" style="375"/>
    <col min="14081" max="14081" width="3.28515625" style="375" customWidth="1"/>
    <col min="14082" max="14082" width="6.85546875" style="375" customWidth="1"/>
    <col min="14083" max="14083" width="10.42578125" style="375" customWidth="1"/>
    <col min="14084" max="14084" width="6" style="375" customWidth="1"/>
    <col min="14085" max="14085" width="3" style="375" customWidth="1"/>
    <col min="14086" max="14086" width="6" style="375" customWidth="1"/>
    <col min="14087" max="14087" width="3.85546875" style="375" customWidth="1"/>
    <col min="14088" max="14153" width="6.7109375" style="375" customWidth="1"/>
    <col min="14154" max="14154" width="7.42578125" style="375" customWidth="1"/>
    <col min="14155" max="14156" width="6.7109375" style="375" customWidth="1"/>
    <col min="14157" max="14157" width="7.7109375" style="375" customWidth="1"/>
    <col min="14158" max="14158" width="6.7109375" style="375" customWidth="1"/>
    <col min="14159" max="14161" width="8" style="375" customWidth="1"/>
    <col min="14162" max="14336" width="9.140625" style="375"/>
    <col min="14337" max="14337" width="3.28515625" style="375" customWidth="1"/>
    <col min="14338" max="14338" width="6.85546875" style="375" customWidth="1"/>
    <col min="14339" max="14339" width="10.42578125" style="375" customWidth="1"/>
    <col min="14340" max="14340" width="6" style="375" customWidth="1"/>
    <col min="14341" max="14341" width="3" style="375" customWidth="1"/>
    <col min="14342" max="14342" width="6" style="375" customWidth="1"/>
    <col min="14343" max="14343" width="3.85546875" style="375" customWidth="1"/>
    <col min="14344" max="14409" width="6.7109375" style="375" customWidth="1"/>
    <col min="14410" max="14410" width="7.42578125" style="375" customWidth="1"/>
    <col min="14411" max="14412" width="6.7109375" style="375" customWidth="1"/>
    <col min="14413" max="14413" width="7.7109375" style="375" customWidth="1"/>
    <col min="14414" max="14414" width="6.7109375" style="375" customWidth="1"/>
    <col min="14415" max="14417" width="8" style="375" customWidth="1"/>
    <col min="14418" max="14592" width="9.140625" style="375"/>
    <col min="14593" max="14593" width="3.28515625" style="375" customWidth="1"/>
    <col min="14594" max="14594" width="6.85546875" style="375" customWidth="1"/>
    <col min="14595" max="14595" width="10.42578125" style="375" customWidth="1"/>
    <col min="14596" max="14596" width="6" style="375" customWidth="1"/>
    <col min="14597" max="14597" width="3" style="375" customWidth="1"/>
    <col min="14598" max="14598" width="6" style="375" customWidth="1"/>
    <col min="14599" max="14599" width="3.85546875" style="375" customWidth="1"/>
    <col min="14600" max="14665" width="6.7109375" style="375" customWidth="1"/>
    <col min="14666" max="14666" width="7.42578125" style="375" customWidth="1"/>
    <col min="14667" max="14668" width="6.7109375" style="375" customWidth="1"/>
    <col min="14669" max="14669" width="7.7109375" style="375" customWidth="1"/>
    <col min="14670" max="14670" width="6.7109375" style="375" customWidth="1"/>
    <col min="14671" max="14673" width="8" style="375" customWidth="1"/>
    <col min="14674" max="14848" width="9.140625" style="375"/>
    <col min="14849" max="14849" width="3.28515625" style="375" customWidth="1"/>
    <col min="14850" max="14850" width="6.85546875" style="375" customWidth="1"/>
    <col min="14851" max="14851" width="10.42578125" style="375" customWidth="1"/>
    <col min="14852" max="14852" width="6" style="375" customWidth="1"/>
    <col min="14853" max="14853" width="3" style="375" customWidth="1"/>
    <col min="14854" max="14854" width="6" style="375" customWidth="1"/>
    <col min="14855" max="14855" width="3.85546875" style="375" customWidth="1"/>
    <col min="14856" max="14921" width="6.7109375" style="375" customWidth="1"/>
    <col min="14922" max="14922" width="7.42578125" style="375" customWidth="1"/>
    <col min="14923" max="14924" width="6.7109375" style="375" customWidth="1"/>
    <col min="14925" max="14925" width="7.7109375" style="375" customWidth="1"/>
    <col min="14926" max="14926" width="6.7109375" style="375" customWidth="1"/>
    <col min="14927" max="14929" width="8" style="375" customWidth="1"/>
    <col min="14930" max="15104" width="9.140625" style="375"/>
    <col min="15105" max="15105" width="3.28515625" style="375" customWidth="1"/>
    <col min="15106" max="15106" width="6.85546875" style="375" customWidth="1"/>
    <col min="15107" max="15107" width="10.42578125" style="375" customWidth="1"/>
    <col min="15108" max="15108" width="6" style="375" customWidth="1"/>
    <col min="15109" max="15109" width="3" style="375" customWidth="1"/>
    <col min="15110" max="15110" width="6" style="375" customWidth="1"/>
    <col min="15111" max="15111" width="3.85546875" style="375" customWidth="1"/>
    <col min="15112" max="15177" width="6.7109375" style="375" customWidth="1"/>
    <col min="15178" max="15178" width="7.42578125" style="375" customWidth="1"/>
    <col min="15179" max="15180" width="6.7109375" style="375" customWidth="1"/>
    <col min="15181" max="15181" width="7.7109375" style="375" customWidth="1"/>
    <col min="15182" max="15182" width="6.7109375" style="375" customWidth="1"/>
    <col min="15183" max="15185" width="8" style="375" customWidth="1"/>
    <col min="15186" max="15360" width="9.140625" style="375"/>
    <col min="15361" max="15361" width="3.28515625" style="375" customWidth="1"/>
    <col min="15362" max="15362" width="6.85546875" style="375" customWidth="1"/>
    <col min="15363" max="15363" width="10.42578125" style="375" customWidth="1"/>
    <col min="15364" max="15364" width="6" style="375" customWidth="1"/>
    <col min="15365" max="15365" width="3" style="375" customWidth="1"/>
    <col min="15366" max="15366" width="6" style="375" customWidth="1"/>
    <col min="15367" max="15367" width="3.85546875" style="375" customWidth="1"/>
    <col min="15368" max="15433" width="6.7109375" style="375" customWidth="1"/>
    <col min="15434" max="15434" width="7.42578125" style="375" customWidth="1"/>
    <col min="15435" max="15436" width="6.7109375" style="375" customWidth="1"/>
    <col min="15437" max="15437" width="7.7109375" style="375" customWidth="1"/>
    <col min="15438" max="15438" width="6.7109375" style="375" customWidth="1"/>
    <col min="15439" max="15441" width="8" style="375" customWidth="1"/>
    <col min="15442" max="15616" width="9.140625" style="375"/>
    <col min="15617" max="15617" width="3.28515625" style="375" customWidth="1"/>
    <col min="15618" max="15618" width="6.85546875" style="375" customWidth="1"/>
    <col min="15619" max="15619" width="10.42578125" style="375" customWidth="1"/>
    <col min="15620" max="15620" width="6" style="375" customWidth="1"/>
    <col min="15621" max="15621" width="3" style="375" customWidth="1"/>
    <col min="15622" max="15622" width="6" style="375" customWidth="1"/>
    <col min="15623" max="15623" width="3.85546875" style="375" customWidth="1"/>
    <col min="15624" max="15689" width="6.7109375" style="375" customWidth="1"/>
    <col min="15690" max="15690" width="7.42578125" style="375" customWidth="1"/>
    <col min="15691" max="15692" width="6.7109375" style="375" customWidth="1"/>
    <col min="15693" max="15693" width="7.7109375" style="375" customWidth="1"/>
    <col min="15694" max="15694" width="6.7109375" style="375" customWidth="1"/>
    <col min="15695" max="15697" width="8" style="375" customWidth="1"/>
    <col min="15698" max="15872" width="9.140625" style="375"/>
    <col min="15873" max="15873" width="3.28515625" style="375" customWidth="1"/>
    <col min="15874" max="15874" width="6.85546875" style="375" customWidth="1"/>
    <col min="15875" max="15875" width="10.42578125" style="375" customWidth="1"/>
    <col min="15876" max="15876" width="6" style="375" customWidth="1"/>
    <col min="15877" max="15877" width="3" style="375" customWidth="1"/>
    <col min="15878" max="15878" width="6" style="375" customWidth="1"/>
    <col min="15879" max="15879" width="3.85546875" style="375" customWidth="1"/>
    <col min="15880" max="15945" width="6.7109375" style="375" customWidth="1"/>
    <col min="15946" max="15946" width="7.42578125" style="375" customWidth="1"/>
    <col min="15947" max="15948" width="6.7109375" style="375" customWidth="1"/>
    <col min="15949" max="15949" width="7.7109375" style="375" customWidth="1"/>
    <col min="15950" max="15950" width="6.7109375" style="375" customWidth="1"/>
    <col min="15951" max="15953" width="8" style="375" customWidth="1"/>
    <col min="15954" max="16128" width="9.140625" style="375"/>
    <col min="16129" max="16129" width="3.28515625" style="375" customWidth="1"/>
    <col min="16130" max="16130" width="6.85546875" style="375" customWidth="1"/>
    <col min="16131" max="16131" width="10.42578125" style="375" customWidth="1"/>
    <col min="16132" max="16132" width="6" style="375" customWidth="1"/>
    <col min="16133" max="16133" width="3" style="375" customWidth="1"/>
    <col min="16134" max="16134" width="6" style="375" customWidth="1"/>
    <col min="16135" max="16135" width="3.85546875" style="375" customWidth="1"/>
    <col min="16136" max="16201" width="6.7109375" style="375" customWidth="1"/>
    <col min="16202" max="16202" width="7.42578125" style="375" customWidth="1"/>
    <col min="16203" max="16204" width="6.7109375" style="375" customWidth="1"/>
    <col min="16205" max="16205" width="7.7109375" style="375" customWidth="1"/>
    <col min="16206" max="16206" width="6.7109375" style="375" customWidth="1"/>
    <col min="16207" max="16209" width="8" style="375" customWidth="1"/>
    <col min="16210" max="16384" width="9.140625" style="375"/>
  </cols>
  <sheetData>
    <row r="1" spans="1:79" ht="13.5" thickBot="1" x14ac:dyDescent="0.25"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419"/>
      <c r="W1" s="419"/>
      <c r="X1" s="419"/>
      <c r="Y1" s="419"/>
      <c r="Z1" s="419"/>
      <c r="AA1" s="419"/>
      <c r="AB1" s="419"/>
      <c r="AC1" s="419"/>
      <c r="AD1" s="419"/>
      <c r="AE1" s="419"/>
      <c r="AF1" s="419"/>
      <c r="AG1" s="419"/>
      <c r="AH1" s="419"/>
      <c r="AI1" s="419"/>
      <c r="AJ1" s="419"/>
      <c r="AK1" s="419"/>
      <c r="AL1" s="419"/>
      <c r="AM1" s="419"/>
      <c r="AN1" s="419"/>
      <c r="AO1" s="419"/>
      <c r="AP1" s="419"/>
      <c r="AQ1" s="419"/>
      <c r="AR1" s="419"/>
      <c r="AS1" s="419"/>
      <c r="AT1" s="419"/>
      <c r="AU1" s="419"/>
      <c r="AV1" s="419"/>
      <c r="AW1" s="419"/>
      <c r="AX1" s="419"/>
      <c r="AY1" s="419"/>
      <c r="AZ1" s="419"/>
      <c r="BA1" s="419"/>
      <c r="BB1" s="419"/>
      <c r="BC1" s="419"/>
      <c r="BD1" s="419"/>
      <c r="BE1" s="419"/>
      <c r="BF1" s="419"/>
      <c r="BG1" s="419"/>
      <c r="BH1" s="419"/>
      <c r="BI1" s="419"/>
      <c r="BJ1" s="419"/>
      <c r="BK1" s="419"/>
      <c r="BL1" s="419"/>
      <c r="BM1" s="419"/>
      <c r="BN1" s="419"/>
      <c r="BO1" s="419"/>
      <c r="BP1" s="419"/>
      <c r="BQ1" s="419"/>
      <c r="BR1" s="419"/>
      <c r="BS1" s="419"/>
      <c r="BT1" s="419"/>
      <c r="BU1" s="419"/>
      <c r="BV1" s="1380"/>
      <c r="BW1" s="419"/>
      <c r="BX1" s="419"/>
    </row>
    <row r="2" spans="1:79" ht="13.5" thickBot="1" x14ac:dyDescent="0.25">
      <c r="A2" s="394" t="s">
        <v>2</v>
      </c>
      <c r="B2" s="395"/>
      <c r="C2" s="395"/>
      <c r="D2" s="396"/>
      <c r="E2" s="396"/>
      <c r="F2" s="397"/>
      <c r="G2" s="411"/>
      <c r="H2" s="478"/>
      <c r="I2" s="967">
        <v>1</v>
      </c>
      <c r="J2" s="968" t="s">
        <v>168</v>
      </c>
      <c r="K2" s="479"/>
      <c r="L2" s="967">
        <v>2</v>
      </c>
      <c r="M2" s="969" t="s">
        <v>168</v>
      </c>
      <c r="N2" s="478"/>
      <c r="O2" s="967">
        <v>3</v>
      </c>
      <c r="P2" s="968" t="s">
        <v>168</v>
      </c>
      <c r="Q2" s="479"/>
      <c r="R2" s="967">
        <v>4</v>
      </c>
      <c r="S2" s="969" t="s">
        <v>168</v>
      </c>
      <c r="T2" s="478"/>
      <c r="U2" s="967">
        <v>5</v>
      </c>
      <c r="V2" s="968" t="s">
        <v>168</v>
      </c>
      <c r="W2" s="478"/>
      <c r="X2" s="967">
        <v>6</v>
      </c>
      <c r="Y2" s="968" t="s">
        <v>168</v>
      </c>
      <c r="Z2" s="479"/>
      <c r="AA2" s="967">
        <v>7</v>
      </c>
      <c r="AB2" s="969" t="s">
        <v>168</v>
      </c>
      <c r="AC2" s="1165"/>
      <c r="AD2" s="967">
        <v>8</v>
      </c>
      <c r="AE2" s="968" t="s">
        <v>168</v>
      </c>
      <c r="AF2" s="969"/>
      <c r="AG2" s="967">
        <v>9</v>
      </c>
      <c r="AH2" s="969" t="s">
        <v>168</v>
      </c>
      <c r="AI2" s="1165"/>
      <c r="AJ2" s="967">
        <v>10</v>
      </c>
      <c r="AK2" s="968" t="s">
        <v>168</v>
      </c>
      <c r="AL2" s="1165"/>
      <c r="AM2" s="967">
        <v>11</v>
      </c>
      <c r="AN2" s="968" t="s">
        <v>168</v>
      </c>
      <c r="AO2" s="969"/>
      <c r="AP2" s="967">
        <v>12</v>
      </c>
      <c r="AQ2" s="969" t="s">
        <v>168</v>
      </c>
      <c r="AR2" s="1165"/>
      <c r="AS2" s="967">
        <v>13</v>
      </c>
      <c r="AT2" s="968" t="s">
        <v>168</v>
      </c>
      <c r="AU2" s="969"/>
      <c r="AV2" s="967">
        <v>14</v>
      </c>
      <c r="AW2" s="969" t="s">
        <v>168</v>
      </c>
      <c r="AX2" s="1165"/>
      <c r="AY2" s="967">
        <v>15</v>
      </c>
      <c r="AZ2" s="968" t="s">
        <v>168</v>
      </c>
      <c r="BA2" s="1165"/>
      <c r="BB2" s="967">
        <v>16</v>
      </c>
      <c r="BC2" s="968" t="s">
        <v>168</v>
      </c>
      <c r="BD2" s="969"/>
      <c r="BE2" s="967">
        <v>17</v>
      </c>
      <c r="BF2" s="969" t="s">
        <v>168</v>
      </c>
      <c r="BG2" s="1165"/>
      <c r="BH2" s="967">
        <v>18</v>
      </c>
      <c r="BI2" s="968" t="s">
        <v>168</v>
      </c>
      <c r="BJ2" s="969"/>
      <c r="BK2" s="967">
        <v>19</v>
      </c>
      <c r="BL2" s="969" t="s">
        <v>168</v>
      </c>
      <c r="BM2" s="1165"/>
      <c r="BN2" s="967">
        <v>20</v>
      </c>
      <c r="BO2" s="968" t="s">
        <v>168</v>
      </c>
      <c r="BP2" s="1165"/>
      <c r="BQ2" s="967">
        <v>21</v>
      </c>
      <c r="BR2" s="968" t="s">
        <v>168</v>
      </c>
      <c r="BS2" s="969"/>
      <c r="BT2" s="967">
        <v>22</v>
      </c>
      <c r="BU2" s="969" t="s">
        <v>168</v>
      </c>
      <c r="BV2" s="1165"/>
      <c r="BW2" s="967">
        <v>23</v>
      </c>
      <c r="BX2" s="968" t="s">
        <v>168</v>
      </c>
      <c r="BY2" s="1165"/>
      <c r="BZ2" s="970" t="s">
        <v>321</v>
      </c>
      <c r="CA2" s="968" t="s">
        <v>168</v>
      </c>
    </row>
    <row r="3" spans="1:79" x14ac:dyDescent="0.2">
      <c r="A3" s="394" t="s">
        <v>169</v>
      </c>
      <c r="B3" s="395"/>
      <c r="C3" s="971" t="s">
        <v>170</v>
      </c>
      <c r="D3" s="410"/>
      <c r="E3" s="410"/>
      <c r="F3" s="411"/>
      <c r="G3" s="411"/>
      <c r="H3" s="973" t="s">
        <v>17</v>
      </c>
      <c r="I3" s="974" t="s">
        <v>18</v>
      </c>
      <c r="J3" s="975" t="s">
        <v>19</v>
      </c>
      <c r="K3" s="976" t="s">
        <v>17</v>
      </c>
      <c r="L3" s="974" t="s">
        <v>18</v>
      </c>
      <c r="M3" s="977" t="s">
        <v>19</v>
      </c>
      <c r="N3" s="973" t="s">
        <v>17</v>
      </c>
      <c r="O3" s="974" t="s">
        <v>18</v>
      </c>
      <c r="P3" s="975" t="s">
        <v>19</v>
      </c>
      <c r="Q3" s="976" t="s">
        <v>17</v>
      </c>
      <c r="R3" s="974" t="s">
        <v>18</v>
      </c>
      <c r="S3" s="977" t="s">
        <v>19</v>
      </c>
      <c r="T3" s="973" t="s">
        <v>17</v>
      </c>
      <c r="U3" s="974" t="s">
        <v>18</v>
      </c>
      <c r="V3" s="975" t="s">
        <v>19</v>
      </c>
      <c r="W3" s="973" t="s">
        <v>17</v>
      </c>
      <c r="X3" s="974" t="s">
        <v>18</v>
      </c>
      <c r="Y3" s="975" t="s">
        <v>19</v>
      </c>
      <c r="Z3" s="976" t="s">
        <v>17</v>
      </c>
      <c r="AA3" s="974" t="s">
        <v>18</v>
      </c>
      <c r="AB3" s="977" t="s">
        <v>19</v>
      </c>
      <c r="AC3" s="973" t="s">
        <v>17</v>
      </c>
      <c r="AD3" s="974" t="s">
        <v>18</v>
      </c>
      <c r="AE3" s="975" t="s">
        <v>19</v>
      </c>
      <c r="AF3" s="976" t="s">
        <v>17</v>
      </c>
      <c r="AG3" s="974" t="s">
        <v>18</v>
      </c>
      <c r="AH3" s="977" t="s">
        <v>19</v>
      </c>
      <c r="AI3" s="973" t="s">
        <v>17</v>
      </c>
      <c r="AJ3" s="974" t="s">
        <v>18</v>
      </c>
      <c r="AK3" s="975" t="s">
        <v>19</v>
      </c>
      <c r="AL3" s="973" t="s">
        <v>17</v>
      </c>
      <c r="AM3" s="974" t="s">
        <v>18</v>
      </c>
      <c r="AN3" s="975" t="s">
        <v>19</v>
      </c>
      <c r="AO3" s="976" t="s">
        <v>17</v>
      </c>
      <c r="AP3" s="974" t="s">
        <v>18</v>
      </c>
      <c r="AQ3" s="977" t="s">
        <v>19</v>
      </c>
      <c r="AR3" s="973" t="s">
        <v>17</v>
      </c>
      <c r="AS3" s="974" t="s">
        <v>18</v>
      </c>
      <c r="AT3" s="975" t="s">
        <v>19</v>
      </c>
      <c r="AU3" s="976" t="s">
        <v>17</v>
      </c>
      <c r="AV3" s="974" t="s">
        <v>18</v>
      </c>
      <c r="AW3" s="977" t="s">
        <v>19</v>
      </c>
      <c r="AX3" s="973" t="s">
        <v>17</v>
      </c>
      <c r="AY3" s="974" t="s">
        <v>18</v>
      </c>
      <c r="AZ3" s="975" t="s">
        <v>19</v>
      </c>
      <c r="BA3" s="973" t="s">
        <v>17</v>
      </c>
      <c r="BB3" s="974" t="s">
        <v>18</v>
      </c>
      <c r="BC3" s="975" t="s">
        <v>19</v>
      </c>
      <c r="BD3" s="695" t="s">
        <v>17</v>
      </c>
      <c r="BE3" s="974" t="s">
        <v>18</v>
      </c>
      <c r="BF3" s="977" t="s">
        <v>19</v>
      </c>
      <c r="BG3" s="978" t="s">
        <v>17</v>
      </c>
      <c r="BH3" s="974" t="s">
        <v>18</v>
      </c>
      <c r="BI3" s="975" t="s">
        <v>19</v>
      </c>
      <c r="BJ3" s="695" t="s">
        <v>17</v>
      </c>
      <c r="BK3" s="974" t="s">
        <v>18</v>
      </c>
      <c r="BL3" s="977" t="s">
        <v>19</v>
      </c>
      <c r="BM3" s="978" t="s">
        <v>17</v>
      </c>
      <c r="BN3" s="974" t="s">
        <v>18</v>
      </c>
      <c r="BO3" s="975" t="s">
        <v>19</v>
      </c>
      <c r="BP3" s="978" t="s">
        <v>17</v>
      </c>
      <c r="BQ3" s="974" t="s">
        <v>18</v>
      </c>
      <c r="BR3" s="975" t="s">
        <v>19</v>
      </c>
      <c r="BS3" s="695" t="s">
        <v>17</v>
      </c>
      <c r="BT3" s="974" t="s">
        <v>18</v>
      </c>
      <c r="BU3" s="977" t="s">
        <v>19</v>
      </c>
      <c r="BV3" s="978" t="s">
        <v>17</v>
      </c>
      <c r="BW3" s="974" t="s">
        <v>18</v>
      </c>
      <c r="BX3" s="975" t="s">
        <v>19</v>
      </c>
      <c r="BY3" s="978" t="s">
        <v>17</v>
      </c>
      <c r="BZ3" s="974" t="s">
        <v>18</v>
      </c>
      <c r="CA3" s="975" t="s">
        <v>19</v>
      </c>
    </row>
    <row r="4" spans="1:79" ht="13.5" thickBot="1" x14ac:dyDescent="0.25">
      <c r="A4" s="701" t="s">
        <v>171</v>
      </c>
      <c r="B4" s="526"/>
      <c r="C4" s="1167" t="s">
        <v>172</v>
      </c>
      <c r="D4" s="420"/>
      <c r="E4" s="420"/>
      <c r="F4" s="420"/>
      <c r="G4" s="420"/>
      <c r="H4" s="1168" t="s">
        <v>20</v>
      </c>
      <c r="I4" s="1169" t="s">
        <v>21</v>
      </c>
      <c r="J4" s="1170" t="s">
        <v>22</v>
      </c>
      <c r="K4" s="1171" t="s">
        <v>20</v>
      </c>
      <c r="L4" s="1169" t="s">
        <v>21</v>
      </c>
      <c r="M4" s="1172" t="s">
        <v>22</v>
      </c>
      <c r="N4" s="1168" t="s">
        <v>20</v>
      </c>
      <c r="O4" s="1169" t="s">
        <v>21</v>
      </c>
      <c r="P4" s="1170" t="s">
        <v>22</v>
      </c>
      <c r="Q4" s="1171" t="s">
        <v>20</v>
      </c>
      <c r="R4" s="1169" t="s">
        <v>21</v>
      </c>
      <c r="S4" s="1172" t="s">
        <v>22</v>
      </c>
      <c r="T4" s="1168" t="s">
        <v>20</v>
      </c>
      <c r="U4" s="1169" t="s">
        <v>21</v>
      </c>
      <c r="V4" s="1170" t="s">
        <v>22</v>
      </c>
      <c r="W4" s="1168" t="s">
        <v>20</v>
      </c>
      <c r="X4" s="1169" t="s">
        <v>21</v>
      </c>
      <c r="Y4" s="1170" t="s">
        <v>22</v>
      </c>
      <c r="Z4" s="1171" t="s">
        <v>20</v>
      </c>
      <c r="AA4" s="1169" t="s">
        <v>21</v>
      </c>
      <c r="AB4" s="1172" t="s">
        <v>22</v>
      </c>
      <c r="AC4" s="1168" t="s">
        <v>20</v>
      </c>
      <c r="AD4" s="1169" t="s">
        <v>21</v>
      </c>
      <c r="AE4" s="1170" t="s">
        <v>22</v>
      </c>
      <c r="AF4" s="1171" t="s">
        <v>20</v>
      </c>
      <c r="AG4" s="1169" t="s">
        <v>21</v>
      </c>
      <c r="AH4" s="1172" t="s">
        <v>22</v>
      </c>
      <c r="AI4" s="1168" t="s">
        <v>20</v>
      </c>
      <c r="AJ4" s="1169" t="s">
        <v>21</v>
      </c>
      <c r="AK4" s="1170" t="s">
        <v>22</v>
      </c>
      <c r="AL4" s="1168" t="s">
        <v>20</v>
      </c>
      <c r="AM4" s="1169" t="s">
        <v>21</v>
      </c>
      <c r="AN4" s="1170" t="s">
        <v>22</v>
      </c>
      <c r="AO4" s="1171" t="s">
        <v>20</v>
      </c>
      <c r="AP4" s="1169" t="s">
        <v>21</v>
      </c>
      <c r="AQ4" s="1172" t="s">
        <v>22</v>
      </c>
      <c r="AR4" s="1168" t="s">
        <v>20</v>
      </c>
      <c r="AS4" s="1169" t="s">
        <v>21</v>
      </c>
      <c r="AT4" s="1170" t="s">
        <v>22</v>
      </c>
      <c r="AU4" s="1171" t="s">
        <v>20</v>
      </c>
      <c r="AV4" s="1169" t="s">
        <v>21</v>
      </c>
      <c r="AW4" s="1172" t="s">
        <v>22</v>
      </c>
      <c r="AX4" s="1168" t="s">
        <v>20</v>
      </c>
      <c r="AY4" s="1169" t="s">
        <v>21</v>
      </c>
      <c r="AZ4" s="1170" t="s">
        <v>22</v>
      </c>
      <c r="BA4" s="1168" t="s">
        <v>20</v>
      </c>
      <c r="BB4" s="1169" t="s">
        <v>21</v>
      </c>
      <c r="BC4" s="1170" t="s">
        <v>22</v>
      </c>
      <c r="BD4" s="1171" t="s">
        <v>20</v>
      </c>
      <c r="BE4" s="1169" t="s">
        <v>21</v>
      </c>
      <c r="BF4" s="1172" t="s">
        <v>22</v>
      </c>
      <c r="BG4" s="1168" t="s">
        <v>20</v>
      </c>
      <c r="BH4" s="1169" t="s">
        <v>21</v>
      </c>
      <c r="BI4" s="1170" t="s">
        <v>22</v>
      </c>
      <c r="BJ4" s="1171" t="s">
        <v>20</v>
      </c>
      <c r="BK4" s="1169" t="s">
        <v>21</v>
      </c>
      <c r="BL4" s="1172" t="s">
        <v>22</v>
      </c>
      <c r="BM4" s="1168" t="s">
        <v>20</v>
      </c>
      <c r="BN4" s="1169" t="s">
        <v>21</v>
      </c>
      <c r="BO4" s="1170" t="s">
        <v>22</v>
      </c>
      <c r="BP4" s="1168" t="s">
        <v>20</v>
      </c>
      <c r="BQ4" s="1169" t="s">
        <v>21</v>
      </c>
      <c r="BR4" s="1170" t="s">
        <v>22</v>
      </c>
      <c r="BS4" s="1171" t="s">
        <v>20</v>
      </c>
      <c r="BT4" s="1169" t="s">
        <v>21</v>
      </c>
      <c r="BU4" s="1172" t="s">
        <v>22</v>
      </c>
      <c r="BV4" s="1168" t="s">
        <v>20</v>
      </c>
      <c r="BW4" s="1169" t="s">
        <v>21</v>
      </c>
      <c r="BX4" s="1170" t="s">
        <v>22</v>
      </c>
      <c r="BY4" s="1168" t="s">
        <v>20</v>
      </c>
      <c r="BZ4" s="1169" t="s">
        <v>21</v>
      </c>
      <c r="CA4" s="1170" t="s">
        <v>22</v>
      </c>
    </row>
    <row r="5" spans="1:79" x14ac:dyDescent="0.2">
      <c r="A5" s="1173"/>
      <c r="B5" s="427"/>
      <c r="D5" s="633" t="s">
        <v>24</v>
      </c>
      <c r="E5" s="427"/>
      <c r="F5" s="1381" t="s">
        <v>175</v>
      </c>
      <c r="G5" s="679"/>
      <c r="H5" s="1175"/>
      <c r="I5" s="1176"/>
      <c r="J5" s="1177"/>
      <c r="K5" s="1178"/>
      <c r="L5" s="1176"/>
      <c r="M5" s="1179"/>
      <c r="N5" s="1175"/>
      <c r="O5" s="1176"/>
      <c r="P5" s="1177"/>
      <c r="Q5" s="1178"/>
      <c r="R5" s="1176"/>
      <c r="S5" s="1179"/>
      <c r="T5" s="1175"/>
      <c r="U5" s="1176"/>
      <c r="V5" s="1177"/>
      <c r="W5" s="1175"/>
      <c r="X5" s="1176"/>
      <c r="Y5" s="1177"/>
      <c r="Z5" s="1178"/>
      <c r="AA5" s="1176"/>
      <c r="AB5" s="1179"/>
      <c r="AC5" s="1183"/>
      <c r="AD5" s="1181"/>
      <c r="AE5" s="1182"/>
      <c r="AF5" s="1183"/>
      <c r="AG5" s="1181"/>
      <c r="AH5" s="1182"/>
      <c r="AI5" s="1178"/>
      <c r="AJ5" s="957"/>
      <c r="AK5" s="1177"/>
      <c r="AL5" s="1175"/>
      <c r="AM5" s="957"/>
      <c r="AN5" s="1177"/>
      <c r="AO5" s="1178"/>
      <c r="AP5" s="957"/>
      <c r="AQ5" s="1179"/>
      <c r="AR5" s="1175"/>
      <c r="AS5" s="957"/>
      <c r="AT5" s="1177"/>
      <c r="AU5" s="1178"/>
      <c r="AV5" s="957"/>
      <c r="AW5" s="1179"/>
      <c r="AX5" s="1175"/>
      <c r="AY5" s="957"/>
      <c r="AZ5" s="1177"/>
      <c r="BA5" s="1175"/>
      <c r="BB5" s="957"/>
      <c r="BC5" s="1177"/>
      <c r="BD5" s="1180"/>
      <c r="BE5" s="1181"/>
      <c r="BF5" s="1184"/>
      <c r="BG5" s="1183"/>
      <c r="BH5" s="1181"/>
      <c r="BI5" s="1182"/>
      <c r="BJ5" s="1180"/>
      <c r="BK5" s="1181"/>
      <c r="BL5" s="1184"/>
      <c r="BM5" s="1183"/>
      <c r="BN5" s="1181"/>
      <c r="BO5" s="1182"/>
      <c r="BP5" s="1183"/>
      <c r="BQ5" s="1181"/>
      <c r="BR5" s="1182"/>
      <c r="BS5" s="1180"/>
      <c r="BT5" s="1181"/>
      <c r="BU5" s="1184"/>
      <c r="BV5" s="1183"/>
      <c r="BW5" s="1181"/>
      <c r="BX5" s="1182"/>
      <c r="BY5" s="1183"/>
      <c r="BZ5" s="1181"/>
      <c r="CA5" s="1182"/>
    </row>
    <row r="6" spans="1:79" x14ac:dyDescent="0.2">
      <c r="A6" s="434"/>
      <c r="B6" s="1185"/>
      <c r="D6" s="436"/>
      <c r="E6" s="435"/>
      <c r="F6" s="1049" t="s">
        <v>176</v>
      </c>
      <c r="G6" s="679"/>
      <c r="H6" s="1003">
        <f>ROUND(SQRT(I6^2+J6^2)*1000/(SQRT(3)*I9),2)</f>
        <v>122.11</v>
      </c>
      <c r="I6" s="575">
        <f>I19+I29</f>
        <v>2.1427999999999998</v>
      </c>
      <c r="J6" s="1192">
        <f>J19+J29</f>
        <v>0.24960000000000002</v>
      </c>
      <c r="K6" s="1003">
        <f>ROUND(SQRT(L6^2+M6^2)*1000/(SQRT(3)*L9),2)</f>
        <v>114.83</v>
      </c>
      <c r="L6" s="575">
        <f>L19+L29</f>
        <v>2.0181999999999998</v>
      </c>
      <c r="M6" s="1192">
        <f>M19+M29</f>
        <v>0.2054</v>
      </c>
      <c r="N6" s="1003">
        <f>ROUND(SQRT(O6^2+P6^2)*1000/(SQRT(3)*O9),2)</f>
        <v>118.33</v>
      </c>
      <c r="O6" s="575">
        <f>O19+O29</f>
        <v>2.0804</v>
      </c>
      <c r="P6" s="1192">
        <f>P19+P29</f>
        <v>0.20580000000000001</v>
      </c>
      <c r="Q6" s="1003">
        <f>ROUND(SQRT(R6^2+S6^2)*1000/(SQRT(3)*R9),2)</f>
        <v>131.05000000000001</v>
      </c>
      <c r="R6" s="575">
        <f>R19+R29</f>
        <v>2.306</v>
      </c>
      <c r="S6" s="1192">
        <f>S19+S29</f>
        <v>0.20700000000000005</v>
      </c>
      <c r="T6" s="1003">
        <f>ROUND(SQRT(U6^2+V6^2)*1000/(SQRT(3)*U9),2)</f>
        <v>164.67</v>
      </c>
      <c r="U6" s="575">
        <f>U19+U29</f>
        <v>2.8992</v>
      </c>
      <c r="V6" s="1192">
        <f>V19+V29</f>
        <v>0.24120000000000005</v>
      </c>
      <c r="W6" s="1003">
        <f>ROUND(SQRT(X6^2+Y6^2)*1000/(SQRT(3)*X9),2)</f>
        <v>196.37</v>
      </c>
      <c r="X6" s="575">
        <f>X19+X29</f>
        <v>3.4499999999999997</v>
      </c>
      <c r="Y6" s="1192">
        <f>Y19+Y29</f>
        <v>0.36420000000000002</v>
      </c>
      <c r="Z6" s="1003">
        <f>ROUND(SQRT(AA6^2+AB6^2)*1000/(SQRT(3)*AA9),2)</f>
        <v>225.13</v>
      </c>
      <c r="AA6" s="575">
        <f>AA19+AA29</f>
        <v>3.9335999999999998</v>
      </c>
      <c r="AB6" s="1192">
        <f>AB19+AB29</f>
        <v>0.58840000000000003</v>
      </c>
      <c r="AC6" s="1003">
        <f>ROUND(SQRT(AD6^2+AE6^2)*1000/(SQRT(3)*AD9),2)</f>
        <v>240.07</v>
      </c>
      <c r="AD6" s="575">
        <f>AD19+AD29</f>
        <v>4.1976000000000004</v>
      </c>
      <c r="AE6" s="1192">
        <f>AE19+AE29</f>
        <v>0.60720000000000007</v>
      </c>
      <c r="AF6" s="1003">
        <f>ROUND(SQRT(AG6^2+AH6^2)*1000/(SQRT(3)*AG9),2)</f>
        <v>261.14999999999998</v>
      </c>
      <c r="AG6" s="575">
        <f>AG19+AG29</f>
        <v>4.5704000000000011</v>
      </c>
      <c r="AH6" s="1192">
        <f>AH19+AH29</f>
        <v>0.63120000000000009</v>
      </c>
      <c r="AI6" s="1003">
        <f>ROUND(SQRT(AJ6^2+AK6^2)*1000/(SQRT(3)*AJ9),2)</f>
        <v>267.51</v>
      </c>
      <c r="AJ6" s="575">
        <f>AJ19+AJ29</f>
        <v>4.6825999999999999</v>
      </c>
      <c r="AK6" s="1192">
        <f>AK19+AK29</f>
        <v>0.63939999999999997</v>
      </c>
      <c r="AL6" s="1003">
        <f>ROUND(SQRT(AM6^2+AN6^2)*1000/(SQRT(3)*AM9),2)</f>
        <v>268.27</v>
      </c>
      <c r="AM6" s="575">
        <f>AM19+AM29</f>
        <v>4.6951999999999998</v>
      </c>
      <c r="AN6" s="1192">
        <f>AN19+AN29</f>
        <v>0.64680000000000004</v>
      </c>
      <c r="AO6" s="1003">
        <f>ROUND(SQRT(AP6^2+AQ6^2)*1000/(SQRT(3)*AP9),2)</f>
        <v>258.81</v>
      </c>
      <c r="AP6" s="575">
        <f>AP19+AP29</f>
        <v>4.5242000000000013</v>
      </c>
      <c r="AQ6" s="1192">
        <f>AQ19+AQ29</f>
        <v>0.66139999999999999</v>
      </c>
      <c r="AR6" s="1003">
        <f>ROUND(SQRT(AS6^2+AT6^2)*1000/(SQRT(3)*AS9),2)</f>
        <v>246.71</v>
      </c>
      <c r="AS6" s="575">
        <f>AS19+AS29</f>
        <v>4.311799999999999</v>
      </c>
      <c r="AT6" s="1192">
        <f>AT19+AT29</f>
        <v>0.63739999999999997</v>
      </c>
      <c r="AU6" s="1003">
        <f>ROUND(SQRT(AV6^2+AW6^2)*1000/(SQRT(3)*AV9),2)</f>
        <v>242.52</v>
      </c>
      <c r="AV6" s="575">
        <f>AV19+AV29</f>
        <v>4.2408000000000001</v>
      </c>
      <c r="AW6" s="1192">
        <f>AW19+AW29</f>
        <v>0.61039999999999994</v>
      </c>
      <c r="AX6" s="1003">
        <f>ROUND(SQRT(AY6^2+AZ6^2)*1000/(SQRT(3)*AY9),2)</f>
        <v>243.26</v>
      </c>
      <c r="AY6" s="575">
        <f>AY19+AY29</f>
        <v>4.2560000000000011</v>
      </c>
      <c r="AZ6" s="1192">
        <f>AZ19+AZ29</f>
        <v>0.59719999999999995</v>
      </c>
      <c r="BA6" s="1003">
        <f>ROUND(SQRT(BB6^2+BC6^2)*1000/(SQRT(3)*BB9),2)</f>
        <v>247.83</v>
      </c>
      <c r="BB6" s="575">
        <f>BB19+BB29</f>
        <v>4.3362000000000007</v>
      </c>
      <c r="BC6" s="1192">
        <f>BC19+BC29</f>
        <v>0.60599999999999998</v>
      </c>
      <c r="BD6" s="1003">
        <f>ROUND(SQRT(BE6^2+BF6^2)*1000/(SQRT(3)*BE9),2)</f>
        <v>259.77</v>
      </c>
      <c r="BE6" s="575">
        <f>BE19+BE29</f>
        <v>4.55</v>
      </c>
      <c r="BF6" s="1192">
        <f>BF19+BF29</f>
        <v>0.59899999999999998</v>
      </c>
      <c r="BG6" s="1003">
        <f>ROUND(SQRT(BH6^2+BI6^2)*1000/(SQRT(3)*BH9),2)</f>
        <v>261.94</v>
      </c>
      <c r="BH6" s="575">
        <f>BH19+BH29</f>
        <v>4.5910000000000002</v>
      </c>
      <c r="BI6" s="1192">
        <f>BI19+BI29</f>
        <v>0.58120000000000016</v>
      </c>
      <c r="BJ6" s="1003">
        <f>ROUND(SQRT(BK6^2+BL6^2)*1000/(SQRT(3)*BK9),2)</f>
        <v>262.12</v>
      </c>
      <c r="BK6" s="575">
        <f>BK19+BK29</f>
        <v>4.6006</v>
      </c>
      <c r="BL6" s="1192">
        <f>BL19+BL29</f>
        <v>0.52880000000000005</v>
      </c>
      <c r="BM6" s="1003">
        <f>ROUND(SQRT(BN6^2+BO6^2)*1000/(SQRT(3)*BN9),2)</f>
        <v>258.97000000000003</v>
      </c>
      <c r="BN6" s="575">
        <f>BN19+BN29</f>
        <v>4.5515999999999996</v>
      </c>
      <c r="BO6" s="1192">
        <f>BO19+BO29</f>
        <v>0.46460000000000001</v>
      </c>
      <c r="BP6" s="1003">
        <f>ROUND(SQRT(BQ6^2+BR6^2)*1000/(SQRT(3)*BQ9),2)</f>
        <v>228.34</v>
      </c>
      <c r="BQ6" s="575">
        <f>BQ19+BQ29</f>
        <v>4.0165999999999995</v>
      </c>
      <c r="BR6" s="1192">
        <f>BR19+BR29</f>
        <v>0.37540000000000001</v>
      </c>
      <c r="BS6" s="1003">
        <f>ROUND(SQRT(BT6^2+BU6^2)*1000/(SQRT(3)*BT9),2)</f>
        <v>199.43</v>
      </c>
      <c r="BT6" s="575">
        <f>BT19+BT29</f>
        <v>3.5085999999999995</v>
      </c>
      <c r="BU6" s="1192">
        <f>BU19+BU29</f>
        <v>0.32120000000000004</v>
      </c>
      <c r="BV6" s="1003">
        <f>ROUND(SQRT(BW6^2+BX6^2)*1000/(SQRT(3)*BW9),2)</f>
        <v>162.91999999999999</v>
      </c>
      <c r="BW6" s="575">
        <f>BW19+BW29</f>
        <v>2.8637999999999999</v>
      </c>
      <c r="BX6" s="1192">
        <f>BX19+BX29</f>
        <v>0.28860000000000002</v>
      </c>
      <c r="BY6" s="1003">
        <f>ROUND(SQRT(BZ6^2+CA6^2)*1000/(SQRT(3)*BZ9),2)</f>
        <v>137.31</v>
      </c>
      <c r="BZ6" s="575">
        <f>BZ19+BZ29</f>
        <v>2.4112</v>
      </c>
      <c r="CA6" s="1192">
        <f>CA19+CA29</f>
        <v>0.26559999999999995</v>
      </c>
    </row>
    <row r="7" spans="1:79" ht="13.5" customHeight="1" thickBot="1" x14ac:dyDescent="0.25">
      <c r="A7" s="434"/>
      <c r="B7" s="442"/>
      <c r="D7" s="507"/>
      <c r="E7" s="494"/>
      <c r="F7" s="1187"/>
      <c r="G7" s="419"/>
      <c r="H7" s="1188"/>
      <c r="I7" s="1189"/>
      <c r="J7" s="1190"/>
      <c r="K7" s="1382"/>
      <c r="L7" s="1189"/>
      <c r="M7" s="1191"/>
      <c r="N7" s="1188"/>
      <c r="O7" s="1189"/>
      <c r="P7" s="1190"/>
      <c r="Q7" s="1382"/>
      <c r="R7" s="1189"/>
      <c r="S7" s="1191"/>
      <c r="T7" s="1188"/>
      <c r="U7" s="1189"/>
      <c r="V7" s="1190"/>
      <c r="W7" s="1188"/>
      <c r="X7" s="1189"/>
      <c r="Y7" s="1190"/>
      <c r="Z7" s="1382"/>
      <c r="AA7" s="1189"/>
      <c r="AB7" s="1191"/>
      <c r="AC7" s="1188"/>
      <c r="AD7" s="1189"/>
      <c r="AE7" s="1190"/>
      <c r="AF7" s="1188"/>
      <c r="AG7" s="1189"/>
      <c r="AH7" s="1190"/>
      <c r="AI7" s="1382"/>
      <c r="AJ7" s="1189"/>
      <c r="AK7" s="1190"/>
      <c r="AL7" s="1188"/>
      <c r="AM7" s="1189"/>
      <c r="AN7" s="1190"/>
      <c r="AO7" s="1382"/>
      <c r="AP7" s="1189"/>
      <c r="AQ7" s="1191"/>
      <c r="AR7" s="1188"/>
      <c r="AS7" s="1189"/>
      <c r="AT7" s="1190"/>
      <c r="AU7" s="1382"/>
      <c r="AV7" s="1189"/>
      <c r="AW7" s="1191"/>
      <c r="AX7" s="1188"/>
      <c r="AY7" s="1189"/>
      <c r="AZ7" s="1190"/>
      <c r="BA7" s="1188"/>
      <c r="BB7" s="1189"/>
      <c r="BC7" s="1190"/>
      <c r="BD7" s="1383"/>
      <c r="BE7" s="548"/>
      <c r="BF7" s="1194"/>
      <c r="BG7" s="1273"/>
      <c r="BH7" s="548"/>
      <c r="BI7" s="1193"/>
      <c r="BJ7" s="1383"/>
      <c r="BK7" s="548"/>
      <c r="BL7" s="1194"/>
      <c r="BM7" s="1273"/>
      <c r="BN7" s="548"/>
      <c r="BO7" s="1193"/>
      <c r="BP7" s="1273"/>
      <c r="BQ7" s="548"/>
      <c r="BR7" s="1193"/>
      <c r="BS7" s="1383"/>
      <c r="BT7" s="548"/>
      <c r="BU7" s="1194"/>
      <c r="BV7" s="1273"/>
      <c r="BW7" s="548"/>
      <c r="BX7" s="1193"/>
      <c r="BY7" s="1273"/>
      <c r="BZ7" s="548"/>
      <c r="CA7" s="1193"/>
    </row>
    <row r="8" spans="1:79" x14ac:dyDescent="0.2">
      <c r="A8" s="436"/>
      <c r="B8" s="435" t="s">
        <v>23</v>
      </c>
      <c r="C8" s="1384">
        <v>25</v>
      </c>
      <c r="D8" s="425" t="s">
        <v>28</v>
      </c>
      <c r="E8" s="427"/>
      <c r="F8" s="1174" t="s">
        <v>175</v>
      </c>
      <c r="G8" s="596"/>
      <c r="H8" s="1183"/>
      <c r="I8" s="1181">
        <v>116</v>
      </c>
      <c r="J8" s="1182"/>
      <c r="K8" s="1183"/>
      <c r="L8" s="1181">
        <v>116</v>
      </c>
      <c r="M8" s="1182"/>
      <c r="N8" s="1183"/>
      <c r="O8" s="1181">
        <v>116</v>
      </c>
      <c r="P8" s="1182"/>
      <c r="Q8" s="1183"/>
      <c r="R8" s="1181">
        <v>116</v>
      </c>
      <c r="S8" s="1182"/>
      <c r="T8" s="1183"/>
      <c r="U8" s="1181">
        <v>116</v>
      </c>
      <c r="V8" s="1182"/>
      <c r="W8" s="1183"/>
      <c r="X8" s="1181">
        <v>116</v>
      </c>
      <c r="Y8" s="1182"/>
      <c r="Z8" s="1183"/>
      <c r="AA8" s="1181">
        <v>116</v>
      </c>
      <c r="AB8" s="1182"/>
      <c r="AC8" s="1183"/>
      <c r="AD8" s="1181">
        <v>116</v>
      </c>
      <c r="AE8" s="1182"/>
      <c r="AF8" s="1183"/>
      <c r="AG8" s="1181">
        <v>116</v>
      </c>
      <c r="AH8" s="1182"/>
      <c r="AI8" s="1183"/>
      <c r="AJ8" s="1181">
        <v>116</v>
      </c>
      <c r="AK8" s="1182"/>
      <c r="AL8" s="1183"/>
      <c r="AM8" s="1181">
        <v>116</v>
      </c>
      <c r="AN8" s="1182"/>
      <c r="AO8" s="1183"/>
      <c r="AP8" s="1181">
        <v>116</v>
      </c>
      <c r="AQ8" s="1182"/>
      <c r="AR8" s="1183"/>
      <c r="AS8" s="1181">
        <v>116</v>
      </c>
      <c r="AT8" s="1182"/>
      <c r="AU8" s="1183"/>
      <c r="AV8" s="1181">
        <v>116</v>
      </c>
      <c r="AW8" s="1182"/>
      <c r="AX8" s="1183"/>
      <c r="AY8" s="1181">
        <v>116</v>
      </c>
      <c r="AZ8" s="1182"/>
      <c r="BA8" s="1183"/>
      <c r="BB8" s="1181">
        <v>116</v>
      </c>
      <c r="BC8" s="1182"/>
      <c r="BD8" s="1183"/>
      <c r="BE8" s="1181">
        <v>116</v>
      </c>
      <c r="BF8" s="1182"/>
      <c r="BG8" s="1183"/>
      <c r="BH8" s="1181">
        <v>116</v>
      </c>
      <c r="BI8" s="1182"/>
      <c r="BJ8" s="1183"/>
      <c r="BK8" s="1181">
        <v>116</v>
      </c>
      <c r="BL8" s="1182"/>
      <c r="BM8" s="1183"/>
      <c r="BN8" s="1181">
        <v>116</v>
      </c>
      <c r="BO8" s="1182"/>
      <c r="BP8" s="1183"/>
      <c r="BQ8" s="1181">
        <v>116</v>
      </c>
      <c r="BR8" s="1182"/>
      <c r="BS8" s="1183"/>
      <c r="BT8" s="1181">
        <v>116</v>
      </c>
      <c r="BU8" s="1182"/>
      <c r="BV8" s="1183"/>
      <c r="BW8" s="1181">
        <v>116</v>
      </c>
      <c r="BX8" s="1182"/>
      <c r="BY8" s="1183"/>
      <c r="BZ8" s="1181">
        <v>116</v>
      </c>
      <c r="CA8" s="1182"/>
    </row>
    <row r="9" spans="1:79" x14ac:dyDescent="0.2">
      <c r="A9" s="436"/>
      <c r="B9" s="435"/>
      <c r="C9" s="419"/>
      <c r="D9" s="436"/>
      <c r="E9" s="435"/>
      <c r="F9" s="1197" t="s">
        <v>176</v>
      </c>
      <c r="G9" s="642"/>
      <c r="H9" s="1175"/>
      <c r="I9" s="578">
        <v>10.199999999999999</v>
      </c>
      <c r="J9" s="579"/>
      <c r="K9" s="1175"/>
      <c r="L9" s="578">
        <v>10.199999999999999</v>
      </c>
      <c r="M9" s="579"/>
      <c r="N9" s="1175"/>
      <c r="O9" s="578">
        <v>10.199999999999999</v>
      </c>
      <c r="P9" s="579"/>
      <c r="Q9" s="1175"/>
      <c r="R9" s="578">
        <v>10.199999999999999</v>
      </c>
      <c r="S9" s="579"/>
      <c r="T9" s="1175"/>
      <c r="U9" s="578">
        <v>10.199999999999999</v>
      </c>
      <c r="V9" s="579"/>
      <c r="W9" s="1175"/>
      <c r="X9" s="578">
        <v>10.199999999999999</v>
      </c>
      <c r="Y9" s="579"/>
      <c r="Z9" s="1175"/>
      <c r="AA9" s="578">
        <v>10.199999999999999</v>
      </c>
      <c r="AB9" s="579"/>
      <c r="AC9" s="1175"/>
      <c r="AD9" s="578">
        <v>10.199999999999999</v>
      </c>
      <c r="AE9" s="579"/>
      <c r="AF9" s="1175"/>
      <c r="AG9" s="578">
        <v>10.199999999999999</v>
      </c>
      <c r="AH9" s="579"/>
      <c r="AI9" s="1175"/>
      <c r="AJ9" s="578">
        <v>10.199999999999999</v>
      </c>
      <c r="AK9" s="579"/>
      <c r="AL9" s="1175"/>
      <c r="AM9" s="578">
        <v>10.199999999999999</v>
      </c>
      <c r="AN9" s="579"/>
      <c r="AO9" s="1175"/>
      <c r="AP9" s="578">
        <v>10.199999999999999</v>
      </c>
      <c r="AQ9" s="579"/>
      <c r="AR9" s="1175"/>
      <c r="AS9" s="578">
        <v>10.199999999999999</v>
      </c>
      <c r="AT9" s="579"/>
      <c r="AU9" s="1175"/>
      <c r="AV9" s="578">
        <v>10.199999999999999</v>
      </c>
      <c r="AW9" s="579"/>
      <c r="AX9" s="1175"/>
      <c r="AY9" s="578">
        <v>10.199999999999999</v>
      </c>
      <c r="AZ9" s="579"/>
      <c r="BA9" s="1175"/>
      <c r="BB9" s="578">
        <v>10.199999999999999</v>
      </c>
      <c r="BC9" s="579"/>
      <c r="BD9" s="1175"/>
      <c r="BE9" s="578">
        <v>10.199999999999999</v>
      </c>
      <c r="BF9" s="579"/>
      <c r="BG9" s="1175"/>
      <c r="BH9" s="578">
        <v>10.199999999999999</v>
      </c>
      <c r="BI9" s="579"/>
      <c r="BJ9" s="1175"/>
      <c r="BK9" s="578">
        <v>10.199999999999999</v>
      </c>
      <c r="BL9" s="579"/>
      <c r="BM9" s="1175"/>
      <c r="BN9" s="578">
        <v>10.199999999999999</v>
      </c>
      <c r="BO9" s="579"/>
      <c r="BP9" s="1175"/>
      <c r="BQ9" s="578">
        <v>10.199999999999999</v>
      </c>
      <c r="BR9" s="579"/>
      <c r="BS9" s="1175"/>
      <c r="BT9" s="578">
        <v>10.199999999999999</v>
      </c>
      <c r="BU9" s="579"/>
      <c r="BV9" s="1175"/>
      <c r="BW9" s="578">
        <v>10.199999999999999</v>
      </c>
      <c r="BX9" s="579"/>
      <c r="BY9" s="1175"/>
      <c r="BZ9" s="578">
        <v>10.199999999999999</v>
      </c>
      <c r="CA9" s="579"/>
    </row>
    <row r="10" spans="1:79" ht="13.5" thickBot="1" x14ac:dyDescent="0.25">
      <c r="A10" s="436"/>
      <c r="B10" s="435"/>
      <c r="C10" s="419"/>
      <c r="D10" s="507"/>
      <c r="E10" s="494"/>
      <c r="F10" s="1187"/>
      <c r="G10" s="1198"/>
      <c r="H10" s="1209"/>
      <c r="I10" s="1385"/>
      <c r="J10" s="1386"/>
      <c r="K10" s="1209"/>
      <c r="L10" s="1385"/>
      <c r="M10" s="1386"/>
      <c r="N10" s="1209"/>
      <c r="O10" s="1385"/>
      <c r="P10" s="1386"/>
      <c r="Q10" s="1209"/>
      <c r="R10" s="1385"/>
      <c r="S10" s="1386"/>
      <c r="T10" s="1209"/>
      <c r="U10" s="1385"/>
      <c r="V10" s="1386"/>
      <c r="W10" s="1209"/>
      <c r="X10" s="1385"/>
      <c r="Y10" s="1386"/>
      <c r="Z10" s="1209"/>
      <c r="AA10" s="1385"/>
      <c r="AB10" s="1386"/>
      <c r="AC10" s="1209"/>
      <c r="AD10" s="1385"/>
      <c r="AE10" s="1386"/>
      <c r="AF10" s="1209"/>
      <c r="AG10" s="1385"/>
      <c r="AH10" s="1386"/>
      <c r="AI10" s="1209"/>
      <c r="AJ10" s="1385"/>
      <c r="AK10" s="1386"/>
      <c r="AL10" s="1209"/>
      <c r="AM10" s="1385"/>
      <c r="AN10" s="1386"/>
      <c r="AO10" s="1209"/>
      <c r="AP10" s="1385"/>
      <c r="AQ10" s="1386"/>
      <c r="AR10" s="1209"/>
      <c r="AS10" s="1385"/>
      <c r="AT10" s="1386"/>
      <c r="AU10" s="1209"/>
      <c r="AV10" s="1385"/>
      <c r="AW10" s="1386"/>
      <c r="AX10" s="1209"/>
      <c r="AY10" s="1385"/>
      <c r="AZ10" s="1386"/>
      <c r="BA10" s="1209"/>
      <c r="BB10" s="1385"/>
      <c r="BC10" s="1386"/>
      <c r="BD10" s="1209"/>
      <c r="BE10" s="1385"/>
      <c r="BF10" s="1386"/>
      <c r="BG10" s="1209"/>
      <c r="BH10" s="1385"/>
      <c r="BI10" s="1386"/>
      <c r="BJ10" s="1209"/>
      <c r="BK10" s="1385"/>
      <c r="BL10" s="1386"/>
      <c r="BM10" s="1209"/>
      <c r="BN10" s="1385"/>
      <c r="BO10" s="1386"/>
      <c r="BP10" s="1209"/>
      <c r="BQ10" s="1385"/>
      <c r="BR10" s="1386"/>
      <c r="BS10" s="1209"/>
      <c r="BT10" s="1385"/>
      <c r="BU10" s="1386"/>
      <c r="BV10" s="1209"/>
      <c r="BW10" s="1385"/>
      <c r="BX10" s="1386"/>
      <c r="BY10" s="1209"/>
      <c r="BZ10" s="1385"/>
      <c r="CA10" s="1386"/>
    </row>
    <row r="11" spans="1:79" ht="13.5" thickBot="1" x14ac:dyDescent="0.25">
      <c r="A11" s="436"/>
      <c r="B11" s="435"/>
      <c r="C11" s="419"/>
      <c r="D11" s="507" t="s">
        <v>27</v>
      </c>
      <c r="E11" s="420"/>
      <c r="F11" s="479"/>
      <c r="G11" s="479"/>
      <c r="H11" s="1202"/>
      <c r="I11" s="1203">
        <v>4</v>
      </c>
      <c r="J11" s="1204"/>
      <c r="K11" s="1202"/>
      <c r="L11" s="1203">
        <v>4</v>
      </c>
      <c r="M11" s="1204"/>
      <c r="N11" s="1202"/>
      <c r="O11" s="1203">
        <v>4</v>
      </c>
      <c r="P11" s="1204"/>
      <c r="Q11" s="1202"/>
      <c r="R11" s="1203">
        <v>4</v>
      </c>
      <c r="S11" s="1204"/>
      <c r="T11" s="1202"/>
      <c r="U11" s="1203">
        <v>4</v>
      </c>
      <c r="V11" s="1204"/>
      <c r="W11" s="1202"/>
      <c r="X11" s="1203">
        <v>4</v>
      </c>
      <c r="Y11" s="1204"/>
      <c r="Z11" s="1202"/>
      <c r="AA11" s="1203">
        <v>4</v>
      </c>
      <c r="AB11" s="1204"/>
      <c r="AC11" s="1202"/>
      <c r="AD11" s="1203">
        <v>4</v>
      </c>
      <c r="AE11" s="1204"/>
      <c r="AF11" s="1202"/>
      <c r="AG11" s="1203">
        <v>4</v>
      </c>
      <c r="AH11" s="1204"/>
      <c r="AI11" s="1202"/>
      <c r="AJ11" s="1203">
        <v>4</v>
      </c>
      <c r="AK11" s="1204"/>
      <c r="AL11" s="1202"/>
      <c r="AM11" s="1203">
        <v>4</v>
      </c>
      <c r="AN11" s="1204"/>
      <c r="AO11" s="1202"/>
      <c r="AP11" s="1203">
        <v>4</v>
      </c>
      <c r="AQ11" s="1204"/>
      <c r="AR11" s="1202"/>
      <c r="AS11" s="1203">
        <v>4</v>
      </c>
      <c r="AT11" s="1204"/>
      <c r="AU11" s="1202"/>
      <c r="AV11" s="1203">
        <v>4</v>
      </c>
      <c r="AW11" s="1204"/>
      <c r="AX11" s="1202"/>
      <c r="AY11" s="1203">
        <v>4</v>
      </c>
      <c r="AZ11" s="1204"/>
      <c r="BA11" s="1202"/>
      <c r="BB11" s="1203">
        <v>4</v>
      </c>
      <c r="BC11" s="1204"/>
      <c r="BD11" s="1202"/>
      <c r="BE11" s="1203">
        <v>4</v>
      </c>
      <c r="BF11" s="1204"/>
      <c r="BG11" s="1202"/>
      <c r="BH11" s="1203">
        <v>4</v>
      </c>
      <c r="BI11" s="1204"/>
      <c r="BJ11" s="1202"/>
      <c r="BK11" s="1203">
        <v>4</v>
      </c>
      <c r="BL11" s="1204"/>
      <c r="BM11" s="1202"/>
      <c r="BN11" s="1203">
        <v>4</v>
      </c>
      <c r="BO11" s="1204"/>
      <c r="BP11" s="1202"/>
      <c r="BQ11" s="1203">
        <v>4</v>
      </c>
      <c r="BR11" s="1204"/>
      <c r="BS11" s="1202"/>
      <c r="BT11" s="1203">
        <v>4</v>
      </c>
      <c r="BU11" s="1204"/>
      <c r="BV11" s="1202"/>
      <c r="BW11" s="1203">
        <v>4</v>
      </c>
      <c r="BX11" s="1204"/>
      <c r="BY11" s="1202"/>
      <c r="BZ11" s="1203">
        <v>4</v>
      </c>
      <c r="CA11" s="1204"/>
    </row>
    <row r="12" spans="1:79" ht="13.5" thickTop="1" x14ac:dyDescent="0.2">
      <c r="A12" s="425"/>
      <c r="B12" s="427"/>
      <c r="C12" s="633"/>
      <c r="D12" s="1387" t="s">
        <v>24</v>
      </c>
      <c r="E12" s="1388"/>
      <c r="F12" s="1174" t="s">
        <v>175</v>
      </c>
      <c r="G12" s="596"/>
      <c r="H12" s="1205"/>
      <c r="I12" s="956"/>
      <c r="J12" s="1206"/>
      <c r="K12" s="1389"/>
      <c r="L12" s="956"/>
      <c r="M12" s="1207"/>
      <c r="N12" s="1205"/>
      <c r="O12" s="956"/>
      <c r="P12" s="1206"/>
      <c r="Q12" s="1389"/>
      <c r="R12" s="956"/>
      <c r="S12" s="1207"/>
      <c r="T12" s="1205"/>
      <c r="U12" s="956"/>
      <c r="V12" s="1206"/>
      <c r="W12" s="1205"/>
      <c r="X12" s="956"/>
      <c r="Y12" s="1206"/>
      <c r="Z12" s="1389"/>
      <c r="AA12" s="956"/>
      <c r="AB12" s="1207"/>
      <c r="AC12" s="1205"/>
      <c r="AD12" s="956"/>
      <c r="AE12" s="1206"/>
      <c r="AF12" s="1389"/>
      <c r="AG12" s="956"/>
      <c r="AH12" s="1207"/>
      <c r="AI12" s="1205"/>
      <c r="AJ12" s="956"/>
      <c r="AK12" s="1206"/>
      <c r="AL12" s="1205"/>
      <c r="AM12" s="956"/>
      <c r="AN12" s="1206"/>
      <c r="AO12" s="1389"/>
      <c r="AP12" s="956"/>
      <c r="AQ12" s="1207"/>
      <c r="AR12" s="1205"/>
      <c r="AS12" s="956"/>
      <c r="AT12" s="1206"/>
      <c r="AU12" s="1389"/>
      <c r="AV12" s="956"/>
      <c r="AW12" s="1207"/>
      <c r="AX12" s="1205"/>
      <c r="AY12" s="956"/>
      <c r="AZ12" s="1206"/>
      <c r="BA12" s="1205"/>
      <c r="BB12" s="956"/>
      <c r="BC12" s="1206"/>
      <c r="BD12" s="1389"/>
      <c r="BE12" s="956"/>
      <c r="BF12" s="1207"/>
      <c r="BG12" s="1205"/>
      <c r="BH12" s="956"/>
      <c r="BI12" s="1206"/>
      <c r="BJ12" s="1389"/>
      <c r="BK12" s="956"/>
      <c r="BL12" s="1207"/>
      <c r="BM12" s="1205"/>
      <c r="BN12" s="956"/>
      <c r="BO12" s="1206"/>
      <c r="BP12" s="1205"/>
      <c r="BQ12" s="956"/>
      <c r="BR12" s="1206"/>
      <c r="BS12" s="1389"/>
      <c r="BT12" s="956"/>
      <c r="BU12" s="1207"/>
      <c r="BV12" s="1205"/>
      <c r="BW12" s="956"/>
      <c r="BX12" s="1206"/>
      <c r="BY12" s="1205"/>
      <c r="BZ12" s="956"/>
      <c r="CA12" s="1206"/>
    </row>
    <row r="13" spans="1:79" x14ac:dyDescent="0.2">
      <c r="A13" s="436"/>
      <c r="B13" s="435"/>
      <c r="C13" s="640"/>
      <c r="F13" s="1197" t="s">
        <v>176</v>
      </c>
      <c r="G13" s="1208"/>
      <c r="H13" s="1003">
        <f>ROUND(SQRT(I13^2+J13^2)*1000/(SQRT(3)*I16),2)</f>
        <v>121.12</v>
      </c>
      <c r="I13" s="575">
        <f>I21+I37</f>
        <v>2.1110000000000002</v>
      </c>
      <c r="J13" s="1192">
        <f>J21+J37</f>
        <v>0.34959999999999997</v>
      </c>
      <c r="K13" s="1003">
        <f>ROUND(SQRT(L13^2+M13^2)*1000/(SQRT(3)*L16),2)</f>
        <v>117.04</v>
      </c>
      <c r="L13" s="575">
        <f>L21+L37</f>
        <v>2.04</v>
      </c>
      <c r="M13" s="1192">
        <f>M21+M37</f>
        <v>0.33799999999999997</v>
      </c>
      <c r="N13" s="1003">
        <f>ROUND(SQRT(O13^2+P13^2)*1000/(SQRT(3)*O16),2)</f>
        <v>117.56</v>
      </c>
      <c r="O13" s="575">
        <f>O21+O37</f>
        <v>2.0510000000000002</v>
      </c>
      <c r="P13" s="1192">
        <f>P21+P37</f>
        <v>0.3266</v>
      </c>
      <c r="Q13" s="1003">
        <f>ROUND(SQRT(R13^2+S13^2)*1000/(SQRT(3)*R16),2)</f>
        <v>129.59</v>
      </c>
      <c r="R13" s="575">
        <f>R21+R37</f>
        <v>2.2638000000000003</v>
      </c>
      <c r="S13" s="1192">
        <f>S21+S37</f>
        <v>0.34220000000000006</v>
      </c>
      <c r="T13" s="1003">
        <f>ROUND(SQRT(U13^2+V13^2)*1000/(SQRT(3)*U16),2)</f>
        <v>165.51</v>
      </c>
      <c r="U13" s="575">
        <f>U21+U37</f>
        <v>2.8965999999999998</v>
      </c>
      <c r="V13" s="1192">
        <f>V21+V37</f>
        <v>0.39960000000000001</v>
      </c>
      <c r="W13" s="1003">
        <f>ROUND(SQRT(X13^2+Y13^2)*1000/(SQRT(3)*X16),2)</f>
        <v>206.14</v>
      </c>
      <c r="X13" s="575">
        <f>X21+X37</f>
        <v>3.6066000000000003</v>
      </c>
      <c r="Y13" s="1192">
        <f>Y21+Y37</f>
        <v>0.50500000000000012</v>
      </c>
      <c r="Z13" s="1003">
        <f>ROUND(SQRT(AA13^2+AB13^2)*1000/(SQRT(3)*AA16),2)</f>
        <v>230.08</v>
      </c>
      <c r="AA13" s="575">
        <f>AA21+AA37</f>
        <v>4.0040000000000004</v>
      </c>
      <c r="AB13" s="1192">
        <f>AB21+AB37</f>
        <v>0.70064000000000015</v>
      </c>
      <c r="AC13" s="1003">
        <f>ROUND(SQRT(AD13^2+AE13^2)*1000/(SQRT(3)*AD16),2)</f>
        <v>245.82</v>
      </c>
      <c r="AD13" s="575">
        <f>AD21+AD37</f>
        <v>4.2771999999999997</v>
      </c>
      <c r="AE13" s="1192">
        <f>AE21+AE37</f>
        <v>0.75244</v>
      </c>
      <c r="AF13" s="1003">
        <f>ROUND(SQRT(AG13^2+AH13^2)*1000/(SQRT(3)*AG16),2)</f>
        <v>254.66</v>
      </c>
      <c r="AG13" s="575">
        <f>AG21+AG37</f>
        <v>4.4382000000000001</v>
      </c>
      <c r="AH13" s="1192">
        <f>AH21+AH37</f>
        <v>0.73772000000000004</v>
      </c>
      <c r="AI13" s="1003">
        <f>ROUND(SQRT(AJ13^2+AK13^2)*1000/(SQRT(3)*AJ16),2)</f>
        <v>261.12</v>
      </c>
      <c r="AJ13" s="575">
        <f>AJ21+AJ37</f>
        <v>4.5518000000000001</v>
      </c>
      <c r="AK13" s="1192">
        <f>AK21+AK37</f>
        <v>0.75020000000000009</v>
      </c>
      <c r="AL13" s="1003">
        <f>ROUND(SQRT(AM13^2+AN13^2)*1000/(SQRT(3)*AM16),2)</f>
        <v>259.32</v>
      </c>
      <c r="AM13" s="575">
        <f>AM21+AM37</f>
        <v>4.5270000000000001</v>
      </c>
      <c r="AN13" s="1192">
        <f>AN21+AN37</f>
        <v>0.70420000000000005</v>
      </c>
      <c r="AO13" s="1003">
        <f>ROUND(SQRT(AP13^2+AQ13^2)*1000/(SQRT(3)*AP16),2)</f>
        <v>251.64</v>
      </c>
      <c r="AP13" s="575">
        <f>AP21+AP37</f>
        <v>4.3822000000000001</v>
      </c>
      <c r="AQ13" s="1192">
        <f>AQ21+AQ37</f>
        <v>0.74879999999999991</v>
      </c>
      <c r="AR13" s="1003">
        <f>ROUND(SQRT(AS13^2+AT13^2)*1000/(SQRT(3)*AS16),2)</f>
        <v>240.73</v>
      </c>
      <c r="AS13" s="575">
        <f>AS21+AS37</f>
        <v>4.1874000000000002</v>
      </c>
      <c r="AT13" s="1192">
        <f>AT21+AT37</f>
        <v>0.74399999999999999</v>
      </c>
      <c r="AU13" s="1003">
        <f>ROUND(SQRT(AV13^2+AW13^2)*1000/(SQRT(3)*AV16),2)</f>
        <v>238.72</v>
      </c>
      <c r="AV13" s="575">
        <f>AV21+AV37</f>
        <v>4.1561999999999992</v>
      </c>
      <c r="AW13" s="1192">
        <f>AW21+AW37</f>
        <v>0.71579999999999999</v>
      </c>
      <c r="AX13" s="1003">
        <f>ROUND(SQRT(AY13^2+AZ13^2)*1000/(SQRT(3)*AY16),2)</f>
        <v>240.83</v>
      </c>
      <c r="AY13" s="575">
        <f>AY21+AY37</f>
        <v>4.2004000000000001</v>
      </c>
      <c r="AZ13" s="1192">
        <f>AZ21+AZ37</f>
        <v>0.67800000000000005</v>
      </c>
      <c r="BA13" s="1003">
        <f>ROUND(SQRT(BB13^2+BC13^2)*1000/(SQRT(3)*BB16),2)</f>
        <v>238.26</v>
      </c>
      <c r="BB13" s="575">
        <f>BB21+BB37</f>
        <v>4.1564000000000005</v>
      </c>
      <c r="BC13" s="1192">
        <f>BC21+BC37</f>
        <v>0.66559999999999997</v>
      </c>
      <c r="BD13" s="1003">
        <f>ROUND(SQRT(BE13^2+BF13^2)*1000/(SQRT(3)*BE16),2)</f>
        <v>244.13</v>
      </c>
      <c r="BE13" s="575">
        <f>BE21+BE37</f>
        <v>4.2633999999999999</v>
      </c>
      <c r="BF13" s="1192">
        <f>BF21+BF37</f>
        <v>0.6522</v>
      </c>
      <c r="BG13" s="1003">
        <f>ROUND(SQRT(BH13^2+BI13^2)*1000/(SQRT(3)*BH16),2)</f>
        <v>241.11</v>
      </c>
      <c r="BH13" s="575">
        <f>BH21+BH37</f>
        <v>4.2153999999999998</v>
      </c>
      <c r="BI13" s="1192">
        <f>BI21+BI37</f>
        <v>0.61220000000000008</v>
      </c>
      <c r="BJ13" s="1003">
        <f>ROUND(SQRT(BK13^2+BL13^2)*1000/(SQRT(3)*BK16),2)</f>
        <v>244.14</v>
      </c>
      <c r="BK13" s="575">
        <f>BK21+BK37</f>
        <v>4.2708000000000004</v>
      </c>
      <c r="BL13" s="1192">
        <f>BL21+BL37</f>
        <v>0.60299999999999998</v>
      </c>
      <c r="BM13" s="1003">
        <f>ROUND(SQRT(BN13^2+BO13^2)*1000/(SQRT(3)*BN16),2)</f>
        <v>243.52</v>
      </c>
      <c r="BN13" s="575">
        <f>BN21+BN37</f>
        <v>4.2635999999999994</v>
      </c>
      <c r="BO13" s="1192">
        <f>BO21+BO37</f>
        <v>0.57559999999999989</v>
      </c>
      <c r="BP13" s="1003">
        <f>ROUND(SQRT(BQ13^2+BR13^2)*1000/(SQRT(3)*BQ16),2)</f>
        <v>223.51</v>
      </c>
      <c r="BQ13" s="575">
        <f>BQ21+BQ37</f>
        <v>3.9156000000000004</v>
      </c>
      <c r="BR13" s="1192">
        <f>BR21+BR37</f>
        <v>0.51</v>
      </c>
      <c r="BS13" s="1003">
        <f>ROUND(SQRT(BT13^2+BU13^2)*1000/(SQRT(3)*BT16),2)</f>
        <v>193.52</v>
      </c>
      <c r="BT13" s="575">
        <f>BT21+BT37</f>
        <v>3.3878000000000004</v>
      </c>
      <c r="BU13" s="1192">
        <f>BU21+BU37</f>
        <v>0.46059999999999995</v>
      </c>
      <c r="BV13" s="1003">
        <f>ROUND(SQRT(BW13^2+BX13^2)*1000/(SQRT(3)*BW16),2)</f>
        <v>157.54</v>
      </c>
      <c r="BW13" s="575">
        <f>BW21+BW37</f>
        <v>2.7564000000000002</v>
      </c>
      <c r="BX13" s="1192">
        <f>BX21+BX37</f>
        <v>0.38584000000000002</v>
      </c>
      <c r="BY13" s="1003">
        <f>ROUND(SQRT(BZ13^2+CA13^2)*1000/(SQRT(3)*BZ16),2)</f>
        <v>130.87</v>
      </c>
      <c r="BZ13" s="575">
        <f>BZ21+BZ37</f>
        <v>2.2798000000000003</v>
      </c>
      <c r="CA13" s="1192">
        <f>CA21+CA37</f>
        <v>0.38475999999999999</v>
      </c>
    </row>
    <row r="14" spans="1:79" ht="13.5" thickBot="1" x14ac:dyDescent="0.25">
      <c r="A14" s="436"/>
      <c r="B14" s="435"/>
      <c r="C14" s="640"/>
      <c r="D14" s="507"/>
      <c r="E14" s="494"/>
      <c r="F14" s="1390"/>
      <c r="G14" s="1198"/>
      <c r="H14" s="1209"/>
      <c r="I14" s="1189"/>
      <c r="J14" s="1210"/>
      <c r="K14" s="1211"/>
      <c r="L14" s="1189"/>
      <c r="M14" s="1212"/>
      <c r="N14" s="1209"/>
      <c r="O14" s="1189"/>
      <c r="P14" s="1210"/>
      <c r="Q14" s="1211"/>
      <c r="R14" s="1189"/>
      <c r="S14" s="1212"/>
      <c r="T14" s="1209"/>
      <c r="U14" s="1189"/>
      <c r="V14" s="1210"/>
      <c r="W14" s="1209"/>
      <c r="X14" s="1189"/>
      <c r="Y14" s="1210"/>
      <c r="Z14" s="1211"/>
      <c r="AA14" s="1189"/>
      <c r="AB14" s="1212"/>
      <c r="AC14" s="1209"/>
      <c r="AD14" s="1189"/>
      <c r="AE14" s="1190"/>
      <c r="AF14" s="1211"/>
      <c r="AG14" s="1189"/>
      <c r="AH14" s="1191"/>
      <c r="AI14" s="1209"/>
      <c r="AJ14" s="1189"/>
      <c r="AK14" s="1190"/>
      <c r="AL14" s="1209"/>
      <c r="AM14" s="1189"/>
      <c r="AN14" s="1190"/>
      <c r="AO14" s="1211"/>
      <c r="AP14" s="1189"/>
      <c r="AQ14" s="1191"/>
      <c r="AR14" s="1209"/>
      <c r="AS14" s="1189"/>
      <c r="AT14" s="1190"/>
      <c r="AU14" s="1211"/>
      <c r="AV14" s="1189"/>
      <c r="AW14" s="1191"/>
      <c r="AX14" s="1209"/>
      <c r="AY14" s="1189"/>
      <c r="AZ14" s="1190"/>
      <c r="BA14" s="1209"/>
      <c r="BB14" s="1189"/>
      <c r="BC14" s="1190"/>
      <c r="BD14" s="1211"/>
      <c r="BE14" s="1189"/>
      <c r="BF14" s="1212"/>
      <c r="BG14" s="1209"/>
      <c r="BH14" s="1189"/>
      <c r="BI14" s="1210"/>
      <c r="BJ14" s="1211"/>
      <c r="BK14" s="1189"/>
      <c r="BL14" s="1212"/>
      <c r="BM14" s="1209"/>
      <c r="BN14" s="1189"/>
      <c r="BO14" s="1210"/>
      <c r="BP14" s="1209"/>
      <c r="BQ14" s="1189"/>
      <c r="BR14" s="1210"/>
      <c r="BS14" s="1211"/>
      <c r="BT14" s="1189"/>
      <c r="BU14" s="1212"/>
      <c r="BV14" s="1209"/>
      <c r="BW14" s="1189"/>
      <c r="BX14" s="1210"/>
      <c r="BY14" s="1209"/>
      <c r="BZ14" s="1189"/>
      <c r="CA14" s="1210"/>
    </row>
    <row r="15" spans="1:79" x14ac:dyDescent="0.2">
      <c r="A15" s="434"/>
      <c r="B15" s="435" t="s">
        <v>91</v>
      </c>
      <c r="C15" s="1052">
        <v>25</v>
      </c>
      <c r="D15" s="436" t="s">
        <v>28</v>
      </c>
      <c r="E15" s="427"/>
      <c r="F15" s="1381" t="s">
        <v>175</v>
      </c>
      <c r="G15" s="679"/>
      <c r="H15" s="1183"/>
      <c r="I15" s="1181">
        <v>116</v>
      </c>
      <c r="J15" s="1182"/>
      <c r="K15" s="1183"/>
      <c r="L15" s="1181">
        <v>116</v>
      </c>
      <c r="M15" s="1182"/>
      <c r="N15" s="1183"/>
      <c r="O15" s="1181">
        <v>116</v>
      </c>
      <c r="P15" s="1182"/>
      <c r="Q15" s="1183"/>
      <c r="R15" s="1181">
        <v>116</v>
      </c>
      <c r="S15" s="1182"/>
      <c r="T15" s="1183"/>
      <c r="U15" s="1181">
        <v>116</v>
      </c>
      <c r="V15" s="1182"/>
      <c r="W15" s="1183"/>
      <c r="X15" s="1181">
        <v>116</v>
      </c>
      <c r="Y15" s="1182"/>
      <c r="Z15" s="1183"/>
      <c r="AA15" s="1181">
        <v>116</v>
      </c>
      <c r="AB15" s="1182"/>
      <c r="AC15" s="1183"/>
      <c r="AD15" s="1181">
        <v>116</v>
      </c>
      <c r="AE15" s="1182"/>
      <c r="AF15" s="1183"/>
      <c r="AG15" s="1181">
        <v>116</v>
      </c>
      <c r="AH15" s="1182"/>
      <c r="AI15" s="1183"/>
      <c r="AJ15" s="1181">
        <v>116</v>
      </c>
      <c r="AK15" s="1182"/>
      <c r="AL15" s="1183"/>
      <c r="AM15" s="1181">
        <v>116</v>
      </c>
      <c r="AN15" s="1182"/>
      <c r="AO15" s="1183"/>
      <c r="AP15" s="1181">
        <v>116</v>
      </c>
      <c r="AQ15" s="1182"/>
      <c r="AR15" s="1183"/>
      <c r="AS15" s="1181">
        <v>116</v>
      </c>
      <c r="AT15" s="1182"/>
      <c r="AU15" s="1183"/>
      <c r="AV15" s="1181">
        <v>116</v>
      </c>
      <c r="AW15" s="1182"/>
      <c r="AX15" s="1183"/>
      <c r="AY15" s="1181">
        <v>116</v>
      </c>
      <c r="AZ15" s="1182"/>
      <c r="BA15" s="1183"/>
      <c r="BB15" s="1181">
        <v>116</v>
      </c>
      <c r="BC15" s="1182"/>
      <c r="BD15" s="1183"/>
      <c r="BE15" s="1181">
        <v>116</v>
      </c>
      <c r="BF15" s="1182"/>
      <c r="BG15" s="1183"/>
      <c r="BH15" s="1181">
        <v>116</v>
      </c>
      <c r="BI15" s="1182"/>
      <c r="BJ15" s="1183"/>
      <c r="BK15" s="1181">
        <v>116</v>
      </c>
      <c r="BL15" s="1182"/>
      <c r="BM15" s="1183"/>
      <c r="BN15" s="1181">
        <v>116</v>
      </c>
      <c r="BO15" s="1182"/>
      <c r="BP15" s="1183"/>
      <c r="BQ15" s="1181">
        <v>116</v>
      </c>
      <c r="BR15" s="1182"/>
      <c r="BS15" s="1183"/>
      <c r="BT15" s="1181">
        <v>116</v>
      </c>
      <c r="BU15" s="1182"/>
      <c r="BV15" s="1183"/>
      <c r="BW15" s="1181">
        <v>116</v>
      </c>
      <c r="BX15" s="1182"/>
      <c r="BY15" s="1183"/>
      <c r="BZ15" s="1181">
        <v>116</v>
      </c>
      <c r="CA15" s="1182"/>
    </row>
    <row r="16" spans="1:79" x14ac:dyDescent="0.2">
      <c r="A16" s="434"/>
      <c r="B16" s="1185"/>
      <c r="C16" s="1052"/>
      <c r="E16" s="435"/>
      <c r="F16" s="1197" t="s">
        <v>176</v>
      </c>
      <c r="G16" s="679"/>
      <c r="H16" s="1175"/>
      <c r="I16" s="578">
        <v>10.199999999999999</v>
      </c>
      <c r="J16" s="579"/>
      <c r="K16" s="1175"/>
      <c r="L16" s="578">
        <v>10.199999999999999</v>
      </c>
      <c r="M16" s="579"/>
      <c r="N16" s="1175"/>
      <c r="O16" s="578">
        <v>10.199999999999999</v>
      </c>
      <c r="P16" s="579"/>
      <c r="Q16" s="1175"/>
      <c r="R16" s="578">
        <v>10.199999999999999</v>
      </c>
      <c r="S16" s="579"/>
      <c r="T16" s="1175"/>
      <c r="U16" s="578">
        <v>10.199999999999999</v>
      </c>
      <c r="V16" s="579"/>
      <c r="W16" s="1175"/>
      <c r="X16" s="578">
        <v>10.199999999999999</v>
      </c>
      <c r="Y16" s="579"/>
      <c r="Z16" s="1175"/>
      <c r="AA16" s="578">
        <v>10.199999999999999</v>
      </c>
      <c r="AB16" s="579"/>
      <c r="AC16" s="1175"/>
      <c r="AD16" s="578">
        <v>10.199999999999999</v>
      </c>
      <c r="AE16" s="579"/>
      <c r="AF16" s="1175"/>
      <c r="AG16" s="578">
        <v>10.199999999999999</v>
      </c>
      <c r="AH16" s="579"/>
      <c r="AI16" s="1175"/>
      <c r="AJ16" s="578">
        <v>10.199999999999999</v>
      </c>
      <c r="AK16" s="579"/>
      <c r="AL16" s="1175"/>
      <c r="AM16" s="578">
        <v>10.199999999999999</v>
      </c>
      <c r="AN16" s="579"/>
      <c r="AO16" s="1175"/>
      <c r="AP16" s="578">
        <v>10.199999999999999</v>
      </c>
      <c r="AQ16" s="579"/>
      <c r="AR16" s="1175"/>
      <c r="AS16" s="578">
        <v>10.199999999999999</v>
      </c>
      <c r="AT16" s="579"/>
      <c r="AU16" s="1175"/>
      <c r="AV16" s="578">
        <v>10.199999999999999</v>
      </c>
      <c r="AW16" s="579"/>
      <c r="AX16" s="1175"/>
      <c r="AY16" s="578">
        <v>10.199999999999999</v>
      </c>
      <c r="AZ16" s="579"/>
      <c r="BA16" s="1175"/>
      <c r="BB16" s="578">
        <v>10.199999999999999</v>
      </c>
      <c r="BC16" s="579"/>
      <c r="BD16" s="1175"/>
      <c r="BE16" s="578">
        <v>10.199999999999999</v>
      </c>
      <c r="BF16" s="579"/>
      <c r="BG16" s="1175"/>
      <c r="BH16" s="578">
        <v>10.199999999999999</v>
      </c>
      <c r="BI16" s="579"/>
      <c r="BJ16" s="1175"/>
      <c r="BK16" s="578">
        <v>10.199999999999999</v>
      </c>
      <c r="BL16" s="579"/>
      <c r="BM16" s="1175"/>
      <c r="BN16" s="578">
        <v>10.199999999999999</v>
      </c>
      <c r="BO16" s="579"/>
      <c r="BP16" s="1175"/>
      <c r="BQ16" s="578">
        <v>10.199999999999999</v>
      </c>
      <c r="BR16" s="579"/>
      <c r="BS16" s="1175"/>
      <c r="BT16" s="578">
        <v>10.199999999999999</v>
      </c>
      <c r="BU16" s="579"/>
      <c r="BV16" s="1175"/>
      <c r="BW16" s="578">
        <v>10.199999999999999</v>
      </c>
      <c r="BX16" s="579"/>
      <c r="BY16" s="1175"/>
      <c r="BZ16" s="578">
        <v>10.199999999999999</v>
      </c>
      <c r="CA16" s="579"/>
    </row>
    <row r="17" spans="1:86" ht="13.5" thickBot="1" x14ac:dyDescent="0.25">
      <c r="A17" s="434"/>
      <c r="B17" s="442"/>
      <c r="C17" s="1052"/>
      <c r="D17" s="507"/>
      <c r="E17" s="494"/>
      <c r="F17" s="1197"/>
      <c r="G17" s="419"/>
      <c r="H17" s="507"/>
      <c r="I17" s="1391"/>
      <c r="J17" s="494"/>
      <c r="K17" s="507"/>
      <c r="L17" s="1391"/>
      <c r="M17" s="494"/>
      <c r="N17" s="507"/>
      <c r="O17" s="1391"/>
      <c r="P17" s="494"/>
      <c r="Q17" s="507"/>
      <c r="R17" s="1391"/>
      <c r="S17" s="494"/>
      <c r="T17" s="507"/>
      <c r="U17" s="1391"/>
      <c r="V17" s="494"/>
      <c r="W17" s="507"/>
      <c r="X17" s="1391"/>
      <c r="Y17" s="494"/>
      <c r="Z17" s="507"/>
      <c r="AA17" s="1391"/>
      <c r="AB17" s="494"/>
      <c r="AC17" s="507"/>
      <c r="AD17" s="1391"/>
      <c r="AE17" s="494"/>
      <c r="AF17" s="507"/>
      <c r="AG17" s="1391"/>
      <c r="AH17" s="494"/>
      <c r="AI17" s="507"/>
      <c r="AJ17" s="1391"/>
      <c r="AK17" s="494"/>
      <c r="AL17" s="507"/>
      <c r="AM17" s="1391"/>
      <c r="AN17" s="494"/>
      <c r="AO17" s="507"/>
      <c r="AP17" s="1391"/>
      <c r="AQ17" s="494"/>
      <c r="AR17" s="507"/>
      <c r="AS17" s="1391"/>
      <c r="AT17" s="494"/>
      <c r="AU17" s="507"/>
      <c r="AV17" s="1391"/>
      <c r="AW17" s="494"/>
      <c r="AX17" s="507"/>
      <c r="AY17" s="1391"/>
      <c r="AZ17" s="494"/>
      <c r="BA17" s="507"/>
      <c r="BB17" s="1391"/>
      <c r="BC17" s="494"/>
      <c r="BD17" s="507"/>
      <c r="BE17" s="1391"/>
      <c r="BF17" s="494"/>
      <c r="BG17" s="507"/>
      <c r="BH17" s="1391"/>
      <c r="BI17" s="494"/>
      <c r="BJ17" s="507"/>
      <c r="BK17" s="1391"/>
      <c r="BL17" s="494"/>
      <c r="BM17" s="507"/>
      <c r="BN17" s="1391"/>
      <c r="BO17" s="494"/>
      <c r="BP17" s="507"/>
      <c r="BQ17" s="1391"/>
      <c r="BR17" s="494"/>
      <c r="BS17" s="507"/>
      <c r="BT17" s="1391"/>
      <c r="BU17" s="494"/>
      <c r="BV17" s="507"/>
      <c r="BW17" s="1391"/>
      <c r="BX17" s="494"/>
      <c r="BY17" s="507"/>
      <c r="BZ17" s="1391"/>
      <c r="CA17" s="494"/>
    </row>
    <row r="18" spans="1:86" ht="13.5" thickBot="1" x14ac:dyDescent="0.25">
      <c r="A18" s="434"/>
      <c r="B18" s="435"/>
      <c r="C18" s="640"/>
      <c r="D18" s="1213" t="s">
        <v>27</v>
      </c>
      <c r="E18" s="479"/>
      <c r="F18" s="479"/>
      <c r="G18" s="479"/>
      <c r="H18" s="1202"/>
      <c r="I18" s="1203">
        <v>4</v>
      </c>
      <c r="J18" s="1204"/>
      <c r="K18" s="1202"/>
      <c r="L18" s="1203">
        <v>4</v>
      </c>
      <c r="M18" s="1204"/>
      <c r="N18" s="1202"/>
      <c r="O18" s="1203">
        <v>4</v>
      </c>
      <c r="P18" s="1204"/>
      <c r="Q18" s="1202"/>
      <c r="R18" s="1203">
        <v>4</v>
      </c>
      <c r="S18" s="1204"/>
      <c r="T18" s="1202"/>
      <c r="U18" s="1203">
        <v>4</v>
      </c>
      <c r="V18" s="1204"/>
      <c r="W18" s="1202"/>
      <c r="X18" s="1203">
        <v>4</v>
      </c>
      <c r="Y18" s="1204"/>
      <c r="Z18" s="1202"/>
      <c r="AA18" s="1203">
        <v>4</v>
      </c>
      <c r="AB18" s="1204"/>
      <c r="AC18" s="1202"/>
      <c r="AD18" s="1203">
        <v>4</v>
      </c>
      <c r="AE18" s="1204"/>
      <c r="AF18" s="1202"/>
      <c r="AG18" s="1203">
        <v>4</v>
      </c>
      <c r="AH18" s="1204"/>
      <c r="AI18" s="1202"/>
      <c r="AJ18" s="1203">
        <v>4</v>
      </c>
      <c r="AK18" s="1204"/>
      <c r="AL18" s="1202"/>
      <c r="AM18" s="1203">
        <v>4</v>
      </c>
      <c r="AN18" s="1204"/>
      <c r="AO18" s="1202"/>
      <c r="AP18" s="1203">
        <v>4</v>
      </c>
      <c r="AQ18" s="1204"/>
      <c r="AR18" s="1202"/>
      <c r="AS18" s="1203">
        <v>4</v>
      </c>
      <c r="AT18" s="1204"/>
      <c r="AU18" s="1202"/>
      <c r="AV18" s="1203">
        <v>4</v>
      </c>
      <c r="AW18" s="1204"/>
      <c r="AX18" s="1202"/>
      <c r="AY18" s="1203">
        <v>4</v>
      </c>
      <c r="AZ18" s="1204"/>
      <c r="BA18" s="1202"/>
      <c r="BB18" s="1203">
        <v>4</v>
      </c>
      <c r="BC18" s="1204"/>
      <c r="BD18" s="1202"/>
      <c r="BE18" s="1203">
        <v>4</v>
      </c>
      <c r="BF18" s="1204"/>
      <c r="BG18" s="1202"/>
      <c r="BH18" s="1203">
        <v>4</v>
      </c>
      <c r="BI18" s="1204"/>
      <c r="BJ18" s="1202"/>
      <c r="BK18" s="1203">
        <v>4</v>
      </c>
      <c r="BL18" s="1204"/>
      <c r="BM18" s="1202"/>
      <c r="BN18" s="1203">
        <v>4</v>
      </c>
      <c r="BO18" s="1204"/>
      <c r="BP18" s="1202"/>
      <c r="BQ18" s="1203">
        <v>4</v>
      </c>
      <c r="BR18" s="1204"/>
      <c r="BS18" s="1202"/>
      <c r="BT18" s="1203">
        <v>4</v>
      </c>
      <c r="BU18" s="1204"/>
      <c r="BV18" s="1202"/>
      <c r="BW18" s="1203">
        <v>4</v>
      </c>
      <c r="BX18" s="1204"/>
      <c r="BY18" s="1202"/>
      <c r="BZ18" s="1203">
        <v>4</v>
      </c>
      <c r="CA18" s="1204"/>
    </row>
    <row r="19" spans="1:86" x14ac:dyDescent="0.2">
      <c r="A19" s="425"/>
      <c r="B19" s="427"/>
      <c r="C19" s="633"/>
      <c r="D19" s="1039" t="s">
        <v>24</v>
      </c>
      <c r="E19" s="636"/>
      <c r="F19" s="888"/>
      <c r="G19" s="596"/>
      <c r="H19" s="1003">
        <f>ROUND(SQRT(I19^2+J19^2)*1000/(SQRT(3)*I20),2)</f>
        <v>8.27</v>
      </c>
      <c r="I19" s="537">
        <v>5.5999999999999999E-3</v>
      </c>
      <c r="J19" s="1042">
        <v>8.0000000000000004E-4</v>
      </c>
      <c r="K19" s="1003">
        <f>ROUND(SQRT(L19^2+M19^2)*1000/(SQRT(3)*L20),2)</f>
        <v>8.27</v>
      </c>
      <c r="L19" s="537">
        <v>5.5999999999999999E-3</v>
      </c>
      <c r="M19" s="1042">
        <v>8.0000000000000004E-4</v>
      </c>
      <c r="N19" s="1003">
        <f>ROUND(SQRT(O19^2+P19^2)*1000/(SQRT(3)*O20),2)</f>
        <v>8.27</v>
      </c>
      <c r="O19" s="537">
        <v>5.5999999999999999E-3</v>
      </c>
      <c r="P19" s="1042">
        <v>8.0000000000000004E-4</v>
      </c>
      <c r="Q19" s="1003">
        <f>ROUND(SQRT(R19^2+S19^2)*1000/(SQRT(3)*R20),2)</f>
        <v>14.08</v>
      </c>
      <c r="R19" s="537">
        <v>9.5999999999999992E-3</v>
      </c>
      <c r="S19" s="1042">
        <v>8.0000000000000004E-4</v>
      </c>
      <c r="T19" s="1003">
        <f>ROUND(SQRT(U19^2+V19^2)*1000/(SQRT(3)*U20),2)</f>
        <v>7.4</v>
      </c>
      <c r="U19" s="537">
        <v>4.7999999999999996E-3</v>
      </c>
      <c r="V19" s="1042">
        <v>1.6000000000000001E-3</v>
      </c>
      <c r="W19" s="1003">
        <f>ROUND(SQRT(X19^2+Y19^2)*1000/(SQRT(3)*X20),2)</f>
        <v>6.3</v>
      </c>
      <c r="X19" s="537">
        <v>4.0000000000000001E-3</v>
      </c>
      <c r="Y19" s="1042">
        <v>1.6000000000000001E-3</v>
      </c>
      <c r="Z19" s="1003">
        <f>ROUND(SQRT(AA19^2+AB19^2)*1000/(SQRT(3)*AA20),2)</f>
        <v>9.1300000000000008</v>
      </c>
      <c r="AA19" s="537">
        <v>4.0000000000000001E-3</v>
      </c>
      <c r="AB19" s="1042">
        <v>4.7999999999999996E-3</v>
      </c>
      <c r="AC19" s="1003">
        <f>ROUND(SQRT(AD19^2+AE19^2)*1000/(SQRT(3)*AD20),2)</f>
        <v>9.43</v>
      </c>
      <c r="AD19" s="537">
        <v>6.4000000000000003E-3</v>
      </c>
      <c r="AE19" s="1042">
        <v>8.0000000000000004E-4</v>
      </c>
      <c r="AF19" s="1003">
        <f>ROUND(SQRT(AG19^2+AH19^2)*1000/(SQRT(3)*AG20),2)</f>
        <v>8.51</v>
      </c>
      <c r="AG19" s="537">
        <v>5.5999999999999999E-3</v>
      </c>
      <c r="AH19" s="1042">
        <v>1.6000000000000001E-3</v>
      </c>
      <c r="AI19" s="1003">
        <f>ROUND(SQRT(AJ19^2+AK19^2)*1000/(SQRT(3)*AJ20),2)</f>
        <v>9.99</v>
      </c>
      <c r="AJ19" s="537">
        <v>6.4000000000000003E-3</v>
      </c>
      <c r="AK19" s="1042">
        <v>2.3999999999999998E-3</v>
      </c>
      <c r="AL19" s="1003">
        <f>ROUND(SQRT(AM19^2+AN19^2)*1000/(SQRT(3)*AM20),2)</f>
        <v>6.3</v>
      </c>
      <c r="AM19" s="537">
        <v>4.0000000000000001E-3</v>
      </c>
      <c r="AN19" s="1042">
        <v>1.6000000000000001E-3</v>
      </c>
      <c r="AO19" s="1003">
        <f>ROUND(SQRT(AP19^2+AQ19^2)*1000/(SQRT(3)*AP20),2)</f>
        <v>9.64</v>
      </c>
      <c r="AP19" s="537">
        <v>6.4000000000000003E-3</v>
      </c>
      <c r="AQ19" s="1042">
        <v>1.6000000000000001E-3</v>
      </c>
      <c r="AR19" s="1003">
        <f>ROUND(SQRT(AS19^2+AT19^2)*1000/(SQRT(3)*AS20),2)</f>
        <v>6.82</v>
      </c>
      <c r="AS19" s="537">
        <v>4.0000000000000001E-3</v>
      </c>
      <c r="AT19" s="1042">
        <v>2.3999999999999998E-3</v>
      </c>
      <c r="AU19" s="1003">
        <f>ROUND(SQRT(AV19^2+AW19^2)*1000/(SQRT(3)*AV20),2)</f>
        <v>7.84</v>
      </c>
      <c r="AV19" s="537">
        <v>4.7999999999999996E-3</v>
      </c>
      <c r="AW19" s="1042">
        <v>2.3999999999999998E-3</v>
      </c>
      <c r="AX19" s="1003">
        <f>ROUND(SQRT(AY19^2+AZ19^2)*1000/(SQRT(3)*AY20),2)</f>
        <v>11.09</v>
      </c>
      <c r="AY19" s="537">
        <v>7.1999999999999998E-3</v>
      </c>
      <c r="AZ19" s="1042">
        <v>2.3999999999999998E-3</v>
      </c>
      <c r="BA19" s="1003">
        <f>ROUND(SQRT(BB19^2+BC19^2)*1000/(SQRT(3)*BB20),2)</f>
        <v>7.4</v>
      </c>
      <c r="BB19" s="537">
        <v>4.7999999999999996E-3</v>
      </c>
      <c r="BC19" s="1042">
        <v>1.6000000000000001E-3</v>
      </c>
      <c r="BD19" s="1003">
        <f>ROUND(SQRT(BE19^2+BF19^2)*1000/(SQRT(3)*BE20),2)</f>
        <v>9.99</v>
      </c>
      <c r="BE19" s="537">
        <v>6.4000000000000003E-3</v>
      </c>
      <c r="BF19" s="1042">
        <v>2.3999999999999998E-3</v>
      </c>
      <c r="BG19" s="1003">
        <f>ROUND(SQRT(BH19^2+BI19^2)*1000/(SQRT(3)*BH20),2)</f>
        <v>8.51</v>
      </c>
      <c r="BH19" s="537">
        <v>5.5999999999999999E-3</v>
      </c>
      <c r="BI19" s="1042">
        <v>1.6000000000000001E-3</v>
      </c>
      <c r="BJ19" s="1003">
        <f>ROUND(SQRT(BK19^2+BL19^2)*1000/(SQRT(3)*BK20),2)</f>
        <v>5.96</v>
      </c>
      <c r="BK19" s="537">
        <v>4.0000000000000001E-3</v>
      </c>
      <c r="BL19" s="1042">
        <v>8.0000000000000004E-4</v>
      </c>
      <c r="BM19" s="1003">
        <f>ROUND(SQRT(BN19^2+BO19^2)*1000/(SQRT(3)*BN20),2)</f>
        <v>5.96</v>
      </c>
      <c r="BN19" s="537">
        <v>4.0000000000000001E-3</v>
      </c>
      <c r="BO19" s="1042">
        <v>8.0000000000000004E-4</v>
      </c>
      <c r="BP19" s="1003">
        <f>ROUND(SQRT(BQ19^2+BR19^2)*1000/(SQRT(3)*BQ20),2)</f>
        <v>6.82</v>
      </c>
      <c r="BQ19" s="537">
        <v>4.0000000000000001E-3</v>
      </c>
      <c r="BR19" s="1042">
        <v>2.3999999999999998E-3</v>
      </c>
      <c r="BS19" s="1003">
        <f>ROUND(SQRT(BT19^2+BU19^2)*1000/(SQRT(3)*BT20),2)</f>
        <v>6.82</v>
      </c>
      <c r="BT19" s="537">
        <v>4.0000000000000001E-3</v>
      </c>
      <c r="BU19" s="1042">
        <v>2.3999999999999998E-3</v>
      </c>
      <c r="BV19" s="1003">
        <f>ROUND(SQRT(BW19^2+BX19^2)*1000/(SQRT(3)*BW20),2)</f>
        <v>5.85</v>
      </c>
      <c r="BW19" s="537">
        <v>3.2000000000000002E-3</v>
      </c>
      <c r="BX19" s="1042">
        <v>2.3999999999999998E-3</v>
      </c>
      <c r="BY19" s="1003">
        <f>ROUND(SQRT(BZ19^2+CA19^2)*1000/(SQRT(3)*BZ20),2)</f>
        <v>5.23</v>
      </c>
      <c r="BZ19" s="537">
        <v>3.2000000000000002E-3</v>
      </c>
      <c r="CA19" s="1042">
        <v>1.6000000000000001E-3</v>
      </c>
      <c r="CB19" s="877">
        <f>I19+L19+O19+R19+U19+X19++AA19+AD19+AG19+AJ19+AM19+AP19+AS19+AV19+AY19+BB19+BE19+BH19+BK19++BN19+BQ19+BT19+BW19+BZ19</f>
        <v>0.1232</v>
      </c>
      <c r="CC19" s="877">
        <f>J19+M19+P19+S19+V19+Y19++AB19+AE19+AH19+AK19+AN19+AQ19+AT19+AW19+AZ19+BC19+BF19+BI19+BL19++BO19+BR19+BU19+BX19+CA19</f>
        <v>4.24E-2</v>
      </c>
    </row>
    <row r="20" spans="1:86" ht="13.5" thickBot="1" x14ac:dyDescent="0.25">
      <c r="A20" s="493"/>
      <c r="B20" s="494" t="s">
        <v>322</v>
      </c>
      <c r="C20" s="1048"/>
      <c r="D20" s="436" t="s">
        <v>28</v>
      </c>
      <c r="E20" s="435"/>
      <c r="F20" s="1049"/>
      <c r="G20" s="679"/>
      <c r="H20" s="1392"/>
      <c r="I20" s="1391">
        <v>0.39500000000000002</v>
      </c>
      <c r="J20" s="1393">
        <v>0</v>
      </c>
      <c r="K20" s="1392"/>
      <c r="L20" s="1391">
        <v>0.39500000000000002</v>
      </c>
      <c r="M20" s="1393">
        <v>0</v>
      </c>
      <c r="N20" s="1392">
        <v>0</v>
      </c>
      <c r="O20" s="1391">
        <v>0.39500000000000002</v>
      </c>
      <c r="P20" s="1393">
        <v>0</v>
      </c>
      <c r="Q20" s="1392">
        <v>0</v>
      </c>
      <c r="R20" s="1391">
        <v>0.39500000000000002</v>
      </c>
      <c r="S20" s="1393">
        <v>0</v>
      </c>
      <c r="T20" s="1392">
        <v>0</v>
      </c>
      <c r="U20" s="1391">
        <v>0.39500000000000002</v>
      </c>
      <c r="V20" s="1393">
        <v>0</v>
      </c>
      <c r="W20" s="1392">
        <v>0</v>
      </c>
      <c r="X20" s="1391">
        <v>0.39500000000000002</v>
      </c>
      <c r="Y20" s="1393">
        <v>0</v>
      </c>
      <c r="Z20" s="1392">
        <v>0</v>
      </c>
      <c r="AA20" s="1391">
        <v>0.39500000000000002</v>
      </c>
      <c r="AB20" s="1393">
        <v>0</v>
      </c>
      <c r="AC20" s="1392">
        <v>0</v>
      </c>
      <c r="AD20" s="1391">
        <v>0.39500000000000002</v>
      </c>
      <c r="AE20" s="1393">
        <v>0</v>
      </c>
      <c r="AF20" s="1392">
        <v>0</v>
      </c>
      <c r="AG20" s="1391">
        <v>0.39500000000000002</v>
      </c>
      <c r="AH20" s="1393">
        <v>0</v>
      </c>
      <c r="AI20" s="1392">
        <v>0</v>
      </c>
      <c r="AJ20" s="1391">
        <v>0.39500000000000002</v>
      </c>
      <c r="AK20" s="1393">
        <v>0</v>
      </c>
      <c r="AL20" s="1392">
        <v>0</v>
      </c>
      <c r="AM20" s="1391">
        <v>0.39500000000000002</v>
      </c>
      <c r="AN20" s="1393">
        <v>0</v>
      </c>
      <c r="AO20" s="1392">
        <v>0</v>
      </c>
      <c r="AP20" s="1391">
        <v>0.39500000000000002</v>
      </c>
      <c r="AQ20" s="1393">
        <v>0</v>
      </c>
      <c r="AR20" s="1392">
        <v>0</v>
      </c>
      <c r="AS20" s="1391">
        <v>0.39500000000000002</v>
      </c>
      <c r="AT20" s="1393">
        <v>0</v>
      </c>
      <c r="AU20" s="1392">
        <v>0</v>
      </c>
      <c r="AV20" s="1391">
        <v>0.39500000000000002</v>
      </c>
      <c r="AW20" s="1393">
        <v>0</v>
      </c>
      <c r="AX20" s="1392">
        <v>0</v>
      </c>
      <c r="AY20" s="1391">
        <v>0.39500000000000002</v>
      </c>
      <c r="AZ20" s="1393">
        <v>0</v>
      </c>
      <c r="BA20" s="1392">
        <v>0</v>
      </c>
      <c r="BB20" s="1391">
        <v>0.39500000000000002</v>
      </c>
      <c r="BC20" s="1393">
        <v>0</v>
      </c>
      <c r="BD20" s="1392">
        <v>0</v>
      </c>
      <c r="BE20" s="1391">
        <v>0.39500000000000002</v>
      </c>
      <c r="BF20" s="1393">
        <v>0</v>
      </c>
      <c r="BG20" s="1392">
        <v>0</v>
      </c>
      <c r="BH20" s="1391">
        <v>0.39500000000000002</v>
      </c>
      <c r="BI20" s="1393">
        <v>0</v>
      </c>
      <c r="BJ20" s="1392">
        <v>0</v>
      </c>
      <c r="BK20" s="1391">
        <v>0.39500000000000002</v>
      </c>
      <c r="BL20" s="1393">
        <v>0</v>
      </c>
      <c r="BM20" s="1392">
        <v>0</v>
      </c>
      <c r="BN20" s="1391">
        <v>0.39500000000000002</v>
      </c>
      <c r="BO20" s="1393">
        <v>0</v>
      </c>
      <c r="BP20" s="1392">
        <v>0</v>
      </c>
      <c r="BQ20" s="1391">
        <v>0.39500000000000002</v>
      </c>
      <c r="BR20" s="1393">
        <v>0</v>
      </c>
      <c r="BS20" s="1392">
        <v>0</v>
      </c>
      <c r="BT20" s="1391">
        <v>0.39500000000000002</v>
      </c>
      <c r="BU20" s="1393">
        <v>0</v>
      </c>
      <c r="BV20" s="1392">
        <v>0</v>
      </c>
      <c r="BW20" s="1391">
        <v>0.39500000000000002</v>
      </c>
      <c r="BX20" s="1393">
        <v>0</v>
      </c>
      <c r="BY20" s="1392">
        <v>0</v>
      </c>
      <c r="BZ20" s="1391">
        <v>0.39500000000000002</v>
      </c>
      <c r="CA20" s="1393">
        <v>0</v>
      </c>
    </row>
    <row r="21" spans="1:86" x14ac:dyDescent="0.2">
      <c r="A21" s="425"/>
      <c r="B21" s="427"/>
      <c r="C21" s="633"/>
      <c r="D21" s="1039" t="s">
        <v>24</v>
      </c>
      <c r="E21" s="636"/>
      <c r="F21" s="888"/>
      <c r="G21" s="596"/>
      <c r="H21" s="1003">
        <f>ROUND(SQRT(I21^2+J21^2)*1000/(SQRT(3)*I22),2)</f>
        <v>9.43</v>
      </c>
      <c r="I21" s="537">
        <v>6.4000000000000003E-3</v>
      </c>
      <c r="J21" s="1042">
        <v>8.0000000000000004E-4</v>
      </c>
      <c r="K21" s="1003">
        <f>ROUND(SQRT(L21^2+M21^2)*1000/(SQRT(3)*L22),2)</f>
        <v>10.54</v>
      </c>
      <c r="L21" s="537">
        <v>7.1999999999999998E-3</v>
      </c>
      <c r="M21" s="1042">
        <v>4.0000000000000002E-4</v>
      </c>
      <c r="N21" s="1003">
        <f>ROUND(SQRT(O21^2+P21^2)*1000/(SQRT(3)*O22),2)</f>
        <v>15.21</v>
      </c>
      <c r="O21" s="537">
        <v>1.04E-2</v>
      </c>
      <c r="P21" s="1042">
        <v>4.0000000000000002E-4</v>
      </c>
      <c r="Q21" s="1003">
        <f>ROUND(SQRT(R21^2+S21^2)*1000/(SQRT(3)*R22),2)</f>
        <v>15.25</v>
      </c>
      <c r="R21" s="537">
        <v>1.04E-2</v>
      </c>
      <c r="S21" s="1042">
        <v>8.0000000000000004E-4</v>
      </c>
      <c r="T21" s="1003">
        <f>ROUND(SQRT(U21^2+V21^2)*1000/(SQRT(3)*U22),2)</f>
        <v>10.59</v>
      </c>
      <c r="U21" s="537">
        <v>7.1999999999999998E-3</v>
      </c>
      <c r="V21" s="1042">
        <v>8.0000000000000004E-4</v>
      </c>
      <c r="W21" s="1003">
        <f>ROUND(SQRT(X21^2+Y21^2)*1000/(SQRT(3)*X22),2)</f>
        <v>9.43</v>
      </c>
      <c r="X21" s="537">
        <v>6.4000000000000003E-3</v>
      </c>
      <c r="Y21" s="1042">
        <v>8.0000000000000004E-4</v>
      </c>
      <c r="Z21" s="1003">
        <f>ROUND(SQRT(AA21^2+AB21^2)*1000/(SQRT(3)*AA22),2)</f>
        <v>10.53</v>
      </c>
      <c r="AA21" s="537">
        <v>7.1999999999999998E-3</v>
      </c>
      <c r="AB21" s="1042">
        <v>2.4000000000000001E-4</v>
      </c>
      <c r="AC21" s="1003">
        <f>ROUND(SQRT(AD21^2+AE21^2)*1000/(SQRT(3)*AD22),2)</f>
        <v>8.19</v>
      </c>
      <c r="AD21" s="537">
        <v>5.5999999999999999E-3</v>
      </c>
      <c r="AE21" s="1042">
        <v>2.4000000000000001E-4</v>
      </c>
      <c r="AF21" s="1003">
        <f>ROUND(SQRT(AG21^2+AH21^2)*1000/(SQRT(3)*AG22),2)</f>
        <v>10.53</v>
      </c>
      <c r="AG21" s="537">
        <v>7.1999999999999998E-3</v>
      </c>
      <c r="AH21" s="1042">
        <v>3.2000000000000003E-4</v>
      </c>
      <c r="AI21" s="1003">
        <f>ROUND(SQRT(AJ21^2+AK21^2)*1000/(SQRT(3)*AJ22),2)</f>
        <v>12.92</v>
      </c>
      <c r="AJ21" s="537">
        <v>8.8000000000000005E-3</v>
      </c>
      <c r="AK21" s="1042">
        <v>8.0000000000000004E-4</v>
      </c>
      <c r="AL21" s="1003">
        <f>ROUND(SQRT(AM21^2+AN21^2)*1000/(SQRT(3)*AM22),2)</f>
        <v>9.43</v>
      </c>
      <c r="AM21" s="537">
        <v>6.4000000000000003E-3</v>
      </c>
      <c r="AN21" s="1042">
        <v>8.0000000000000004E-4</v>
      </c>
      <c r="AO21" s="1003">
        <f>ROUND(SQRT(AP21^2+AQ21^2)*1000/(SQRT(3)*AP22),2)</f>
        <v>9.3699999999999992</v>
      </c>
      <c r="AP21" s="537">
        <v>6.4000000000000003E-3</v>
      </c>
      <c r="AQ21" s="1042">
        <v>4.0000000000000002E-4</v>
      </c>
      <c r="AR21" s="1003">
        <f>ROUND(SQRT(AS21^2+AT21^2)*1000/(SQRT(3)*AS22),2)</f>
        <v>10.54</v>
      </c>
      <c r="AS21" s="537">
        <v>7.1999999999999998E-3</v>
      </c>
      <c r="AT21" s="1042">
        <v>4.0000000000000002E-4</v>
      </c>
      <c r="AU21" s="1003">
        <f>ROUND(SQRT(AV21^2+AW21^2)*1000/(SQRT(3)*AV22),2)</f>
        <v>10.54</v>
      </c>
      <c r="AV21" s="537">
        <v>7.1999999999999998E-3</v>
      </c>
      <c r="AW21" s="1042">
        <v>4.0000000000000002E-4</v>
      </c>
      <c r="AX21" s="1003">
        <f>ROUND(SQRT(AY21^2+AZ21^2)*1000/(SQRT(3)*AY22),2)</f>
        <v>12.88</v>
      </c>
      <c r="AY21" s="537">
        <v>8.8000000000000005E-3</v>
      </c>
      <c r="AZ21" s="1042">
        <v>4.0000000000000002E-4</v>
      </c>
      <c r="BA21" s="1003">
        <f>ROUND(SQRT(BB21^2+BC21^2)*1000/(SQRT(3)*BB22),2)</f>
        <v>9.43</v>
      </c>
      <c r="BB21" s="537">
        <v>6.4000000000000003E-3</v>
      </c>
      <c r="BC21" s="1042">
        <v>8.0000000000000004E-4</v>
      </c>
      <c r="BD21" s="1003">
        <f>ROUND(SQRT(BE21^2+BF21^2)*1000/(SQRT(3)*BE22),2)</f>
        <v>12.92</v>
      </c>
      <c r="BE21" s="537">
        <v>8.8000000000000005E-3</v>
      </c>
      <c r="BF21" s="1042">
        <v>8.0000000000000004E-4</v>
      </c>
      <c r="BG21" s="1003">
        <f>ROUND(SQRT(BH21^2+BI21^2)*1000/(SQRT(3)*BH22),2)</f>
        <v>12.92</v>
      </c>
      <c r="BH21" s="537">
        <v>8.8000000000000005E-3</v>
      </c>
      <c r="BI21" s="1042">
        <v>8.0000000000000004E-4</v>
      </c>
      <c r="BJ21" s="1003">
        <f>ROUND(SQRT(BK21^2+BL21^2)*1000/(SQRT(3)*BK22),2)</f>
        <v>10.54</v>
      </c>
      <c r="BK21" s="537">
        <v>7.1999999999999998E-3</v>
      </c>
      <c r="BL21" s="1042">
        <v>4.0000000000000002E-4</v>
      </c>
      <c r="BM21" s="1003">
        <f>ROUND(SQRT(BN21^2+BO21^2)*1000/(SQRT(3)*BN22),2)</f>
        <v>10.54</v>
      </c>
      <c r="BN21" s="537">
        <v>7.1999999999999998E-3</v>
      </c>
      <c r="BO21" s="1042">
        <v>4.0000000000000002E-4</v>
      </c>
      <c r="BP21" s="1003">
        <f>ROUND(SQRT(BQ21^2+BR21^2)*1000/(SQRT(3)*BQ22),2)</f>
        <v>11.71</v>
      </c>
      <c r="BQ21" s="537">
        <v>8.0000000000000002E-3</v>
      </c>
      <c r="BR21" s="1042">
        <v>4.0000000000000002E-4</v>
      </c>
      <c r="BS21" s="1003">
        <f>ROUND(SQRT(BT21^2+BU21^2)*1000/(SQRT(3)*BT22),2)</f>
        <v>9.3699999999999992</v>
      </c>
      <c r="BT21" s="537">
        <v>6.4000000000000003E-3</v>
      </c>
      <c r="BU21" s="1042">
        <v>4.0000000000000002E-4</v>
      </c>
      <c r="BV21" s="1003">
        <f>ROUND(SQRT(BW21^2+BX21^2)*1000/(SQRT(3)*BW22),2)</f>
        <v>11.69</v>
      </c>
      <c r="BW21" s="537">
        <v>8.0000000000000002E-3</v>
      </c>
      <c r="BX21" s="1042">
        <v>4.0000000000000003E-5</v>
      </c>
      <c r="BY21" s="1003">
        <f>ROUND(SQRT(BZ21^2+CA21^2)*1000/(SQRT(3)*BZ22),2)</f>
        <v>9.42</v>
      </c>
      <c r="BZ21" s="537">
        <v>6.4000000000000003E-3</v>
      </c>
      <c r="CA21" s="1042">
        <v>7.6000000000000004E-4</v>
      </c>
      <c r="CB21" s="877">
        <f>I21+L21+O21+R21+U21+X21++AA21+AD21+AG21+AJ21+AM21+AP21+AS21+AV21+AY21+BB21+BE21+BH21+BK21++BN21+BQ21+BT21+BW21+BZ21</f>
        <v>0.18000000000000002</v>
      </c>
      <c r="CC21" s="877">
        <f>J21+M21+P21+S21+V21+Y21++AB21+AE21+AH21+AK21+AN21+AQ21+AT21+AW21+AZ21+BC21+BF21+BI21+BL21++BO21+BR21+BU21+BX21+CA21</f>
        <v>1.2799999999999999E-2</v>
      </c>
    </row>
    <row r="22" spans="1:86" ht="13.5" thickBot="1" x14ac:dyDescent="0.25">
      <c r="A22" s="434"/>
      <c r="B22" s="435" t="s">
        <v>335</v>
      </c>
      <c r="C22" s="1052"/>
      <c r="D22" s="436" t="s">
        <v>28</v>
      </c>
      <c r="E22" s="435"/>
      <c r="F22" s="1049"/>
      <c r="G22" s="679"/>
      <c r="H22" s="1392"/>
      <c r="I22" s="1391">
        <v>0.39500000000000002</v>
      </c>
      <c r="J22" s="1393">
        <v>0</v>
      </c>
      <c r="K22" s="1392">
        <v>0</v>
      </c>
      <c r="L22" s="1391">
        <v>0.39500000000000002</v>
      </c>
      <c r="M22" s="1393">
        <v>0</v>
      </c>
      <c r="N22" s="1392">
        <v>0</v>
      </c>
      <c r="O22" s="1391">
        <v>0.39500000000000002</v>
      </c>
      <c r="P22" s="1393">
        <v>0</v>
      </c>
      <c r="Q22" s="1392">
        <v>0</v>
      </c>
      <c r="R22" s="1391">
        <v>0.39500000000000002</v>
      </c>
      <c r="S22" s="1393">
        <v>0</v>
      </c>
      <c r="T22" s="1392">
        <v>0</v>
      </c>
      <c r="U22" s="1391">
        <v>0.39500000000000002</v>
      </c>
      <c r="V22" s="1393">
        <v>0</v>
      </c>
      <c r="W22" s="1392">
        <v>0</v>
      </c>
      <c r="X22" s="1391">
        <v>0.39500000000000002</v>
      </c>
      <c r="Y22" s="1393">
        <v>0</v>
      </c>
      <c r="Z22" s="1392">
        <v>0</v>
      </c>
      <c r="AA22" s="1391">
        <v>0.39500000000000002</v>
      </c>
      <c r="AB22" s="1393">
        <v>0</v>
      </c>
      <c r="AC22" s="1392">
        <v>0</v>
      </c>
      <c r="AD22" s="1391">
        <v>0.39500000000000002</v>
      </c>
      <c r="AE22" s="1393">
        <v>0</v>
      </c>
      <c r="AF22" s="1392">
        <v>0</v>
      </c>
      <c r="AG22" s="1391">
        <v>0.39500000000000002</v>
      </c>
      <c r="AH22" s="1393">
        <v>0</v>
      </c>
      <c r="AI22" s="1392">
        <v>0</v>
      </c>
      <c r="AJ22" s="1391">
        <v>0.39500000000000002</v>
      </c>
      <c r="AK22" s="1393">
        <v>0</v>
      </c>
      <c r="AL22" s="1392">
        <v>0</v>
      </c>
      <c r="AM22" s="1391">
        <v>0.39500000000000002</v>
      </c>
      <c r="AN22" s="1393">
        <v>0</v>
      </c>
      <c r="AO22" s="1392">
        <v>0</v>
      </c>
      <c r="AP22" s="1391">
        <v>0.39500000000000002</v>
      </c>
      <c r="AQ22" s="1393">
        <v>0</v>
      </c>
      <c r="AR22" s="1392">
        <v>0</v>
      </c>
      <c r="AS22" s="1391">
        <v>0.39500000000000002</v>
      </c>
      <c r="AT22" s="1393">
        <v>0</v>
      </c>
      <c r="AU22" s="1392">
        <v>0</v>
      </c>
      <c r="AV22" s="1391">
        <v>0.39500000000000002</v>
      </c>
      <c r="AW22" s="1393">
        <v>0</v>
      </c>
      <c r="AX22" s="1392">
        <v>0</v>
      </c>
      <c r="AY22" s="1391">
        <v>0.39500000000000002</v>
      </c>
      <c r="AZ22" s="1393">
        <v>0</v>
      </c>
      <c r="BA22" s="1392">
        <v>0</v>
      </c>
      <c r="BB22" s="1391">
        <v>0.39500000000000002</v>
      </c>
      <c r="BC22" s="1393">
        <v>0</v>
      </c>
      <c r="BD22" s="1392">
        <v>0</v>
      </c>
      <c r="BE22" s="1391">
        <v>0.39500000000000002</v>
      </c>
      <c r="BF22" s="1393">
        <v>0</v>
      </c>
      <c r="BG22" s="1392">
        <v>0</v>
      </c>
      <c r="BH22" s="1391">
        <v>0.39500000000000002</v>
      </c>
      <c r="BI22" s="1393">
        <v>0</v>
      </c>
      <c r="BJ22" s="1392">
        <v>0</v>
      </c>
      <c r="BK22" s="1391">
        <v>0.39500000000000002</v>
      </c>
      <c r="BL22" s="1393">
        <v>0</v>
      </c>
      <c r="BM22" s="1392">
        <v>0</v>
      </c>
      <c r="BN22" s="1391">
        <v>0.39500000000000002</v>
      </c>
      <c r="BO22" s="1393">
        <v>0</v>
      </c>
      <c r="BP22" s="1392">
        <v>0</v>
      </c>
      <c r="BQ22" s="1391">
        <v>0.39500000000000002</v>
      </c>
      <c r="BR22" s="1393">
        <v>0</v>
      </c>
      <c r="BS22" s="1392">
        <v>0</v>
      </c>
      <c r="BT22" s="1391">
        <v>0.39500000000000002</v>
      </c>
      <c r="BU22" s="1393">
        <v>0</v>
      </c>
      <c r="BV22" s="1392">
        <v>0</v>
      </c>
      <c r="BW22" s="1391">
        <v>0.39500000000000002</v>
      </c>
      <c r="BX22" s="1393">
        <v>0</v>
      </c>
      <c r="BY22" s="1392">
        <v>0</v>
      </c>
      <c r="BZ22" s="1391">
        <v>0.39500000000000002</v>
      </c>
      <c r="CA22" s="1393"/>
    </row>
    <row r="23" spans="1:86" x14ac:dyDescent="0.2">
      <c r="A23" s="425"/>
      <c r="B23" s="426"/>
      <c r="C23" s="427"/>
      <c r="D23" s="1039"/>
      <c r="E23" s="596"/>
      <c r="F23" s="1215" t="s">
        <v>175</v>
      </c>
      <c r="G23" s="596"/>
      <c r="H23" s="1183"/>
      <c r="I23" s="1216">
        <f>SUM(I5,I12)</f>
        <v>0</v>
      </c>
      <c r="J23" s="1182">
        <f>SUM(J5,J12)</f>
        <v>0</v>
      </c>
      <c r="K23" s="1180"/>
      <c r="L23" s="1216">
        <f>SUM(L5,L12)</f>
        <v>0</v>
      </c>
      <c r="M23" s="1184">
        <f>SUM(M5,M12)</f>
        <v>0</v>
      </c>
      <c r="N23" s="1183"/>
      <c r="O23" s="1216">
        <f>SUM(O5,O12)</f>
        <v>0</v>
      </c>
      <c r="P23" s="1182">
        <f>SUM(P5,P12)</f>
        <v>0</v>
      </c>
      <c r="Q23" s="1180"/>
      <c r="R23" s="1216">
        <f>SUM(R5,R12)</f>
        <v>0</v>
      </c>
      <c r="S23" s="1184">
        <f>SUM(S5,S12)</f>
        <v>0</v>
      </c>
      <c r="T23" s="1183"/>
      <c r="U23" s="1216">
        <f>SUM(U5,U12)</f>
        <v>0</v>
      </c>
      <c r="V23" s="1182">
        <f>SUM(V5,V12)</f>
        <v>0</v>
      </c>
      <c r="W23" s="1183"/>
      <c r="X23" s="1216">
        <f>SUM(X5,X12)</f>
        <v>0</v>
      </c>
      <c r="Y23" s="1182">
        <f>SUM(Y5,Y12)</f>
        <v>0</v>
      </c>
      <c r="Z23" s="1180"/>
      <c r="AA23" s="1216">
        <f>SUM(AA5,AA12)</f>
        <v>0</v>
      </c>
      <c r="AB23" s="1184">
        <f>SUM(AB5,AB12)</f>
        <v>0</v>
      </c>
      <c r="AC23" s="1183"/>
      <c r="AD23" s="602">
        <f>SUM(AD5,AD12)</f>
        <v>0</v>
      </c>
      <c r="AE23" s="1182">
        <f>SUM(AE5,AE12)</f>
        <v>0</v>
      </c>
      <c r="AF23" s="1180"/>
      <c r="AG23" s="602">
        <f>SUM(AG5,AG12)</f>
        <v>0</v>
      </c>
      <c r="AH23" s="1184">
        <f>SUM(AH5,AH12)</f>
        <v>0</v>
      </c>
      <c r="AI23" s="1183"/>
      <c r="AJ23" s="602">
        <f>SUM(AJ5,AJ12)</f>
        <v>0</v>
      </c>
      <c r="AK23" s="1182">
        <f>SUM(AK5,AK12)</f>
        <v>0</v>
      </c>
      <c r="AL23" s="1183"/>
      <c r="AM23" s="602">
        <f>SUM(AM5,AM12)</f>
        <v>0</v>
      </c>
      <c r="AN23" s="1182">
        <f>SUM(AN5,AN12)</f>
        <v>0</v>
      </c>
      <c r="AO23" s="1180"/>
      <c r="AP23" s="602">
        <f>SUM(AP5,AP12)</f>
        <v>0</v>
      </c>
      <c r="AQ23" s="1184">
        <f>SUM(AQ5,AQ12)</f>
        <v>0</v>
      </c>
      <c r="AR23" s="1183"/>
      <c r="AS23" s="602">
        <f>SUM(AS5,AS12)</f>
        <v>0</v>
      </c>
      <c r="AT23" s="1182">
        <f>SUM(AT5,AT12)</f>
        <v>0</v>
      </c>
      <c r="AU23" s="1180"/>
      <c r="AV23" s="602">
        <f>SUM(AV5,AV12)</f>
        <v>0</v>
      </c>
      <c r="AW23" s="1184">
        <f>SUM(AW5,AW12)</f>
        <v>0</v>
      </c>
      <c r="AX23" s="1183"/>
      <c r="AY23" s="602">
        <f>SUM(AY5,AY12)</f>
        <v>0</v>
      </c>
      <c r="AZ23" s="1182">
        <f>SUM(AZ5,AZ12)</f>
        <v>0</v>
      </c>
      <c r="BA23" s="1183"/>
      <c r="BB23" s="602">
        <f>SUM(BB5,BB12)</f>
        <v>0</v>
      </c>
      <c r="BC23" s="1182">
        <f>SUM(BC5,BC12)</f>
        <v>0</v>
      </c>
      <c r="BD23" s="1180"/>
      <c r="BE23" s="1216">
        <f>SUM(BE5,BE12)</f>
        <v>0</v>
      </c>
      <c r="BF23" s="1184">
        <f>SUM(BF5,BF12)</f>
        <v>0</v>
      </c>
      <c r="BG23" s="1183"/>
      <c r="BH23" s="1216">
        <f>SUM(BH5,BH12)</f>
        <v>0</v>
      </c>
      <c r="BI23" s="1182">
        <f>SUM(BI5,BI12)</f>
        <v>0</v>
      </c>
      <c r="BJ23" s="1180"/>
      <c r="BK23" s="1216">
        <f>SUM(BK5,BK12)</f>
        <v>0</v>
      </c>
      <c r="BL23" s="1184">
        <f>SUM(BL5,BL12)</f>
        <v>0</v>
      </c>
      <c r="BM23" s="1183"/>
      <c r="BN23" s="1216">
        <f>SUM(BN5,BN12)</f>
        <v>0</v>
      </c>
      <c r="BO23" s="1182">
        <f>SUM(BO5,BO12)</f>
        <v>0</v>
      </c>
      <c r="BP23" s="1183"/>
      <c r="BQ23" s="1216">
        <f>SUM(BQ5,BQ12)</f>
        <v>0</v>
      </c>
      <c r="BR23" s="1182">
        <f>SUM(BR5,BR12)</f>
        <v>0</v>
      </c>
      <c r="BS23" s="1180"/>
      <c r="BT23" s="1216">
        <f>SUM(BT5,BT12)</f>
        <v>0</v>
      </c>
      <c r="BU23" s="1184">
        <f>SUM(BU5,BU12)</f>
        <v>0</v>
      </c>
      <c r="BV23" s="1183"/>
      <c r="BW23" s="1216">
        <f>SUM(BW5,BW12)</f>
        <v>0</v>
      </c>
      <c r="BX23" s="1182">
        <f>SUM(BX5,BX12)</f>
        <v>0</v>
      </c>
      <c r="BY23" s="1183"/>
      <c r="BZ23" s="1216">
        <f>SUM(BZ5,BZ12)</f>
        <v>0</v>
      </c>
      <c r="CA23" s="1182">
        <f>SUM(CA5,CA12)</f>
        <v>0</v>
      </c>
    </row>
    <row r="24" spans="1:86" ht="13.5" thickBot="1" x14ac:dyDescent="0.25">
      <c r="A24" s="436"/>
      <c r="B24" s="419" t="s">
        <v>336</v>
      </c>
      <c r="C24" s="435"/>
      <c r="D24" s="1218"/>
      <c r="E24" s="1208"/>
      <c r="F24" s="1219" t="s">
        <v>176</v>
      </c>
      <c r="G24" s="1208"/>
      <c r="H24" s="1188">
        <f>SUM(H6:H7,H13:H14)</f>
        <v>243.23000000000002</v>
      </c>
      <c r="I24" s="1394">
        <f>SUM(I6:I7,I13:I14)</f>
        <v>4.2538</v>
      </c>
      <c r="J24" s="1395">
        <f>SUM(J6:J7,J13:J14)</f>
        <v>0.59919999999999995</v>
      </c>
      <c r="K24" s="1188">
        <f t="shared" ref="K24:BV24" si="0">SUM(K6:K7,K13:K14)</f>
        <v>231.87</v>
      </c>
      <c r="L24" s="1394">
        <f t="shared" si="0"/>
        <v>4.0581999999999994</v>
      </c>
      <c r="M24" s="1395">
        <f t="shared" si="0"/>
        <v>0.54339999999999999</v>
      </c>
      <c r="N24" s="1188">
        <f t="shared" si="0"/>
        <v>235.89</v>
      </c>
      <c r="O24" s="1394">
        <f t="shared" si="0"/>
        <v>4.1314000000000002</v>
      </c>
      <c r="P24" s="1395">
        <f t="shared" si="0"/>
        <v>0.53239999999999998</v>
      </c>
      <c r="Q24" s="1188">
        <f t="shared" si="0"/>
        <v>260.64</v>
      </c>
      <c r="R24" s="1394">
        <f t="shared" si="0"/>
        <v>4.5698000000000008</v>
      </c>
      <c r="S24" s="1395">
        <f t="shared" si="0"/>
        <v>0.54920000000000013</v>
      </c>
      <c r="T24" s="1188">
        <f t="shared" si="0"/>
        <v>330.17999999999995</v>
      </c>
      <c r="U24" s="1394">
        <f t="shared" si="0"/>
        <v>5.7957999999999998</v>
      </c>
      <c r="V24" s="1395">
        <f t="shared" si="0"/>
        <v>0.64080000000000004</v>
      </c>
      <c r="W24" s="1188">
        <f t="shared" si="0"/>
        <v>402.51</v>
      </c>
      <c r="X24" s="1394">
        <f t="shared" si="0"/>
        <v>7.0565999999999995</v>
      </c>
      <c r="Y24" s="1395">
        <f t="shared" si="0"/>
        <v>0.86920000000000019</v>
      </c>
      <c r="Z24" s="1188">
        <f t="shared" si="0"/>
        <v>455.21000000000004</v>
      </c>
      <c r="AA24" s="1394">
        <f t="shared" si="0"/>
        <v>7.9375999999999998</v>
      </c>
      <c r="AB24" s="1395">
        <f t="shared" si="0"/>
        <v>1.2890400000000002</v>
      </c>
      <c r="AC24" s="1188">
        <f t="shared" si="0"/>
        <v>485.89</v>
      </c>
      <c r="AD24" s="1394">
        <f t="shared" si="0"/>
        <v>8.4748000000000001</v>
      </c>
      <c r="AE24" s="1395">
        <f t="shared" si="0"/>
        <v>1.3596400000000002</v>
      </c>
      <c r="AF24" s="1188">
        <f t="shared" si="0"/>
        <v>515.80999999999995</v>
      </c>
      <c r="AG24" s="1394">
        <f t="shared" si="0"/>
        <v>9.0086000000000013</v>
      </c>
      <c r="AH24" s="1395">
        <f t="shared" si="0"/>
        <v>1.3689200000000001</v>
      </c>
      <c r="AI24" s="1188">
        <f t="shared" si="0"/>
        <v>528.63</v>
      </c>
      <c r="AJ24" s="1394">
        <f t="shared" si="0"/>
        <v>9.2344000000000008</v>
      </c>
      <c r="AK24" s="1395">
        <f t="shared" si="0"/>
        <v>1.3896000000000002</v>
      </c>
      <c r="AL24" s="1188">
        <f t="shared" si="0"/>
        <v>527.58999999999992</v>
      </c>
      <c r="AM24" s="1394">
        <f t="shared" si="0"/>
        <v>9.2222000000000008</v>
      </c>
      <c r="AN24" s="1395">
        <f t="shared" si="0"/>
        <v>1.351</v>
      </c>
      <c r="AO24" s="1188">
        <f t="shared" si="0"/>
        <v>510.45</v>
      </c>
      <c r="AP24" s="1394">
        <f t="shared" si="0"/>
        <v>8.9064000000000014</v>
      </c>
      <c r="AQ24" s="1395">
        <f t="shared" si="0"/>
        <v>1.4101999999999999</v>
      </c>
      <c r="AR24" s="1188">
        <f t="shared" si="0"/>
        <v>487.44</v>
      </c>
      <c r="AS24" s="1394">
        <f t="shared" si="0"/>
        <v>8.4991999999999983</v>
      </c>
      <c r="AT24" s="1395">
        <f t="shared" si="0"/>
        <v>1.3814</v>
      </c>
      <c r="AU24" s="1188">
        <f t="shared" si="0"/>
        <v>481.24</v>
      </c>
      <c r="AV24" s="1394">
        <f t="shared" si="0"/>
        <v>8.3969999999999985</v>
      </c>
      <c r="AW24" s="1395">
        <f t="shared" si="0"/>
        <v>1.3262</v>
      </c>
      <c r="AX24" s="1188">
        <f t="shared" si="0"/>
        <v>484.09000000000003</v>
      </c>
      <c r="AY24" s="1394">
        <f t="shared" si="0"/>
        <v>8.4564000000000021</v>
      </c>
      <c r="AZ24" s="1395">
        <f t="shared" si="0"/>
        <v>1.2751999999999999</v>
      </c>
      <c r="BA24" s="1188">
        <f t="shared" si="0"/>
        <v>486.09000000000003</v>
      </c>
      <c r="BB24" s="1394">
        <f t="shared" si="0"/>
        <v>8.4926000000000013</v>
      </c>
      <c r="BC24" s="1395">
        <f t="shared" si="0"/>
        <v>1.2715999999999998</v>
      </c>
      <c r="BD24" s="1188">
        <f t="shared" si="0"/>
        <v>503.9</v>
      </c>
      <c r="BE24" s="1394">
        <f t="shared" si="0"/>
        <v>8.8133999999999997</v>
      </c>
      <c r="BF24" s="1395">
        <f t="shared" si="0"/>
        <v>1.2511999999999999</v>
      </c>
      <c r="BG24" s="1188">
        <f t="shared" si="0"/>
        <v>503.05</v>
      </c>
      <c r="BH24" s="1394">
        <f t="shared" si="0"/>
        <v>8.8064</v>
      </c>
      <c r="BI24" s="1395">
        <f t="shared" si="0"/>
        <v>1.1934000000000002</v>
      </c>
      <c r="BJ24" s="1188">
        <f t="shared" si="0"/>
        <v>506.26</v>
      </c>
      <c r="BK24" s="1394">
        <f t="shared" si="0"/>
        <v>8.8714000000000013</v>
      </c>
      <c r="BL24" s="1395">
        <f t="shared" si="0"/>
        <v>1.1318000000000001</v>
      </c>
      <c r="BM24" s="1188">
        <f t="shared" si="0"/>
        <v>502.49</v>
      </c>
      <c r="BN24" s="1394">
        <f t="shared" si="0"/>
        <v>8.815199999999999</v>
      </c>
      <c r="BO24" s="1395">
        <f t="shared" si="0"/>
        <v>1.0402</v>
      </c>
      <c r="BP24" s="1188">
        <f t="shared" si="0"/>
        <v>451.85</v>
      </c>
      <c r="BQ24" s="1394">
        <f t="shared" si="0"/>
        <v>7.9321999999999999</v>
      </c>
      <c r="BR24" s="1395">
        <f t="shared" si="0"/>
        <v>0.88539999999999996</v>
      </c>
      <c r="BS24" s="1188">
        <f t="shared" si="0"/>
        <v>392.95000000000005</v>
      </c>
      <c r="BT24" s="1394">
        <f t="shared" si="0"/>
        <v>6.8963999999999999</v>
      </c>
      <c r="BU24" s="1395">
        <f t="shared" si="0"/>
        <v>0.78180000000000005</v>
      </c>
      <c r="BV24" s="1188">
        <f t="shared" si="0"/>
        <v>320.45999999999998</v>
      </c>
      <c r="BW24" s="1394">
        <f>SUM(BW6:BW7,BW13:BW14)</f>
        <v>5.6202000000000005</v>
      </c>
      <c r="BX24" s="1395">
        <f>SUM(BX6:BX7,BX13:BX14)</f>
        <v>0.67444000000000004</v>
      </c>
      <c r="BY24" s="1188">
        <f>SUM(BY6:BY7,BY13:BY14)</f>
        <v>268.18</v>
      </c>
      <c r="BZ24" s="1394">
        <f>SUM(BZ6:BZ7,BZ13:BZ14)</f>
        <v>4.6910000000000007</v>
      </c>
      <c r="CA24" s="1395">
        <f>SUM(CA6:CA7,CA13:CA14)</f>
        <v>0.65035999999999994</v>
      </c>
    </row>
    <row r="25" spans="1:86" s="419" customFormat="1" ht="12.75" customHeight="1" x14ac:dyDescent="0.2">
      <c r="A25" s="1061" t="s">
        <v>381</v>
      </c>
      <c r="B25" s="1062"/>
      <c r="C25" s="1222">
        <f>H60</f>
        <v>0.99240569644158527</v>
      </c>
      <c r="D25" s="699" t="s">
        <v>382</v>
      </c>
      <c r="E25" s="1224">
        <f>I60</f>
        <v>0.12394916780330384</v>
      </c>
      <c r="F25" s="1224"/>
      <c r="G25" s="426"/>
      <c r="H25" s="1061"/>
      <c r="I25" s="1225"/>
      <c r="J25" s="1226"/>
      <c r="K25" s="1062"/>
      <c r="L25" s="1225"/>
      <c r="M25" s="699"/>
      <c r="N25" s="1061"/>
      <c r="O25" s="1225"/>
      <c r="P25" s="1226"/>
      <c r="Q25" s="1062"/>
      <c r="R25" s="1225"/>
      <c r="S25" s="699"/>
      <c r="T25" s="1061"/>
      <c r="U25" s="1225"/>
      <c r="V25" s="1226"/>
      <c r="W25" s="1061"/>
      <c r="X25" s="1225"/>
      <c r="Y25" s="1226"/>
      <c r="Z25" s="1062"/>
      <c r="AA25" s="1225"/>
      <c r="AB25" s="699"/>
      <c r="AC25" s="1227"/>
      <c r="AD25" s="1224"/>
      <c r="AE25" s="427"/>
      <c r="AF25" s="1224"/>
      <c r="AG25" s="1224"/>
      <c r="AH25" s="426"/>
      <c r="AI25" s="1227"/>
      <c r="AJ25" s="1224"/>
      <c r="AK25" s="427"/>
      <c r="AL25" s="1227"/>
      <c r="AM25" s="1224"/>
      <c r="AN25" s="427"/>
      <c r="AO25" s="1224"/>
      <c r="AP25" s="1224"/>
      <c r="AQ25" s="426"/>
      <c r="AR25" s="1227"/>
      <c r="AS25" s="1224"/>
      <c r="AT25" s="427"/>
      <c r="AU25" s="1224"/>
      <c r="AV25" s="1224"/>
      <c r="AW25" s="426"/>
      <c r="AX25" s="1227"/>
      <c r="AY25" s="1224"/>
      <c r="AZ25" s="427"/>
      <c r="BA25" s="425"/>
      <c r="BB25" s="426"/>
      <c r="BC25" s="427"/>
      <c r="BD25" s="426"/>
      <c r="BE25" s="426"/>
      <c r="BF25" s="426"/>
      <c r="BG25" s="425"/>
      <c r="BH25" s="426"/>
      <c r="BI25" s="427"/>
      <c r="BJ25" s="426"/>
      <c r="BK25" s="426"/>
      <c r="BL25" s="426"/>
      <c r="BM25" s="425"/>
      <c r="BN25" s="426"/>
      <c r="BO25" s="427"/>
      <c r="BP25" s="425"/>
      <c r="BQ25" s="426"/>
      <c r="BR25" s="427"/>
      <c r="BS25" s="426"/>
      <c r="BT25" s="426"/>
      <c r="BU25" s="426"/>
      <c r="BV25" s="425"/>
      <c r="BW25" s="426"/>
      <c r="BX25" s="427"/>
      <c r="BY25" s="425"/>
      <c r="BZ25" s="426"/>
      <c r="CA25" s="427"/>
    </row>
    <row r="26" spans="1:86" s="419" customFormat="1" ht="13.5" customHeight="1" thickBot="1" x14ac:dyDescent="0.25">
      <c r="A26" s="1065" t="s">
        <v>383</v>
      </c>
      <c r="B26" s="420"/>
      <c r="C26" s="1230">
        <f>P60</f>
        <v>0.98798230325002767</v>
      </c>
      <c r="D26" s="1067" t="s">
        <v>382</v>
      </c>
      <c r="E26" s="1231">
        <f>Q60</f>
        <v>0.15644717015318349</v>
      </c>
      <c r="F26" s="1231"/>
      <c r="G26" s="420"/>
      <c r="H26" s="1065"/>
      <c r="I26" s="1232"/>
      <c r="J26" s="666"/>
      <c r="K26" s="662"/>
      <c r="L26" s="1232"/>
      <c r="M26" s="665"/>
      <c r="N26" s="1065"/>
      <c r="O26" s="1232"/>
      <c r="P26" s="666"/>
      <c r="Q26" s="662"/>
      <c r="R26" s="1232"/>
      <c r="S26" s="665"/>
      <c r="T26" s="1065"/>
      <c r="U26" s="1232"/>
      <c r="V26" s="666"/>
      <c r="W26" s="1065"/>
      <c r="X26" s="1232"/>
      <c r="Y26" s="666"/>
      <c r="Z26" s="662"/>
      <c r="AA26" s="1232"/>
      <c r="AB26" s="665"/>
      <c r="AC26" s="1233"/>
      <c r="AD26" s="1234"/>
      <c r="AE26" s="494"/>
      <c r="AF26" s="1234"/>
      <c r="AG26" s="1234"/>
      <c r="AH26" s="420"/>
      <c r="AI26" s="1233"/>
      <c r="AJ26" s="1234"/>
      <c r="AK26" s="494"/>
      <c r="AL26" s="1233"/>
      <c r="AM26" s="1234"/>
      <c r="AN26" s="494"/>
      <c r="AO26" s="1234"/>
      <c r="AP26" s="1234"/>
      <c r="AQ26" s="420"/>
      <c r="AR26" s="1233"/>
      <c r="AS26" s="1234"/>
      <c r="AT26" s="494"/>
      <c r="AU26" s="1234"/>
      <c r="AV26" s="1234"/>
      <c r="AW26" s="420"/>
      <c r="AX26" s="1233"/>
      <c r="AY26" s="1234"/>
      <c r="AZ26" s="494"/>
      <c r="BA26" s="507"/>
      <c r="BB26" s="420"/>
      <c r="BC26" s="494"/>
      <c r="BD26" s="420"/>
      <c r="BE26" s="420"/>
      <c r="BF26" s="420"/>
      <c r="BG26" s="507"/>
      <c r="BH26" s="420"/>
      <c r="BI26" s="494"/>
      <c r="BJ26" s="420"/>
      <c r="BK26" s="420"/>
      <c r="BL26" s="420"/>
      <c r="BM26" s="507"/>
      <c r="BN26" s="420"/>
      <c r="BO26" s="494"/>
      <c r="BP26" s="507"/>
      <c r="BQ26" s="420"/>
      <c r="BR26" s="494"/>
      <c r="BS26" s="420"/>
      <c r="BT26" s="420"/>
      <c r="BU26" s="420"/>
      <c r="BV26" s="507"/>
      <c r="BW26" s="420"/>
      <c r="BX26" s="494"/>
      <c r="BY26" s="507"/>
      <c r="BZ26" s="420"/>
      <c r="CA26" s="494"/>
    </row>
    <row r="27" spans="1:86" x14ac:dyDescent="0.2">
      <c r="A27" s="416" t="s">
        <v>37</v>
      </c>
      <c r="B27" s="424"/>
      <c r="C27" s="1396"/>
      <c r="D27" s="1397" t="s">
        <v>38</v>
      </c>
      <c r="E27" s="1398"/>
      <c r="F27" s="1399" t="s">
        <v>39</v>
      </c>
      <c r="G27" s="1399"/>
      <c r="H27" s="973" t="s">
        <v>17</v>
      </c>
      <c r="I27" s="974" t="s">
        <v>18</v>
      </c>
      <c r="J27" s="975" t="s">
        <v>19</v>
      </c>
      <c r="K27" s="976" t="s">
        <v>17</v>
      </c>
      <c r="L27" s="974" t="s">
        <v>18</v>
      </c>
      <c r="M27" s="977" t="s">
        <v>19</v>
      </c>
      <c r="N27" s="973" t="s">
        <v>17</v>
      </c>
      <c r="O27" s="974" t="s">
        <v>18</v>
      </c>
      <c r="P27" s="975" t="s">
        <v>19</v>
      </c>
      <c r="Q27" s="976" t="s">
        <v>17</v>
      </c>
      <c r="R27" s="974" t="s">
        <v>18</v>
      </c>
      <c r="S27" s="977" t="s">
        <v>19</v>
      </c>
      <c r="T27" s="973" t="s">
        <v>17</v>
      </c>
      <c r="U27" s="974" t="s">
        <v>18</v>
      </c>
      <c r="V27" s="975" t="s">
        <v>19</v>
      </c>
      <c r="W27" s="973" t="s">
        <v>17</v>
      </c>
      <c r="X27" s="974" t="s">
        <v>18</v>
      </c>
      <c r="Y27" s="975" t="s">
        <v>19</v>
      </c>
      <c r="Z27" s="976" t="s">
        <v>17</v>
      </c>
      <c r="AA27" s="974" t="s">
        <v>18</v>
      </c>
      <c r="AB27" s="977" t="s">
        <v>19</v>
      </c>
      <c r="AC27" s="973" t="s">
        <v>17</v>
      </c>
      <c r="AD27" s="974" t="s">
        <v>18</v>
      </c>
      <c r="AE27" s="975" t="s">
        <v>19</v>
      </c>
      <c r="AF27" s="976" t="s">
        <v>17</v>
      </c>
      <c r="AG27" s="974" t="s">
        <v>18</v>
      </c>
      <c r="AH27" s="977" t="s">
        <v>19</v>
      </c>
      <c r="AI27" s="973" t="s">
        <v>17</v>
      </c>
      <c r="AJ27" s="974" t="s">
        <v>18</v>
      </c>
      <c r="AK27" s="975" t="s">
        <v>19</v>
      </c>
      <c r="AL27" s="973" t="s">
        <v>17</v>
      </c>
      <c r="AM27" s="974" t="s">
        <v>18</v>
      </c>
      <c r="AN27" s="975" t="s">
        <v>19</v>
      </c>
      <c r="AO27" s="976" t="s">
        <v>17</v>
      </c>
      <c r="AP27" s="974" t="s">
        <v>18</v>
      </c>
      <c r="AQ27" s="977" t="s">
        <v>19</v>
      </c>
      <c r="AR27" s="973" t="s">
        <v>17</v>
      </c>
      <c r="AS27" s="974" t="s">
        <v>18</v>
      </c>
      <c r="AT27" s="975" t="s">
        <v>19</v>
      </c>
      <c r="AU27" s="976" t="s">
        <v>17</v>
      </c>
      <c r="AV27" s="974" t="s">
        <v>18</v>
      </c>
      <c r="AW27" s="977" t="s">
        <v>19</v>
      </c>
      <c r="AX27" s="973" t="s">
        <v>17</v>
      </c>
      <c r="AY27" s="974" t="s">
        <v>18</v>
      </c>
      <c r="AZ27" s="975" t="s">
        <v>19</v>
      </c>
      <c r="BA27" s="973" t="s">
        <v>17</v>
      </c>
      <c r="BB27" s="974" t="s">
        <v>18</v>
      </c>
      <c r="BC27" s="975" t="s">
        <v>19</v>
      </c>
      <c r="BD27" s="976" t="s">
        <v>17</v>
      </c>
      <c r="BE27" s="974" t="s">
        <v>18</v>
      </c>
      <c r="BF27" s="977" t="s">
        <v>19</v>
      </c>
      <c r="BG27" s="973" t="s">
        <v>17</v>
      </c>
      <c r="BH27" s="974" t="s">
        <v>18</v>
      </c>
      <c r="BI27" s="975" t="s">
        <v>19</v>
      </c>
      <c r="BJ27" s="976" t="s">
        <v>17</v>
      </c>
      <c r="BK27" s="974" t="s">
        <v>18</v>
      </c>
      <c r="BL27" s="977" t="s">
        <v>19</v>
      </c>
      <c r="BM27" s="973" t="s">
        <v>17</v>
      </c>
      <c r="BN27" s="974" t="s">
        <v>18</v>
      </c>
      <c r="BO27" s="975" t="s">
        <v>19</v>
      </c>
      <c r="BP27" s="973" t="s">
        <v>17</v>
      </c>
      <c r="BQ27" s="974" t="s">
        <v>18</v>
      </c>
      <c r="BR27" s="975" t="s">
        <v>19</v>
      </c>
      <c r="BS27" s="976" t="s">
        <v>17</v>
      </c>
      <c r="BT27" s="974" t="s">
        <v>18</v>
      </c>
      <c r="BU27" s="977" t="s">
        <v>19</v>
      </c>
      <c r="BV27" s="973" t="s">
        <v>17</v>
      </c>
      <c r="BW27" s="974" t="s">
        <v>18</v>
      </c>
      <c r="BX27" s="975" t="s">
        <v>19</v>
      </c>
      <c r="BY27" s="973" t="s">
        <v>17</v>
      </c>
      <c r="BZ27" s="974" t="s">
        <v>18</v>
      </c>
      <c r="CA27" s="975" t="s">
        <v>19</v>
      </c>
    </row>
    <row r="28" spans="1:86" ht="13.5" thickBot="1" x14ac:dyDescent="0.25">
      <c r="A28" s="570" t="s">
        <v>340</v>
      </c>
      <c r="C28" s="1400"/>
      <c r="D28" s="1401" t="s">
        <v>41</v>
      </c>
      <c r="E28" s="528" t="s">
        <v>42</v>
      </c>
      <c r="F28" s="528" t="s">
        <v>41</v>
      </c>
      <c r="G28" s="1241" t="s">
        <v>42</v>
      </c>
      <c r="H28" s="1168">
        <v>0</v>
      </c>
      <c r="I28" s="1169" t="s">
        <v>21</v>
      </c>
      <c r="J28" s="1170" t="s">
        <v>22</v>
      </c>
      <c r="K28" s="1171">
        <v>0</v>
      </c>
      <c r="L28" s="1169" t="s">
        <v>21</v>
      </c>
      <c r="M28" s="1172" t="s">
        <v>22</v>
      </c>
      <c r="N28" s="1168">
        <v>0</v>
      </c>
      <c r="O28" s="1169" t="s">
        <v>21</v>
      </c>
      <c r="P28" s="1170" t="s">
        <v>22</v>
      </c>
      <c r="Q28" s="1171">
        <v>0</v>
      </c>
      <c r="R28" s="1169" t="s">
        <v>21</v>
      </c>
      <c r="S28" s="1172" t="s">
        <v>22</v>
      </c>
      <c r="T28" s="1168">
        <v>0</v>
      </c>
      <c r="U28" s="1169" t="s">
        <v>21</v>
      </c>
      <c r="V28" s="1170" t="s">
        <v>22</v>
      </c>
      <c r="W28" s="1168">
        <v>0</v>
      </c>
      <c r="X28" s="1169" t="s">
        <v>21</v>
      </c>
      <c r="Y28" s="1170" t="s">
        <v>22</v>
      </c>
      <c r="Z28" s="1171">
        <v>0</v>
      </c>
      <c r="AA28" s="1169" t="s">
        <v>21</v>
      </c>
      <c r="AB28" s="1172" t="s">
        <v>22</v>
      </c>
      <c r="AC28" s="1168" t="s">
        <v>20</v>
      </c>
      <c r="AD28" s="1169" t="s">
        <v>21</v>
      </c>
      <c r="AE28" s="1170" t="s">
        <v>22</v>
      </c>
      <c r="AF28" s="1171" t="s">
        <v>20</v>
      </c>
      <c r="AG28" s="1169" t="s">
        <v>21</v>
      </c>
      <c r="AH28" s="1172" t="s">
        <v>22</v>
      </c>
      <c r="AI28" s="1168" t="s">
        <v>20</v>
      </c>
      <c r="AJ28" s="1169" t="s">
        <v>21</v>
      </c>
      <c r="AK28" s="1170" t="s">
        <v>22</v>
      </c>
      <c r="AL28" s="1168" t="s">
        <v>20</v>
      </c>
      <c r="AM28" s="1169" t="s">
        <v>21</v>
      </c>
      <c r="AN28" s="1170" t="s">
        <v>22</v>
      </c>
      <c r="AO28" s="1171" t="s">
        <v>20</v>
      </c>
      <c r="AP28" s="1169" t="s">
        <v>21</v>
      </c>
      <c r="AQ28" s="1172" t="s">
        <v>22</v>
      </c>
      <c r="AR28" s="1168" t="s">
        <v>20</v>
      </c>
      <c r="AS28" s="1169" t="s">
        <v>21</v>
      </c>
      <c r="AT28" s="1170" t="s">
        <v>22</v>
      </c>
      <c r="AU28" s="1171" t="s">
        <v>20</v>
      </c>
      <c r="AV28" s="1169" t="s">
        <v>21</v>
      </c>
      <c r="AW28" s="1172" t="s">
        <v>22</v>
      </c>
      <c r="AX28" s="1168" t="s">
        <v>20</v>
      </c>
      <c r="AY28" s="1169" t="s">
        <v>21</v>
      </c>
      <c r="AZ28" s="1170" t="s">
        <v>22</v>
      </c>
      <c r="BA28" s="1168" t="s">
        <v>20</v>
      </c>
      <c r="BB28" s="1169" t="s">
        <v>21</v>
      </c>
      <c r="BC28" s="1170" t="s">
        <v>22</v>
      </c>
      <c r="BD28" s="1171" t="s">
        <v>20</v>
      </c>
      <c r="BE28" s="1169" t="s">
        <v>21</v>
      </c>
      <c r="BF28" s="1172" t="s">
        <v>22</v>
      </c>
      <c r="BG28" s="1168" t="s">
        <v>20</v>
      </c>
      <c r="BH28" s="1169" t="s">
        <v>21</v>
      </c>
      <c r="BI28" s="1170" t="s">
        <v>22</v>
      </c>
      <c r="BJ28" s="1171" t="s">
        <v>20</v>
      </c>
      <c r="BK28" s="1169" t="s">
        <v>21</v>
      </c>
      <c r="BL28" s="1172" t="s">
        <v>22</v>
      </c>
      <c r="BM28" s="1168" t="s">
        <v>20</v>
      </c>
      <c r="BN28" s="1169" t="s">
        <v>21</v>
      </c>
      <c r="BO28" s="1170" t="s">
        <v>22</v>
      </c>
      <c r="BP28" s="1168" t="s">
        <v>20</v>
      </c>
      <c r="BQ28" s="1169" t="s">
        <v>21</v>
      </c>
      <c r="BR28" s="1170" t="s">
        <v>22</v>
      </c>
      <c r="BS28" s="1171" t="s">
        <v>20</v>
      </c>
      <c r="BT28" s="1169" t="s">
        <v>21</v>
      </c>
      <c r="BU28" s="1172" t="s">
        <v>22</v>
      </c>
      <c r="BV28" s="1168" t="s">
        <v>20</v>
      </c>
      <c r="BW28" s="1169" t="s">
        <v>21</v>
      </c>
      <c r="BX28" s="1170" t="s">
        <v>22</v>
      </c>
      <c r="BY28" s="1168" t="s">
        <v>20</v>
      </c>
      <c r="BZ28" s="1169" t="s">
        <v>21</v>
      </c>
      <c r="CA28" s="1170" t="s">
        <v>22</v>
      </c>
    </row>
    <row r="29" spans="1:86" ht="13.5" customHeight="1" x14ac:dyDescent="0.2">
      <c r="A29" s="1242" t="s">
        <v>356</v>
      </c>
      <c r="B29" s="1328"/>
      <c r="C29" s="1402"/>
      <c r="D29" s="1403"/>
      <c r="E29" s="1245"/>
      <c r="F29" s="1404"/>
      <c r="G29" s="1405"/>
      <c r="H29" s="1406">
        <f t="shared" ref="H29:BS29" si="1">SUM(H30:H36)</f>
        <v>127.98000000000002</v>
      </c>
      <c r="I29" s="1407">
        <f t="shared" si="1"/>
        <v>2.1372</v>
      </c>
      <c r="J29" s="1408">
        <f t="shared" si="1"/>
        <v>0.24880000000000002</v>
      </c>
      <c r="K29" s="1406">
        <f t="shared" si="1"/>
        <v>120.95</v>
      </c>
      <c r="L29" s="1407">
        <f t="shared" si="1"/>
        <v>2.0125999999999999</v>
      </c>
      <c r="M29" s="1408">
        <f t="shared" si="1"/>
        <v>0.2046</v>
      </c>
      <c r="N29" s="1406">
        <f t="shared" si="1"/>
        <v>124.68</v>
      </c>
      <c r="O29" s="1407">
        <f t="shared" si="1"/>
        <v>2.0748000000000002</v>
      </c>
      <c r="P29" s="1408">
        <f t="shared" si="1"/>
        <v>0.20500000000000002</v>
      </c>
      <c r="Q29" s="1406">
        <f t="shared" si="1"/>
        <v>136.56</v>
      </c>
      <c r="R29" s="1407">
        <f t="shared" si="1"/>
        <v>2.2964000000000002</v>
      </c>
      <c r="S29" s="1408">
        <f t="shared" si="1"/>
        <v>0.20620000000000005</v>
      </c>
      <c r="T29" s="1406">
        <f t="shared" si="1"/>
        <v>169.2</v>
      </c>
      <c r="U29" s="1407">
        <f t="shared" si="1"/>
        <v>2.8944000000000001</v>
      </c>
      <c r="V29" s="1408">
        <f t="shared" si="1"/>
        <v>0.23960000000000006</v>
      </c>
      <c r="W29" s="1406">
        <f t="shared" si="1"/>
        <v>200.35</v>
      </c>
      <c r="X29" s="1407">
        <f t="shared" si="1"/>
        <v>3.4459999999999997</v>
      </c>
      <c r="Y29" s="1408">
        <f t="shared" si="1"/>
        <v>0.36260000000000003</v>
      </c>
      <c r="Z29" s="1406">
        <f t="shared" si="1"/>
        <v>229.02999999999997</v>
      </c>
      <c r="AA29" s="1407">
        <f t="shared" si="1"/>
        <v>3.9295999999999998</v>
      </c>
      <c r="AB29" s="1408">
        <f t="shared" si="1"/>
        <v>0.58360000000000001</v>
      </c>
      <c r="AC29" s="1406">
        <f t="shared" si="1"/>
        <v>243.63000000000002</v>
      </c>
      <c r="AD29" s="1407">
        <f t="shared" si="1"/>
        <v>4.1912000000000003</v>
      </c>
      <c r="AE29" s="1408">
        <f t="shared" si="1"/>
        <v>0.60640000000000005</v>
      </c>
      <c r="AF29" s="1406">
        <f t="shared" si="1"/>
        <v>264.45</v>
      </c>
      <c r="AG29" s="1407">
        <f t="shared" si="1"/>
        <v>4.5648000000000009</v>
      </c>
      <c r="AH29" s="1408">
        <f t="shared" si="1"/>
        <v>0.62960000000000005</v>
      </c>
      <c r="AI29" s="1406">
        <f t="shared" si="1"/>
        <v>270.76</v>
      </c>
      <c r="AJ29" s="1407">
        <f t="shared" si="1"/>
        <v>4.6761999999999997</v>
      </c>
      <c r="AK29" s="1408">
        <f t="shared" si="1"/>
        <v>0.63700000000000001</v>
      </c>
      <c r="AL29" s="1406">
        <f t="shared" si="1"/>
        <v>271.74</v>
      </c>
      <c r="AM29" s="1407">
        <f t="shared" si="1"/>
        <v>4.6912000000000003</v>
      </c>
      <c r="AN29" s="1408">
        <f t="shared" si="1"/>
        <v>0.6452</v>
      </c>
      <c r="AO29" s="1406">
        <f t="shared" si="1"/>
        <v>262.14</v>
      </c>
      <c r="AP29" s="1407">
        <f t="shared" si="1"/>
        <v>4.5178000000000011</v>
      </c>
      <c r="AQ29" s="1408">
        <f t="shared" si="1"/>
        <v>0.65979999999999994</v>
      </c>
      <c r="AR29" s="1406">
        <f t="shared" si="1"/>
        <v>250.5</v>
      </c>
      <c r="AS29" s="1407">
        <f t="shared" si="1"/>
        <v>4.3077999999999994</v>
      </c>
      <c r="AT29" s="1408">
        <f t="shared" si="1"/>
        <v>0.63500000000000001</v>
      </c>
      <c r="AU29" s="1406">
        <f t="shared" si="1"/>
        <v>246.25</v>
      </c>
      <c r="AV29" s="1407">
        <f t="shared" si="1"/>
        <v>4.2359999999999998</v>
      </c>
      <c r="AW29" s="1408">
        <f t="shared" si="1"/>
        <v>0.60799999999999998</v>
      </c>
      <c r="AX29" s="1406">
        <f t="shared" si="1"/>
        <v>246.84</v>
      </c>
      <c r="AY29" s="1407">
        <f t="shared" si="1"/>
        <v>4.248800000000001</v>
      </c>
      <c r="AZ29" s="1408">
        <f t="shared" si="1"/>
        <v>0.5948</v>
      </c>
      <c r="BA29" s="1406">
        <f t="shared" si="1"/>
        <v>251.70999999999998</v>
      </c>
      <c r="BB29" s="1407">
        <f t="shared" si="1"/>
        <v>4.3314000000000004</v>
      </c>
      <c r="BC29" s="1408">
        <f t="shared" si="1"/>
        <v>0.60439999999999994</v>
      </c>
      <c r="BD29" s="1406">
        <f t="shared" si="1"/>
        <v>263.28000000000003</v>
      </c>
      <c r="BE29" s="1407">
        <f t="shared" si="1"/>
        <v>4.5435999999999996</v>
      </c>
      <c r="BF29" s="1408">
        <f t="shared" si="1"/>
        <v>0.59660000000000002</v>
      </c>
      <c r="BG29" s="1406">
        <f t="shared" si="1"/>
        <v>265.46000000000004</v>
      </c>
      <c r="BH29" s="1407">
        <f t="shared" si="1"/>
        <v>4.5853999999999999</v>
      </c>
      <c r="BI29" s="1408">
        <f t="shared" si="1"/>
        <v>0.57960000000000012</v>
      </c>
      <c r="BJ29" s="1406">
        <f t="shared" si="1"/>
        <v>265.36</v>
      </c>
      <c r="BK29" s="1407">
        <f t="shared" si="1"/>
        <v>4.5966000000000005</v>
      </c>
      <c r="BL29" s="1408">
        <f t="shared" si="1"/>
        <v>0.52800000000000002</v>
      </c>
      <c r="BM29" s="1406">
        <f t="shared" si="1"/>
        <v>262.40999999999997</v>
      </c>
      <c r="BN29" s="1407">
        <f t="shared" si="1"/>
        <v>4.5476000000000001</v>
      </c>
      <c r="BO29" s="1408">
        <f t="shared" si="1"/>
        <v>0.46379999999999999</v>
      </c>
      <c r="BP29" s="1406">
        <f t="shared" si="1"/>
        <v>231.72000000000003</v>
      </c>
      <c r="BQ29" s="1407">
        <f t="shared" si="1"/>
        <v>4.0125999999999999</v>
      </c>
      <c r="BR29" s="1408">
        <f t="shared" si="1"/>
        <v>0.373</v>
      </c>
      <c r="BS29" s="1406">
        <f t="shared" si="1"/>
        <v>203.43000000000004</v>
      </c>
      <c r="BT29" s="1407">
        <f t="shared" ref="BT29:CC29" si="2">SUM(BT30:BT36)</f>
        <v>3.5045999999999995</v>
      </c>
      <c r="BU29" s="1408">
        <f t="shared" si="2"/>
        <v>0.31880000000000003</v>
      </c>
      <c r="BV29" s="1406">
        <f t="shared" si="2"/>
        <v>167.57</v>
      </c>
      <c r="BW29" s="1407">
        <f t="shared" si="2"/>
        <v>2.8605999999999998</v>
      </c>
      <c r="BX29" s="1408">
        <f t="shared" si="2"/>
        <v>0.28620000000000001</v>
      </c>
      <c r="BY29" s="1406">
        <f t="shared" si="2"/>
        <v>142.69999999999999</v>
      </c>
      <c r="BZ29" s="1407">
        <f t="shared" si="2"/>
        <v>2.4079999999999999</v>
      </c>
      <c r="CA29" s="1408">
        <f t="shared" si="2"/>
        <v>0.26399999999999996</v>
      </c>
      <c r="CB29" s="375">
        <f t="shared" si="2"/>
        <v>89.615199999999987</v>
      </c>
      <c r="CC29" s="375">
        <f t="shared" si="2"/>
        <v>11.080599999999999</v>
      </c>
    </row>
    <row r="30" spans="1:86" ht="15" x14ac:dyDescent="0.25">
      <c r="A30" s="1409" t="s">
        <v>384</v>
      </c>
      <c r="B30" s="1070"/>
      <c r="C30" s="1050"/>
      <c r="D30" s="581"/>
      <c r="E30" s="582"/>
      <c r="F30" s="583"/>
      <c r="G30" s="1253"/>
      <c r="H30" s="1003">
        <f>ROUND(SQRT(I30^2+J30^2)*1000/(SQRT(3)*I9),2)</f>
        <v>27.93</v>
      </c>
      <c r="I30" s="589">
        <v>0.44240000000000002</v>
      </c>
      <c r="J30" s="1410">
        <v>0.21840000000000001</v>
      </c>
      <c r="K30" s="1003">
        <f>ROUND(SQRT(L30^2+M30^2)*1000/(SQRT(3)*L9),2)</f>
        <v>27.48</v>
      </c>
      <c r="L30" s="589">
        <v>0.436</v>
      </c>
      <c r="M30" s="1410">
        <v>0.21360000000000001</v>
      </c>
      <c r="N30" s="1003">
        <f>ROUND(SQRT(O30^2+P30^2)*1000/(SQRT(3)*O9),2)</f>
        <v>27.62</v>
      </c>
      <c r="O30" s="589">
        <v>0.436</v>
      </c>
      <c r="P30" s="1410">
        <v>0.21920000000000001</v>
      </c>
      <c r="Q30" s="1003">
        <f>ROUND(SQRT(R30^2+S30^2)*1000/(SQRT(3)*R9),2)</f>
        <v>29.3</v>
      </c>
      <c r="R30" s="589">
        <v>0.47039999999999998</v>
      </c>
      <c r="S30" s="1410">
        <v>0.216</v>
      </c>
      <c r="T30" s="1003">
        <f>ROUND(SQRT(U30^2+V30^2)*1000/(SQRT(3)*U9),2)</f>
        <v>34.93</v>
      </c>
      <c r="U30" s="589">
        <v>0.57840000000000003</v>
      </c>
      <c r="V30" s="1410">
        <v>0.2152</v>
      </c>
      <c r="W30" s="1003">
        <f>ROUND(SQRT(X30^2+Y30^2)*1000/(SQRT(3)*X9),2)</f>
        <v>38.659999999999997</v>
      </c>
      <c r="X30" s="589">
        <v>0.64639999999999997</v>
      </c>
      <c r="Y30" s="1410">
        <v>0.2208</v>
      </c>
      <c r="Z30" s="1003">
        <f>ROUND(SQRT(AA30^2+AB30^2)*1000/(SQRT(3)*AA9),2)</f>
        <v>38.590000000000003</v>
      </c>
      <c r="AA30" s="589">
        <v>0.64080000000000004</v>
      </c>
      <c r="AB30" s="1410">
        <v>0.23280000000000001</v>
      </c>
      <c r="AC30" s="1003">
        <f>ROUND(SQRT(AD30^2+AE30^2)*1000/(SQRT(3)*AD9),2)</f>
        <v>39.909999999999997</v>
      </c>
      <c r="AD30" s="589">
        <v>0.66159999999999997</v>
      </c>
      <c r="AE30" s="1410">
        <v>0.24399999999999999</v>
      </c>
      <c r="AF30" s="1003">
        <f>ROUND(SQRT(AG30^2+AH30^2)*1000/(SQRT(3)*AG9),2)</f>
        <v>40.97</v>
      </c>
      <c r="AG30" s="589">
        <v>0.68</v>
      </c>
      <c r="AH30" s="1410">
        <v>0.248</v>
      </c>
      <c r="AI30" s="1003">
        <f>ROUND(SQRT(AJ30^2+AK30^2)*1000/(SQRT(3)*AJ9),2)</f>
        <v>40.35</v>
      </c>
      <c r="AJ30" s="589">
        <v>0.66800000000000004</v>
      </c>
      <c r="AK30" s="1410">
        <v>0.24879999999999999</v>
      </c>
      <c r="AL30" s="1003">
        <f>ROUND(SQRT(AM30^2+AN30^2)*1000/(SQRT(3)*AM9),2)</f>
        <v>39.49</v>
      </c>
      <c r="AM30" s="589">
        <v>0.6512</v>
      </c>
      <c r="AN30" s="1410">
        <v>0.25040000000000001</v>
      </c>
      <c r="AO30" s="1003">
        <f>ROUND(SQRT(AP30^2+AQ30^2)*1000/(SQRT(3)*AP9),2)</f>
        <v>37.99</v>
      </c>
      <c r="AP30" s="589">
        <v>0.62080000000000002</v>
      </c>
      <c r="AQ30" s="1410">
        <v>0.25519999999999998</v>
      </c>
      <c r="AR30" s="1003">
        <f>ROUND(SQRT(AS30^2+AT30^2)*1000/(SQRT(3)*AS9),2)</f>
        <v>35.83</v>
      </c>
      <c r="AS30" s="589">
        <v>0.58240000000000003</v>
      </c>
      <c r="AT30" s="1410">
        <v>0.248</v>
      </c>
      <c r="AU30" s="1003">
        <f>ROUND(SQRT(AV30^2+AW30^2)*1000/(SQRT(3)*AV9),2)</f>
        <v>35.799999999999997</v>
      </c>
      <c r="AV30" s="589">
        <v>0.58320000000000005</v>
      </c>
      <c r="AW30" s="1410">
        <v>0.24479999999999999</v>
      </c>
      <c r="AX30" s="1003">
        <f>ROUND(SQRT(AY30^2+AZ30^2)*1000/(SQRT(3)*AY9),2)</f>
        <v>36.64</v>
      </c>
      <c r="AY30" s="589">
        <v>0.6008</v>
      </c>
      <c r="AZ30" s="1410">
        <v>0.24079999999999999</v>
      </c>
      <c r="BA30" s="1003">
        <f>ROUND(SQRT(BB30^2+BC30^2)*1000/(SQRT(3)*BB9),2)</f>
        <v>38.630000000000003</v>
      </c>
      <c r="BB30" s="589">
        <v>0.63360000000000005</v>
      </c>
      <c r="BC30" s="1410">
        <v>0.25359999999999999</v>
      </c>
      <c r="BD30" s="1003">
        <f>ROUND(SQRT(BE30^2+BF30^2)*1000/(SQRT(3)*BE9),2)</f>
        <v>41.19</v>
      </c>
      <c r="BE30" s="589">
        <v>0.68559999999999999</v>
      </c>
      <c r="BF30" s="1410">
        <v>0.24399999999999999</v>
      </c>
      <c r="BG30" s="1003">
        <f>ROUND(SQRT(BH30^2+BI30^2)*1000/(SQRT(3)*BH9),2)</f>
        <v>42.49</v>
      </c>
      <c r="BH30" s="589">
        <v>0.71279999999999999</v>
      </c>
      <c r="BI30" s="1410">
        <v>0.23519999999999999</v>
      </c>
      <c r="BJ30" s="1003">
        <f>ROUND(SQRT(BK30^2+BL30^2)*1000/(SQRT(3)*BK9),2)</f>
        <v>44.25</v>
      </c>
      <c r="BK30" s="589">
        <v>0.74719999999999998</v>
      </c>
      <c r="BL30" s="1410">
        <v>0.2296</v>
      </c>
      <c r="BM30" s="1003">
        <f>ROUND(SQRT(BN30^2+BO30^2)*1000/(SQRT(3)*BN9),2)</f>
        <v>44.21</v>
      </c>
      <c r="BN30" s="589">
        <v>0.74719999999999998</v>
      </c>
      <c r="BO30" s="1410">
        <v>0.22720000000000001</v>
      </c>
      <c r="BP30" s="1003">
        <f>ROUND(SQRT(BQ30^2+BR30^2)*1000/(SQRT(3)*BQ9),2)</f>
        <v>44.09</v>
      </c>
      <c r="BQ30" s="589">
        <v>0.74399999999999999</v>
      </c>
      <c r="BR30" s="1410">
        <v>0.23039999999999999</v>
      </c>
      <c r="BS30" s="1003">
        <f>ROUND(SQRT(BT30^2+BU30^2)*1000/(SQRT(3)*BT9),2)</f>
        <v>40.619999999999997</v>
      </c>
      <c r="BT30" s="589">
        <v>0.68079999999999996</v>
      </c>
      <c r="BU30" s="1410">
        <v>0.22720000000000001</v>
      </c>
      <c r="BV30" s="1003">
        <f>ROUND(SQRT(BW30^2+BX30^2)*1000/(SQRT(3)*BW9),2)</f>
        <v>34.25</v>
      </c>
      <c r="BW30" s="589">
        <v>0.56399999999999995</v>
      </c>
      <c r="BX30" s="1410">
        <v>0.21920000000000001</v>
      </c>
      <c r="BY30" s="1003">
        <f>ROUND(SQRT(BZ30^2+CA30^2)*1000/(SQRT(3)*BZ9),2)</f>
        <v>30.3</v>
      </c>
      <c r="BZ30" s="589">
        <v>0.48799999999999999</v>
      </c>
      <c r="CA30" s="1410">
        <v>0.22</v>
      </c>
      <c r="CB30" s="877">
        <f t="shared" ref="CB30:CC36" si="3">I30+L30+O30+R30+U30+X30++AA30+AD30+AG30+AJ30+AM30+AP30+AS30+AV30+AY30+BB30+BE30+BH30+BK30++BN30+BQ30+BT30+BW30+BZ30</f>
        <v>14.701599999999996</v>
      </c>
      <c r="CC30" s="877">
        <f t="shared" si="3"/>
        <v>5.6023999999999994</v>
      </c>
      <c r="CD30" s="709"/>
      <c r="CF30" s="1051"/>
      <c r="CG30" s="1051"/>
      <c r="CH30" s="1047"/>
    </row>
    <row r="31" spans="1:86" ht="15" x14ac:dyDescent="0.25">
      <c r="A31" s="1411" t="s">
        <v>385</v>
      </c>
      <c r="B31" s="1088"/>
      <c r="C31" s="438"/>
      <c r="D31" s="1258"/>
      <c r="E31" s="574"/>
      <c r="F31" s="575"/>
      <c r="G31" s="1259"/>
      <c r="H31" s="1003">
        <f>ROUND(SQRT(I31^2+J31^2)*1000/(SQRT(3)*I9),2)</f>
        <v>24.69</v>
      </c>
      <c r="I31" s="575">
        <v>0.42320000000000002</v>
      </c>
      <c r="J31" s="1186">
        <v>0.1056</v>
      </c>
      <c r="K31" s="1003">
        <f>ROUND(SQRT(L31^2+M31^2)*1000/(SQRT(3)*L9),2)</f>
        <v>23.83</v>
      </c>
      <c r="L31" s="575">
        <v>0.40799999999999997</v>
      </c>
      <c r="M31" s="1186">
        <v>0.104</v>
      </c>
      <c r="N31" s="1003">
        <f>ROUND(SQRT(O31^2+P31^2)*1000/(SQRT(3)*O9),2)</f>
        <v>24.83</v>
      </c>
      <c r="O31" s="575">
        <v>0.42559999999999998</v>
      </c>
      <c r="P31" s="1186">
        <v>0.10639999999999999</v>
      </c>
      <c r="Q31" s="1003">
        <f>ROUND(SQRT(R31^2+S31^2)*1000/(SQRT(3)*R9),2)</f>
        <v>27.01</v>
      </c>
      <c r="R31" s="575">
        <v>0.46479999999999999</v>
      </c>
      <c r="S31" s="1186">
        <v>0.108</v>
      </c>
      <c r="T31" s="1003">
        <f>ROUND(SQRT(U31^2+V31^2)*1000/(SQRT(3)*U9),2)</f>
        <v>36.85</v>
      </c>
      <c r="U31" s="575">
        <v>0.64080000000000004</v>
      </c>
      <c r="V31" s="1186">
        <v>0.1152</v>
      </c>
      <c r="W31" s="1003">
        <f>ROUND(SQRT(X31^2+Y31^2)*1000/(SQRT(3)*X9),2)</f>
        <v>45.2</v>
      </c>
      <c r="X31" s="575">
        <v>0.78559999999999997</v>
      </c>
      <c r="Y31" s="1186">
        <v>0.14319999999999999</v>
      </c>
      <c r="Z31" s="1003">
        <f>ROUND(SQRT(AA31^2+AB31^2)*1000/(SQRT(3)*AA9),2)</f>
        <v>46.73</v>
      </c>
      <c r="AA31" s="575">
        <v>0.80959999999999999</v>
      </c>
      <c r="AB31" s="1186">
        <v>0.16159999999999999</v>
      </c>
      <c r="AC31" s="1003">
        <f>ROUND(SQRT(AD31^2+AE31^2)*1000/(SQRT(3)*AD9),2)</f>
        <v>51.05</v>
      </c>
      <c r="AD31" s="575">
        <v>0.88480000000000003</v>
      </c>
      <c r="AE31" s="1186">
        <v>0.1744</v>
      </c>
      <c r="AF31" s="1003">
        <f>ROUND(SQRT(AG31^2+AH31^2)*1000/(SQRT(3)*AG9),2)</f>
        <v>55.53</v>
      </c>
      <c r="AG31" s="575">
        <v>0.96399999999999997</v>
      </c>
      <c r="AH31" s="1186">
        <v>0.18240000000000001</v>
      </c>
      <c r="AI31" s="1003">
        <f>ROUND(SQRT(AJ31^2+AK31^2)*1000/(SQRT(3)*AJ9),2)</f>
        <v>56.38</v>
      </c>
      <c r="AJ31" s="575">
        <v>0.97919999999999996</v>
      </c>
      <c r="AK31" s="1186">
        <v>0.18240000000000001</v>
      </c>
      <c r="AL31" s="1003">
        <f>ROUND(SQRT(AM31^2+AN31^2)*1000/(SQRT(3)*AM9),2)</f>
        <v>57.13</v>
      </c>
      <c r="AM31" s="575">
        <v>0.99119999999999997</v>
      </c>
      <c r="AN31" s="1186">
        <v>0.19040000000000001</v>
      </c>
      <c r="AO31" s="1003">
        <f>ROUND(SQRT(AP31^2+AQ31^2)*1000/(SQRT(3)*AP9),2)</f>
        <v>54.86</v>
      </c>
      <c r="AP31" s="575">
        <v>0.95040000000000002</v>
      </c>
      <c r="AQ31" s="1186">
        <v>0.19040000000000001</v>
      </c>
      <c r="AR31" s="1003">
        <f>ROUND(SQRT(AS31^2+AT31^2)*1000/(SQRT(3)*AS9),2)</f>
        <v>52.31</v>
      </c>
      <c r="AS31" s="575">
        <v>0.90559999999999996</v>
      </c>
      <c r="AT31" s="1186">
        <v>0.184</v>
      </c>
      <c r="AU31" s="1003">
        <f>ROUND(SQRT(AV31^2+AW31^2)*1000/(SQRT(3)*AV9),2)</f>
        <v>51.73</v>
      </c>
      <c r="AV31" s="575">
        <v>0.8952</v>
      </c>
      <c r="AW31" s="1186">
        <v>0.184</v>
      </c>
      <c r="AX31" s="1003">
        <f>ROUND(SQRT(AY31^2+AZ31^2)*1000/(SQRT(3)*AY9),2)</f>
        <v>52.12</v>
      </c>
      <c r="AY31" s="575">
        <v>0.90239999999999998</v>
      </c>
      <c r="AZ31" s="1186">
        <v>0.1832</v>
      </c>
      <c r="BA31" s="1003">
        <f>ROUND(SQRT(BB31^2+BC31^2)*1000/(SQRT(3)*BB9),2)</f>
        <v>52.22</v>
      </c>
      <c r="BB31" s="575">
        <v>0.90480000000000005</v>
      </c>
      <c r="BC31" s="1186">
        <v>0.18</v>
      </c>
      <c r="BD31" s="1003">
        <f>ROUND(SQRT(BE31^2+BF31^2)*1000/(SQRT(3)*BE9),2)</f>
        <v>54.34</v>
      </c>
      <c r="BE31" s="575">
        <v>0.94240000000000002</v>
      </c>
      <c r="BF31" s="1186">
        <v>0.1832</v>
      </c>
      <c r="BG31" s="1003">
        <f>ROUND(SQRT(BH31^2+BI31^2)*1000/(SQRT(3)*BH9),2)</f>
        <v>53.1</v>
      </c>
      <c r="BH31" s="575">
        <v>0.92</v>
      </c>
      <c r="BI31" s="1186">
        <v>0.1832</v>
      </c>
      <c r="BJ31" s="1003">
        <f>ROUND(SQRT(BK31^2+BL31^2)*1000/(SQRT(3)*BK9),2)</f>
        <v>51.5</v>
      </c>
      <c r="BK31" s="575">
        <v>0.8952</v>
      </c>
      <c r="BL31" s="1186">
        <v>0.16239999999999999</v>
      </c>
      <c r="BM31" s="1003">
        <f>ROUND(SQRT(BN31^2+BO31^2)*1000/(SQRT(3)*BN9),2)</f>
        <v>51.61</v>
      </c>
      <c r="BN31" s="575">
        <v>0.89839999999999998</v>
      </c>
      <c r="BO31" s="1186">
        <v>0.1552</v>
      </c>
      <c r="BP31" s="1003">
        <f>ROUND(SQRT(BQ31^2+BR31^2)*1000/(SQRT(3)*BQ9),2)</f>
        <v>49.12</v>
      </c>
      <c r="BQ31" s="575">
        <v>0.85519999999999996</v>
      </c>
      <c r="BR31" s="1186">
        <v>0.1472</v>
      </c>
      <c r="BS31" s="1003">
        <f>ROUND(SQRT(BT31^2+BU31^2)*1000/(SQRT(3)*BT9),2)</f>
        <v>44.1</v>
      </c>
      <c r="BT31" s="575">
        <v>0.76800000000000002</v>
      </c>
      <c r="BU31" s="1186">
        <v>0.13120000000000001</v>
      </c>
      <c r="BV31" s="1003">
        <f>ROUND(SQRT(BW31^2+BX31^2)*1000/(SQRT(3)*BW9),2)</f>
        <v>34.72</v>
      </c>
      <c r="BW31" s="575">
        <v>0.60240000000000005</v>
      </c>
      <c r="BX31" s="1186">
        <v>0.11600000000000001</v>
      </c>
      <c r="BY31" s="1003">
        <f>ROUND(SQRT(BZ31^2+CA31^2)*1000/(SQRT(3)*BZ9),2)</f>
        <v>28.04</v>
      </c>
      <c r="BZ31" s="575">
        <v>0.4824</v>
      </c>
      <c r="CA31" s="1186">
        <v>0.1128</v>
      </c>
      <c r="CB31" s="877">
        <f t="shared" si="3"/>
        <v>18.699199999999994</v>
      </c>
      <c r="CC31" s="877">
        <f t="shared" si="3"/>
        <v>3.686399999999999</v>
      </c>
      <c r="CD31" s="709"/>
      <c r="CF31" s="1051"/>
      <c r="CG31" s="1051"/>
      <c r="CH31" s="1047"/>
    </row>
    <row r="32" spans="1:86" ht="15" x14ac:dyDescent="0.25">
      <c r="A32" s="1412" t="s">
        <v>386</v>
      </c>
      <c r="B32" s="1413"/>
      <c r="C32" s="1414"/>
      <c r="D32" s="1258"/>
      <c r="E32" s="574"/>
      <c r="F32" s="575"/>
      <c r="G32" s="1259"/>
      <c r="H32" s="1003">
        <f>ROUND(SQRT(I32^2+J32^2)*1000/(SQRT(3)*I9),2)</f>
        <v>29.63</v>
      </c>
      <c r="I32" s="575">
        <v>0.48880000000000001</v>
      </c>
      <c r="J32" s="1186">
        <v>-0.18720000000000001</v>
      </c>
      <c r="K32" s="1003">
        <f>ROUND(SQRT(L32^2+M32^2)*1000/(SQRT(3)*L9),2)</f>
        <v>27.49</v>
      </c>
      <c r="L32" s="575">
        <v>0.44719999999999999</v>
      </c>
      <c r="M32" s="1186">
        <v>-0.18959999999999999</v>
      </c>
      <c r="N32" s="1003">
        <f>ROUND(SQRT(O32^2+P32^2)*1000/(SQRT(3)*O9),2)</f>
        <v>27.84</v>
      </c>
      <c r="O32" s="575">
        <v>0.45279999999999998</v>
      </c>
      <c r="P32" s="1186">
        <v>-0.192</v>
      </c>
      <c r="Q32" s="1003">
        <f>ROUND(SQRT(R32^2+S32^2)*1000/(SQRT(3)*R9),2)</f>
        <v>32.35</v>
      </c>
      <c r="R32" s="575">
        <v>0.53920000000000001</v>
      </c>
      <c r="S32" s="1186">
        <v>-0.18959999999999999</v>
      </c>
      <c r="T32" s="1003">
        <f>ROUND(SQRT(U32^2+V32^2)*1000/(SQRT(3)*U9),2)</f>
        <v>42.78</v>
      </c>
      <c r="U32" s="575">
        <v>0.73280000000000001</v>
      </c>
      <c r="V32" s="1186">
        <v>-0.18479999999999999</v>
      </c>
      <c r="W32" s="1003">
        <f>ROUND(SQRT(X32^2+Y32^2)*1000/(SQRT(3)*X9),2)</f>
        <v>48.79</v>
      </c>
      <c r="X32" s="575">
        <v>0.8448</v>
      </c>
      <c r="Y32" s="1186">
        <v>-0.17119999999999999</v>
      </c>
      <c r="Z32" s="1003">
        <f>ROUND(SQRT(AA32^2+AB32^2)*1000/(SQRT(3)*AA9),2)</f>
        <v>51.95</v>
      </c>
      <c r="AA32" s="575">
        <v>0.90559999999999996</v>
      </c>
      <c r="AB32" s="1186">
        <v>-0.14879999999999999</v>
      </c>
      <c r="AC32" s="1003">
        <f>ROUND(SQRT(AD32^2+AE32^2)*1000/(SQRT(3)*AD9),2)</f>
        <v>54.76</v>
      </c>
      <c r="AD32" s="575">
        <v>0.95760000000000001</v>
      </c>
      <c r="AE32" s="1186">
        <v>-0.1376</v>
      </c>
      <c r="AF32" s="1003">
        <f>ROUND(SQRT(AG32^2+AH32^2)*1000/(SQRT(3)*AG9),2)</f>
        <v>58.09</v>
      </c>
      <c r="AG32" s="575">
        <v>1.0184</v>
      </c>
      <c r="AH32" s="1186">
        <v>-0.12640000000000001</v>
      </c>
      <c r="AI32" s="1003">
        <f>ROUND(SQRT(AJ32^2+AK32^2)*1000/(SQRT(3)*AJ9),2)</f>
        <v>60.25</v>
      </c>
      <c r="AJ32" s="575">
        <v>1.0568</v>
      </c>
      <c r="AK32" s="1186">
        <v>-0.12720000000000001</v>
      </c>
      <c r="AL32" s="1003">
        <f>ROUND(SQRT(AM32^2+AN32^2)*1000/(SQRT(3)*AM9),2)</f>
        <v>62.1</v>
      </c>
      <c r="AM32" s="575">
        <v>1.0895999999999999</v>
      </c>
      <c r="AN32" s="1186">
        <v>-0.1288</v>
      </c>
      <c r="AO32" s="1003">
        <f>ROUND(SQRT(AP32^2+AQ32^2)*1000/(SQRT(3)*AP9),2)</f>
        <v>58.26</v>
      </c>
      <c r="AP32" s="575">
        <v>1.0224</v>
      </c>
      <c r="AQ32" s="1186">
        <v>-0.1192</v>
      </c>
      <c r="AR32" s="1003">
        <f>ROUND(SQRT(AS32^2+AT32^2)*1000/(SQRT(3)*AS9),2)</f>
        <v>53.42</v>
      </c>
      <c r="AS32" s="575">
        <v>0.93440000000000001</v>
      </c>
      <c r="AT32" s="1186">
        <v>-0.1328</v>
      </c>
      <c r="AU32" s="1003">
        <f>ROUND(SQRT(AV32^2+AW32^2)*1000/(SQRT(3)*AV9),2)</f>
        <v>50.22</v>
      </c>
      <c r="AV32" s="575">
        <v>0.87680000000000002</v>
      </c>
      <c r="AW32" s="1186">
        <v>-0.13600000000000001</v>
      </c>
      <c r="AX32" s="1003">
        <f>ROUND(SQRT(AY32^2+AZ32^2)*1000/(SQRT(3)*AY9),2)</f>
        <v>51.9</v>
      </c>
      <c r="AY32" s="575">
        <v>0.90720000000000001</v>
      </c>
      <c r="AZ32" s="1186">
        <v>-0.1336</v>
      </c>
      <c r="BA32" s="1003">
        <f>ROUND(SQRT(BB32^2+BC32^2)*1000/(SQRT(3)*BB9),2)</f>
        <v>53.91</v>
      </c>
      <c r="BB32" s="575">
        <v>0.94240000000000002</v>
      </c>
      <c r="BC32" s="1186">
        <v>-0.1376</v>
      </c>
      <c r="BD32" s="1003">
        <f>ROUND(SQRT(BE32^2+BF32^2)*1000/(SQRT(3)*BE9),2)</f>
        <v>60.44</v>
      </c>
      <c r="BE32" s="575">
        <v>1.0584</v>
      </c>
      <c r="BF32" s="1186">
        <v>-0.1416</v>
      </c>
      <c r="BG32" s="1003">
        <f>ROUND(SQRT(BH32^2+BI32^2)*1000/(SQRT(3)*BH9),2)</f>
        <v>62.36</v>
      </c>
      <c r="BH32" s="575">
        <v>1.0920000000000001</v>
      </c>
      <c r="BI32" s="1186">
        <v>-0.1464</v>
      </c>
      <c r="BJ32" s="1003">
        <f>ROUND(SQRT(BK32^2+BL32^2)*1000/(SQRT(3)*BK9),2)</f>
        <v>63.31</v>
      </c>
      <c r="BK32" s="575">
        <v>1.1088</v>
      </c>
      <c r="BL32" s="1186">
        <v>-0.1472</v>
      </c>
      <c r="BM32" s="1003">
        <f>ROUND(SQRT(BN32^2+BO32^2)*1000/(SQRT(3)*BN9),2)</f>
        <v>64.67</v>
      </c>
      <c r="BN32" s="575">
        <v>1.1312</v>
      </c>
      <c r="BO32" s="1186">
        <v>-0.16</v>
      </c>
      <c r="BP32" s="1003">
        <f>ROUND(SQRT(BQ32^2+BR32^2)*1000/(SQRT(3)*BQ9),2)</f>
        <v>62.16</v>
      </c>
      <c r="BQ32" s="575">
        <v>1.0864</v>
      </c>
      <c r="BR32" s="1186">
        <v>-0.16</v>
      </c>
      <c r="BS32" s="1003">
        <f>ROUND(SQRT(BT32^2+BU32^2)*1000/(SQRT(3)*BT9),2)</f>
        <v>52.89</v>
      </c>
      <c r="BT32" s="575">
        <v>0.92</v>
      </c>
      <c r="BU32" s="1186">
        <v>-0.16320000000000001</v>
      </c>
      <c r="BV32" s="1003">
        <f>ROUND(SQRT(BW32^2+BX32^2)*1000/(SQRT(3)*BW9),2)</f>
        <v>40.97</v>
      </c>
      <c r="BW32" s="575">
        <v>0.70399999999999996</v>
      </c>
      <c r="BX32" s="1186">
        <v>-0.16800000000000001</v>
      </c>
      <c r="BY32" s="1003">
        <f>ROUND(SQRT(BZ32^2+CA32^2)*1000/(SQRT(3)*BZ9),2)</f>
        <v>33.6</v>
      </c>
      <c r="BZ32" s="575">
        <v>0.56720000000000004</v>
      </c>
      <c r="CA32" s="1186">
        <v>-0.17519999999999999</v>
      </c>
      <c r="CB32" s="877">
        <f t="shared" si="3"/>
        <v>20.884800000000002</v>
      </c>
      <c r="CC32" s="877">
        <f t="shared" si="3"/>
        <v>-3.7039999999999993</v>
      </c>
      <c r="CD32" s="709"/>
      <c r="CF32" s="1051"/>
      <c r="CG32" s="1051"/>
      <c r="CH32" s="1047"/>
    </row>
    <row r="33" spans="1:86" ht="15" x14ac:dyDescent="0.25">
      <c r="A33" s="1412" t="s">
        <v>387</v>
      </c>
      <c r="B33" s="1413"/>
      <c r="C33" s="1414"/>
      <c r="D33" s="1258"/>
      <c r="E33" s="574"/>
      <c r="F33" s="575"/>
      <c r="G33" s="1259"/>
      <c r="H33" s="1003">
        <f>ROUND(SQRT(I33^2+J33^2)*1000/(SQRT(3)*I9),2)</f>
        <v>1.59</v>
      </c>
      <c r="I33" s="575">
        <v>2.8000000000000001E-2</v>
      </c>
      <c r="J33" s="1186">
        <v>8.0000000000000004E-4</v>
      </c>
      <c r="K33" s="1003">
        <f>ROUND(SQRT(L33^2+M33^2)*1000/(SQRT(3)*L9),2)</f>
        <v>1.59</v>
      </c>
      <c r="L33" s="575">
        <v>2.8000000000000001E-2</v>
      </c>
      <c r="M33" s="1186">
        <v>1.6000000000000001E-3</v>
      </c>
      <c r="N33" s="1003">
        <f>ROUND(SQRT(O33^2+P33^2)*1000/(SQRT(3)*O9),2)</f>
        <v>4.12</v>
      </c>
      <c r="O33" s="575">
        <v>7.2800000000000004E-2</v>
      </c>
      <c r="P33" s="1186">
        <v>-8.0000000000000004E-4</v>
      </c>
      <c r="Q33" s="1003">
        <f>ROUND(SQRT(R33^2+S33^2)*1000/(SQRT(3)*R9),2)</f>
        <v>6.52</v>
      </c>
      <c r="R33" s="575">
        <v>0.1152</v>
      </c>
      <c r="S33" s="1186">
        <v>4.0000000000000001E-3</v>
      </c>
      <c r="T33" s="1003">
        <f>ROUND(SQRT(U33^2+V33^2)*1000/(SQRT(3)*U9),2)</f>
        <v>6.02</v>
      </c>
      <c r="U33" s="575">
        <v>0.10639999999999999</v>
      </c>
      <c r="V33" s="1186">
        <v>2.4000000000000002E-3</v>
      </c>
      <c r="W33" s="1003">
        <f>ROUND(SQRT(X33^2+Y33^2)*1000/(SQRT(3)*X9),2)</f>
        <v>9.58</v>
      </c>
      <c r="X33" s="575">
        <v>0.16800000000000001</v>
      </c>
      <c r="Y33" s="1186">
        <v>2.0799999999999999E-2</v>
      </c>
      <c r="Z33" s="1003">
        <f>ROUND(SQRT(AA33^2+AB33^2)*1000/(SQRT(3)*AA9),2)</f>
        <v>12.06</v>
      </c>
      <c r="AA33" s="575">
        <v>0.2112</v>
      </c>
      <c r="AB33" s="1186">
        <v>2.8000000000000001E-2</v>
      </c>
      <c r="AC33" s="1003">
        <f>ROUND(SQRT(AD33^2+AE33^2)*1000/(SQRT(3)*AD9),2)</f>
        <v>10.58</v>
      </c>
      <c r="AD33" s="575">
        <v>0.18479999999999999</v>
      </c>
      <c r="AE33" s="1186">
        <v>2.8000000000000001E-2</v>
      </c>
      <c r="AF33" s="1003">
        <f>ROUND(SQRT(AG33^2+AH33^2)*1000/(SQRT(3)*AG9),2)</f>
        <v>10.08</v>
      </c>
      <c r="AG33" s="575">
        <v>0.17599999999999999</v>
      </c>
      <c r="AH33" s="1186">
        <v>2.7199999999999998E-2</v>
      </c>
      <c r="AI33" s="1003">
        <f>ROUND(SQRT(AJ33^2+AK33^2)*1000/(SQRT(3)*AJ9),2)</f>
        <v>10.63</v>
      </c>
      <c r="AJ33" s="575">
        <v>0.18559999999999999</v>
      </c>
      <c r="AK33" s="1186">
        <v>2.8799999999999999E-2</v>
      </c>
      <c r="AL33" s="1003">
        <f>ROUND(SQRT(AM33^2+AN33^2)*1000/(SQRT(3)*AM9),2)</f>
        <v>8.43</v>
      </c>
      <c r="AM33" s="575">
        <v>0.1472</v>
      </c>
      <c r="AN33" s="1186">
        <v>2.24E-2</v>
      </c>
      <c r="AO33" s="1003">
        <f>ROUND(SQRT(AP33^2+AQ33^2)*1000/(SQRT(3)*AP9),2)</f>
        <v>7.49</v>
      </c>
      <c r="AP33" s="575">
        <v>0.13120000000000001</v>
      </c>
      <c r="AQ33" s="1186">
        <v>1.6799999999999999E-2</v>
      </c>
      <c r="AR33" s="1003">
        <f>ROUND(SQRT(AS33^2+AT33^2)*1000/(SQRT(3)*AS9),2)</f>
        <v>7.65</v>
      </c>
      <c r="AS33" s="575">
        <v>0.1328</v>
      </c>
      <c r="AT33" s="1186">
        <v>2.4799999999999999E-2</v>
      </c>
      <c r="AU33" s="1003">
        <f>ROUND(SQRT(AV33^2+AW33^2)*1000/(SQRT(3)*AV9),2)</f>
        <v>7.83</v>
      </c>
      <c r="AV33" s="575">
        <v>0.1368</v>
      </c>
      <c r="AW33" s="1186">
        <v>0.02</v>
      </c>
      <c r="AX33" s="1003">
        <f>ROUND(SQRT(AY33^2+AZ33^2)*1000/(SQRT(3)*AY9),2)</f>
        <v>4.9400000000000004</v>
      </c>
      <c r="AY33" s="575">
        <v>8.72E-2</v>
      </c>
      <c r="AZ33" s="1186">
        <v>2.3999999999999998E-3</v>
      </c>
      <c r="BA33" s="1003">
        <f>ROUND(SQRT(BB33^2+BC33^2)*1000/(SQRT(3)*BB9),2)</f>
        <v>3.19</v>
      </c>
      <c r="BB33" s="575">
        <v>5.6000000000000001E-2</v>
      </c>
      <c r="BC33" s="1186">
        <v>-5.5999999999999999E-3</v>
      </c>
      <c r="BD33" s="1003">
        <f>ROUND(SQRT(BE33^2+BF33^2)*1000/(SQRT(3)*BE9),2)</f>
        <v>2.15</v>
      </c>
      <c r="BE33" s="575">
        <v>3.7600000000000001E-2</v>
      </c>
      <c r="BF33" s="1186">
        <v>-5.5999999999999999E-3</v>
      </c>
      <c r="BG33" s="1003">
        <f>ROUND(SQRT(BH33^2+BI33^2)*1000/(SQRT(3)*BH9),2)</f>
        <v>1.96</v>
      </c>
      <c r="BH33" s="575">
        <v>3.3599999999999998E-2</v>
      </c>
      <c r="BI33" s="1186">
        <v>-8.0000000000000002E-3</v>
      </c>
      <c r="BJ33" s="1003">
        <f>ROUND(SQRT(BK33^2+BL33^2)*1000/(SQRT(3)*BK9),2)</f>
        <v>2.0299999999999998</v>
      </c>
      <c r="BK33" s="575">
        <v>3.5200000000000002E-2</v>
      </c>
      <c r="BL33" s="1186">
        <v>-7.1999999999999998E-3</v>
      </c>
      <c r="BM33" s="1003">
        <f>ROUND(SQRT(BN33^2+BO33^2)*1000/(SQRT(3)*BN9),2)</f>
        <v>1.98</v>
      </c>
      <c r="BN33" s="575">
        <v>3.44E-2</v>
      </c>
      <c r="BO33" s="1186">
        <v>-6.4000000000000003E-3</v>
      </c>
      <c r="BP33" s="1003">
        <f>ROUND(SQRT(BQ33^2+BR33^2)*1000/(SQRT(3)*BQ9),2)</f>
        <v>1.93</v>
      </c>
      <c r="BQ33" s="575">
        <v>3.3599999999999998E-2</v>
      </c>
      <c r="BR33" s="1186">
        <v>-5.5999999999999999E-3</v>
      </c>
      <c r="BS33" s="1003">
        <f>ROUND(SQRT(BT33^2+BU33^2)*1000/(SQRT(3)*BT9),2)</f>
        <v>1.86</v>
      </c>
      <c r="BT33" s="575">
        <v>3.2000000000000001E-2</v>
      </c>
      <c r="BU33" s="1186">
        <v>-7.1999999999999998E-3</v>
      </c>
      <c r="BV33" s="1003">
        <f>ROUND(SQRT(BW33^2+BX33^2)*1000/(SQRT(3)*BW9),2)</f>
        <v>1.74</v>
      </c>
      <c r="BW33" s="575">
        <v>2.9600000000000001E-2</v>
      </c>
      <c r="BX33" s="1186">
        <v>-8.0000000000000002E-3</v>
      </c>
      <c r="BY33" s="1003">
        <f>ROUND(SQRT(BZ33^2+CA33^2)*1000/(SQRT(3)*BZ9),2)</f>
        <v>1.7</v>
      </c>
      <c r="BZ33" s="575">
        <v>2.8799999999999999E-2</v>
      </c>
      <c r="CA33" s="1186">
        <v>-8.8000000000000005E-3</v>
      </c>
      <c r="CB33" s="877">
        <f t="shared" si="3"/>
        <v>2.2319999999999998</v>
      </c>
      <c r="CC33" s="877">
        <f t="shared" si="3"/>
        <v>0.1648</v>
      </c>
      <c r="CD33" s="709"/>
      <c r="CF33" s="1051"/>
      <c r="CG33" s="1051"/>
      <c r="CH33" s="1047"/>
    </row>
    <row r="34" spans="1:86" ht="12.75" customHeight="1" x14ac:dyDescent="0.25">
      <c r="A34" s="1412" t="s">
        <v>388</v>
      </c>
      <c r="B34" s="1413"/>
      <c r="C34" s="1414"/>
      <c r="D34" s="1258"/>
      <c r="E34" s="574"/>
      <c r="F34" s="575"/>
      <c r="G34" s="1259"/>
      <c r="H34" s="1003">
        <f>ROUND(SQRT(I34^2+J34^2)*1000/(SQRT(3)*I9),2)</f>
        <v>11.71</v>
      </c>
      <c r="I34" s="575">
        <v>0.2064</v>
      </c>
      <c r="J34" s="1186">
        <v>-1.44E-2</v>
      </c>
      <c r="K34" s="1003">
        <f>ROUND(SQRT(L34^2+M34^2)*1000/(SQRT(3)*L9),2)</f>
        <v>10.51</v>
      </c>
      <c r="L34" s="575">
        <v>0.1842</v>
      </c>
      <c r="M34" s="1186">
        <v>-2.3400000000000001E-2</v>
      </c>
      <c r="N34" s="1003">
        <f>ROUND(SQRT(O34^2+P34^2)*1000/(SQRT(3)*O9),2)</f>
        <v>10.76</v>
      </c>
      <c r="O34" s="575">
        <v>0.18840000000000001</v>
      </c>
      <c r="P34" s="1186">
        <v>-2.58E-2</v>
      </c>
      <c r="Q34" s="1003">
        <f>ROUND(SQRT(R34^2+S34^2)*1000/(SQRT(3)*R9),2)</f>
        <v>10.87</v>
      </c>
      <c r="R34" s="575">
        <v>0.1908</v>
      </c>
      <c r="S34" s="1186">
        <v>-2.2200000000000001E-2</v>
      </c>
      <c r="T34" s="1003">
        <f>ROUND(SQRT(U34^2+V34^2)*1000/(SQRT(3)*U9),2)</f>
        <v>11.39</v>
      </c>
      <c r="U34" s="575">
        <v>0.20039999999999999</v>
      </c>
      <c r="V34" s="1186">
        <v>-1.7999999999999999E-2</v>
      </c>
      <c r="W34" s="1003">
        <f>ROUND(SQRT(X34^2+Y34^2)*1000/(SQRT(3)*X9),2)</f>
        <v>13.45</v>
      </c>
      <c r="X34" s="575">
        <v>0.23760000000000001</v>
      </c>
      <c r="Y34" s="1186">
        <v>-1.7999999999999995E-3</v>
      </c>
      <c r="Z34" s="1003">
        <f>ROUND(SQRT(AA34^2+AB34^2)*1000/(SQRT(3)*AA9),2)</f>
        <v>33.56</v>
      </c>
      <c r="AA34" s="575">
        <v>0.57479999999999998</v>
      </c>
      <c r="AB34" s="1186">
        <v>0.1452</v>
      </c>
      <c r="AC34" s="1003">
        <f>ROUND(SQRT(AD34^2+AE34^2)*1000/(SQRT(3)*AD9),2)</f>
        <v>40.47</v>
      </c>
      <c r="AD34" s="575">
        <v>0.70320000000000005</v>
      </c>
      <c r="AE34" s="1186">
        <v>0.12959999999999999</v>
      </c>
      <c r="AF34" s="1003">
        <f>ROUND(SQRT(AG34^2+AH34^2)*1000/(SQRT(3)*AG9),2)</f>
        <v>51.7</v>
      </c>
      <c r="AG34" s="575">
        <v>0.90239999999999998</v>
      </c>
      <c r="AH34" s="1186">
        <v>0.1416</v>
      </c>
      <c r="AI34" s="1003">
        <f>ROUND(SQRT(AJ34^2+AK34^2)*1000/(SQRT(3)*AJ9),2)</f>
        <v>52.73</v>
      </c>
      <c r="AJ34" s="575">
        <v>0.92100000000000004</v>
      </c>
      <c r="AK34" s="1186">
        <v>0.13980000000000001</v>
      </c>
      <c r="AL34" s="1003">
        <f>ROUND(SQRT(AM34^2+AN34^2)*1000/(SQRT(3)*AM9),2)</f>
        <v>52.91</v>
      </c>
      <c r="AM34" s="575">
        <v>0.92400000000000004</v>
      </c>
      <c r="AN34" s="1186">
        <v>0.1416</v>
      </c>
      <c r="AO34" s="1003">
        <f>ROUND(SQRT(AP34^2+AQ34^2)*1000/(SQRT(3)*AP9),2)</f>
        <v>53.51</v>
      </c>
      <c r="AP34" s="575">
        <v>0.93420000000000003</v>
      </c>
      <c r="AQ34" s="1186">
        <v>0.14460000000000001</v>
      </c>
      <c r="AR34" s="1003">
        <f>ROUND(SQRT(AS34^2+AT34^2)*1000/(SQRT(3)*AS9),2)</f>
        <v>53.93</v>
      </c>
      <c r="AS34" s="575">
        <v>0.94140000000000001</v>
      </c>
      <c r="AT34" s="1186">
        <v>0.14699999999999999</v>
      </c>
      <c r="AU34" s="1003">
        <f>ROUND(SQRT(AV34^2+AW34^2)*1000/(SQRT(3)*AV9),2)</f>
        <v>54.09</v>
      </c>
      <c r="AV34" s="575">
        <v>0.94440000000000002</v>
      </c>
      <c r="AW34" s="1186">
        <v>0.1464</v>
      </c>
      <c r="AX34" s="1003">
        <f>ROUND(SQRT(AY34^2+AZ34^2)*1000/(SQRT(3)*AY9),2)</f>
        <v>53.74</v>
      </c>
      <c r="AY34" s="575">
        <v>0.93840000000000001</v>
      </c>
      <c r="AZ34" s="1186">
        <v>0.14399999999999999</v>
      </c>
      <c r="BA34" s="1003">
        <f>ROUND(SQRT(BB34^2+BC34^2)*1000/(SQRT(3)*BB9),2)</f>
        <v>54.2</v>
      </c>
      <c r="BB34" s="575">
        <v>0.94620000000000004</v>
      </c>
      <c r="BC34" s="1186">
        <v>0.1464</v>
      </c>
      <c r="BD34" s="1003">
        <f>ROUND(SQRT(BE34^2+BF34^2)*1000/(SQRT(3)*BE9),2)</f>
        <v>52.71</v>
      </c>
      <c r="BE34" s="575">
        <v>0.9204</v>
      </c>
      <c r="BF34" s="1186">
        <v>0.14099999999999999</v>
      </c>
      <c r="BG34" s="1003">
        <f>ROUND(SQRT(BH34^2+BI34^2)*1000/(SQRT(3)*BH9),2)</f>
        <v>51.56</v>
      </c>
      <c r="BH34" s="575">
        <v>0.90059999999999996</v>
      </c>
      <c r="BI34" s="1186">
        <v>0.1368</v>
      </c>
      <c r="BJ34" s="1003">
        <f>ROUND(SQRT(BK34^2+BL34^2)*1000/(SQRT(3)*BK9),2)</f>
        <v>49.05</v>
      </c>
      <c r="BK34" s="575">
        <v>0.85740000000000005</v>
      </c>
      <c r="BL34" s="1186">
        <v>0.126</v>
      </c>
      <c r="BM34" s="1003">
        <f>ROUND(SQRT(BN34^2+BO34^2)*1000/(SQRT(3)*BN9),2)</f>
        <v>42.52</v>
      </c>
      <c r="BN34" s="575">
        <v>0.74760000000000004</v>
      </c>
      <c r="BO34" s="1186">
        <v>7.3799999999999991E-2</v>
      </c>
      <c r="BP34" s="1003">
        <f>ROUND(SQRT(BQ34^2+BR34^2)*1000/(SQRT(3)*BQ9),2)</f>
        <v>19.600000000000001</v>
      </c>
      <c r="BQ34" s="575">
        <v>0.34620000000000001</v>
      </c>
      <c r="BR34" s="1186">
        <v>1.0200000000000001E-2</v>
      </c>
      <c r="BS34" s="1003">
        <f>ROUND(SQRT(BT34^2+BU34^2)*1000/(SQRT(3)*BT9),2)</f>
        <v>14.28</v>
      </c>
      <c r="BT34" s="575">
        <v>0.25140000000000001</v>
      </c>
      <c r="BU34" s="1186">
        <v>-2.1600000000000001E-2</v>
      </c>
      <c r="BV34" s="1003">
        <f>ROUND(SQRT(BW34^2+BX34^2)*1000/(SQRT(3)*BW9),2)</f>
        <v>14.07</v>
      </c>
      <c r="BW34" s="575">
        <v>0.24779999999999999</v>
      </c>
      <c r="BX34" s="1186">
        <v>-1.8600000000000002E-2</v>
      </c>
      <c r="BY34" s="1003">
        <f>ROUND(SQRT(BZ34^2+CA34^2)*1000/(SQRT(3)*BZ9),2)</f>
        <v>13.75</v>
      </c>
      <c r="BZ34" s="575">
        <v>0.2424</v>
      </c>
      <c r="CA34" s="1186">
        <v>-1.6799999999999999E-2</v>
      </c>
      <c r="CB34" s="877">
        <f t="shared" si="3"/>
        <v>14.451600000000001</v>
      </c>
      <c r="CC34" s="877">
        <f t="shared" si="3"/>
        <v>1.7514000000000003</v>
      </c>
      <c r="CD34" s="709"/>
      <c r="CF34" s="1051"/>
      <c r="CG34" s="1051"/>
      <c r="CH34" s="1047"/>
    </row>
    <row r="35" spans="1:86" ht="15" x14ac:dyDescent="0.25">
      <c r="A35" s="1411" t="s">
        <v>389</v>
      </c>
      <c r="B35" s="642"/>
      <c r="C35" s="438"/>
      <c r="D35" s="1258"/>
      <c r="E35" s="574"/>
      <c r="F35" s="575"/>
      <c r="G35" s="1259"/>
      <c r="H35" s="1003">
        <f>ROUND(SQRT(I35^2+J35^2)*1000/(SQRT(3)*I9),2)</f>
        <v>20.93</v>
      </c>
      <c r="I35" s="575">
        <v>0.36840000000000001</v>
      </c>
      <c r="J35" s="1186">
        <v>3.1199999999999999E-2</v>
      </c>
      <c r="K35" s="1003">
        <f>ROUND(SQRT(L35^2+M35^2)*1000/(SQRT(3)*L9),2)</f>
        <v>19.64</v>
      </c>
      <c r="L35" s="575">
        <v>0.3468</v>
      </c>
      <c r="M35" s="1186">
        <v>1.1999999999999999E-2</v>
      </c>
      <c r="N35" s="1003">
        <f>ROUND(SQRT(O35^2+P35^2)*1000/(SQRT(3)*O9),2)</f>
        <v>19.16</v>
      </c>
      <c r="O35" s="575">
        <v>0.33839999999999998</v>
      </c>
      <c r="P35" s="1186">
        <v>1.0799999999999999E-2</v>
      </c>
      <c r="Q35" s="1003">
        <f>ROUND(SQRT(R35^2+S35^2)*1000/(SQRT(3)*R9),2)</f>
        <v>20.11</v>
      </c>
      <c r="R35" s="575">
        <v>0.35520000000000002</v>
      </c>
      <c r="S35" s="1186">
        <v>1.2000000000000014E-3</v>
      </c>
      <c r="T35" s="1003">
        <f>ROUND(SQRT(U35^2+V35^2)*1000/(SQRT(3)*U9),2)</f>
        <v>26.45</v>
      </c>
      <c r="U35" s="575">
        <v>0.46679999999999999</v>
      </c>
      <c r="V35" s="1186">
        <v>2.1600000000000001E-2</v>
      </c>
      <c r="W35" s="1003">
        <f>ROUND(SQRT(X35^2+Y35^2)*1000/(SQRT(3)*X9),2)</f>
        <v>32.54</v>
      </c>
      <c r="X35" s="575">
        <v>0.57240000000000002</v>
      </c>
      <c r="Y35" s="1186">
        <v>5.3999999999999999E-2</v>
      </c>
      <c r="Z35" s="1003">
        <f>ROUND(SQRT(AA35^2+AB35^2)*1000/(SQRT(3)*AA9),2)</f>
        <v>32.29</v>
      </c>
      <c r="AA35" s="575">
        <v>0.56759999999999999</v>
      </c>
      <c r="AB35" s="1186">
        <v>5.7599999999999998E-2</v>
      </c>
      <c r="AC35" s="1003">
        <f>ROUND(SQRT(AD35^2+AE35^2)*1000/(SQRT(3)*AD9),2)</f>
        <v>33.74</v>
      </c>
      <c r="AD35" s="575">
        <v>0.59279999999999999</v>
      </c>
      <c r="AE35" s="1186">
        <v>6.2400000000000004E-2</v>
      </c>
      <c r="AF35" s="1003">
        <f>ROUND(SQRT(AG35^2+AH35^2)*1000/(SQRT(3)*AG9),2)</f>
        <v>34.65</v>
      </c>
      <c r="AG35" s="575">
        <v>0.60960000000000003</v>
      </c>
      <c r="AH35" s="1186">
        <v>5.5199999999999999E-2</v>
      </c>
      <c r="AI35" s="1003">
        <f>ROUND(SQRT(AJ35^2+AK35^2)*1000/(SQRT(3)*AJ9),2)</f>
        <v>36.85</v>
      </c>
      <c r="AJ35" s="575">
        <v>0.64800000000000002</v>
      </c>
      <c r="AK35" s="1186">
        <v>6.3600000000000004E-2</v>
      </c>
      <c r="AL35" s="1003">
        <f>ROUND(SQRT(AM35^2+AN35^2)*1000/(SQRT(3)*AM9),2)</f>
        <v>37.69</v>
      </c>
      <c r="AM35" s="575">
        <v>0.66239999999999999</v>
      </c>
      <c r="AN35" s="1186">
        <v>6.8399999999999989E-2</v>
      </c>
      <c r="AO35" s="1003">
        <f>ROUND(SQRT(AP35^2+AQ35^2)*1000/(SQRT(3)*AP9),2)</f>
        <v>37</v>
      </c>
      <c r="AP35" s="575">
        <v>0.6492</v>
      </c>
      <c r="AQ35" s="1186">
        <v>7.6800000000000007E-2</v>
      </c>
      <c r="AR35" s="1003">
        <f>ROUND(SQRT(AS35^2+AT35^2)*1000/(SQRT(3)*AS9),2)</f>
        <v>33.6</v>
      </c>
      <c r="AS35" s="575">
        <v>0.59040000000000004</v>
      </c>
      <c r="AT35" s="1186">
        <v>6.2400000000000004E-2</v>
      </c>
      <c r="AU35" s="1003">
        <f>ROUND(SQRT(AV35^2+AW35^2)*1000/(SQRT(3)*AV9),2)</f>
        <v>34.04</v>
      </c>
      <c r="AV35" s="575">
        <v>0.5988</v>
      </c>
      <c r="AW35" s="1186">
        <v>5.5200000000000006E-2</v>
      </c>
      <c r="AX35" s="1003">
        <f>ROUND(SQRT(AY35^2+AZ35^2)*1000/(SQRT(3)*AY9),2)</f>
        <v>34.520000000000003</v>
      </c>
      <c r="AY35" s="575">
        <v>0.60719999999999996</v>
      </c>
      <c r="AZ35" s="1186">
        <v>5.6400000000000006E-2</v>
      </c>
      <c r="BA35" s="1003">
        <f>ROUND(SQRT(BB35^2+BC35^2)*1000/(SQRT(3)*BB9),2)</f>
        <v>37.090000000000003</v>
      </c>
      <c r="BB35" s="575">
        <v>0.65159999999999996</v>
      </c>
      <c r="BC35" s="1186">
        <v>6.8399999999999989E-2</v>
      </c>
      <c r="BD35" s="1003">
        <f>ROUND(SQRT(BE35^2+BF35^2)*1000/(SQRT(3)*BE9),2)</f>
        <v>40.6</v>
      </c>
      <c r="BE35" s="575">
        <v>0.71279999999999999</v>
      </c>
      <c r="BF35" s="1186">
        <v>8.0399999999999999E-2</v>
      </c>
      <c r="BG35" s="1003">
        <f>ROUND(SQRT(BH35^2+BI35^2)*1000/(SQRT(3)*BH9),2)</f>
        <v>40.99</v>
      </c>
      <c r="BH35" s="575">
        <v>0.72</v>
      </c>
      <c r="BI35" s="1186">
        <v>7.8E-2</v>
      </c>
      <c r="BJ35" s="1003">
        <f>ROUND(SQRT(BK35^2+BL35^2)*1000/(SQRT(3)*BK9),2)</f>
        <v>41.9</v>
      </c>
      <c r="BK35" s="575">
        <v>0.73680000000000001</v>
      </c>
      <c r="BL35" s="1186">
        <v>7.0800000000000002E-2</v>
      </c>
      <c r="BM35" s="1003">
        <f>ROUND(SQRT(BN35^2+BO35^2)*1000/(SQRT(3)*BN9),2)</f>
        <v>42.83</v>
      </c>
      <c r="BN35" s="575">
        <v>0.75360000000000005</v>
      </c>
      <c r="BO35" s="1186">
        <v>6.8400000000000002E-2</v>
      </c>
      <c r="BP35" s="1003">
        <f>ROUND(SQRT(BQ35^2+BR35^2)*1000/(SQRT(3)*BQ9),2)</f>
        <v>41.7</v>
      </c>
      <c r="BQ35" s="575">
        <v>0.73440000000000005</v>
      </c>
      <c r="BR35" s="1186">
        <v>5.8799999999999998E-2</v>
      </c>
      <c r="BS35" s="1003">
        <f>ROUND(SQRT(BT35^2+BU35^2)*1000/(SQRT(3)*BT9),2)</f>
        <v>37.14</v>
      </c>
      <c r="BT35" s="575">
        <v>0.65400000000000003</v>
      </c>
      <c r="BU35" s="1186">
        <v>5.3999999999999999E-2</v>
      </c>
      <c r="BV35" s="1003">
        <f>ROUND(SQRT(BW35^2+BX35^2)*1000/(SQRT(3)*BW9),2)</f>
        <v>30.29</v>
      </c>
      <c r="BW35" s="575">
        <v>0.53280000000000005</v>
      </c>
      <c r="BX35" s="1186">
        <v>5.04E-2</v>
      </c>
      <c r="BY35" s="1003">
        <f>ROUND(SQRT(BZ35^2+CA35^2)*1000/(SQRT(3)*BZ9),2)</f>
        <v>24.71</v>
      </c>
      <c r="BZ35" s="575">
        <v>0.43440000000000001</v>
      </c>
      <c r="CA35" s="1186">
        <v>4.3200000000000002E-2</v>
      </c>
      <c r="CB35" s="877">
        <f t="shared" si="3"/>
        <v>13.904400000000001</v>
      </c>
      <c r="CC35" s="877">
        <f t="shared" si="3"/>
        <v>1.2611999999999999</v>
      </c>
      <c r="CD35" s="709"/>
      <c r="CF35" s="1051"/>
      <c r="CG35" s="1051"/>
      <c r="CH35" s="1047"/>
    </row>
    <row r="36" spans="1:86" ht="15" x14ac:dyDescent="0.25">
      <c r="A36" s="1411" t="s">
        <v>390</v>
      </c>
      <c r="B36" s="642"/>
      <c r="C36" s="438"/>
      <c r="D36" s="1258"/>
      <c r="E36" s="574"/>
      <c r="F36" s="575"/>
      <c r="G36" s="1259"/>
      <c r="H36" s="1003">
        <f>ROUND(SQRT(I36^2+J36^2)*1000/(SQRT(3)*I9),2)</f>
        <v>11.5</v>
      </c>
      <c r="I36" s="1415">
        <v>0.18</v>
      </c>
      <c r="J36" s="1416">
        <v>9.4399999999999998E-2</v>
      </c>
      <c r="K36" s="1003">
        <f>ROUND(SQRT(L36^2+M36^2)*1000/(SQRT(3)*L9),2)</f>
        <v>10.41</v>
      </c>
      <c r="L36" s="1415">
        <v>0.16239999999999999</v>
      </c>
      <c r="M36" s="1416">
        <v>8.6400000000000005E-2</v>
      </c>
      <c r="N36" s="1003">
        <f>ROUND(SQRT(O36^2+P36^2)*1000/(SQRT(3)*O9),2)</f>
        <v>10.35</v>
      </c>
      <c r="O36" s="1415">
        <v>0.1608</v>
      </c>
      <c r="P36" s="1416">
        <v>8.72E-2</v>
      </c>
      <c r="Q36" s="1003">
        <f>ROUND(SQRT(R36^2+S36^2)*1000/(SQRT(3)*R9),2)</f>
        <v>10.4</v>
      </c>
      <c r="R36" s="1415">
        <v>0.1608</v>
      </c>
      <c r="S36" s="1416">
        <v>8.8800000000000004E-2</v>
      </c>
      <c r="T36" s="1003">
        <f>ROUND(SQRT(U36^2+V36^2)*1000/(SQRT(3)*U9),2)</f>
        <v>10.78</v>
      </c>
      <c r="U36" s="1415">
        <v>0.16880000000000001</v>
      </c>
      <c r="V36" s="1416">
        <v>8.7999999999999995E-2</v>
      </c>
      <c r="W36" s="1003">
        <f>ROUND(SQRT(X36^2+Y36^2)*1000/(SQRT(3)*X9),2)</f>
        <v>12.13</v>
      </c>
      <c r="X36" s="1415">
        <v>0.19120000000000001</v>
      </c>
      <c r="Y36" s="1416">
        <v>9.6799999999999997E-2</v>
      </c>
      <c r="Z36" s="1003">
        <f>ROUND(SQRT(AA36^2+AB36^2)*1000/(SQRT(3)*AA9),2)</f>
        <v>13.85</v>
      </c>
      <c r="AA36" s="1415">
        <v>0.22</v>
      </c>
      <c r="AB36" s="1416">
        <v>0.1072</v>
      </c>
      <c r="AC36" s="1003">
        <f>ROUND(SQRT(AD36^2+AE36^2)*1000/(SQRT(3)*AD9),2)</f>
        <v>13.12</v>
      </c>
      <c r="AD36" s="1415">
        <v>0.2064</v>
      </c>
      <c r="AE36" s="1416">
        <v>0.1056</v>
      </c>
      <c r="AF36" s="1003">
        <f>ROUND(SQRT(AG36^2+AH36^2)*1000/(SQRT(3)*AG9),2)</f>
        <v>13.43</v>
      </c>
      <c r="AG36" s="1415">
        <v>0.21440000000000001</v>
      </c>
      <c r="AH36" s="1416">
        <v>0.1016</v>
      </c>
      <c r="AI36" s="1003">
        <f>ROUND(SQRT(AJ36^2+AK36^2)*1000/(SQRT(3)*AJ9),2)</f>
        <v>13.57</v>
      </c>
      <c r="AJ36" s="1415">
        <v>0.21759999999999999</v>
      </c>
      <c r="AK36" s="1416">
        <v>0.1008</v>
      </c>
      <c r="AL36" s="1003">
        <f>ROUND(SQRT(AM36^2+AN36^2)*1000/(SQRT(3)*AM9),2)</f>
        <v>13.99</v>
      </c>
      <c r="AM36" s="1415">
        <v>0.22559999999999999</v>
      </c>
      <c r="AN36" s="1416">
        <v>0.1008</v>
      </c>
      <c r="AO36" s="1003">
        <f>ROUND(SQRT(AP36^2+AQ36^2)*1000/(SQRT(3)*AP9),2)</f>
        <v>13.03</v>
      </c>
      <c r="AP36" s="1415">
        <v>0.20960000000000001</v>
      </c>
      <c r="AQ36" s="1416">
        <v>9.5200000000000007E-2</v>
      </c>
      <c r="AR36" s="1003">
        <f>ROUND(SQRT(AS36^2+AT36^2)*1000/(SQRT(3)*AS9),2)</f>
        <v>13.76</v>
      </c>
      <c r="AS36" s="1415">
        <v>0.2208</v>
      </c>
      <c r="AT36" s="1416">
        <v>0.1016</v>
      </c>
      <c r="AU36" s="1003">
        <f>ROUND(SQRT(AV36^2+AW36^2)*1000/(SQRT(3)*AV9),2)</f>
        <v>12.54</v>
      </c>
      <c r="AV36" s="1415">
        <v>0.20080000000000001</v>
      </c>
      <c r="AW36" s="1416">
        <v>9.3600000000000003E-2</v>
      </c>
      <c r="AX36" s="1003">
        <f>ROUND(SQRT(AY36^2+AZ36^2)*1000/(SQRT(3)*AY9),2)</f>
        <v>12.98</v>
      </c>
      <c r="AY36" s="1415">
        <v>0.2056</v>
      </c>
      <c r="AZ36" s="1416">
        <v>0.1016</v>
      </c>
      <c r="BA36" s="1003">
        <f>ROUND(SQRT(BB36^2+BC36^2)*1000/(SQRT(3)*BB9),2)</f>
        <v>12.47</v>
      </c>
      <c r="BB36" s="1415">
        <v>0.1968</v>
      </c>
      <c r="BC36" s="1416">
        <v>9.9199999999999997E-2</v>
      </c>
      <c r="BD36" s="1003">
        <f>ROUND(SQRT(BE36^2+BF36^2)*1000/(SQRT(3)*BE9),2)</f>
        <v>11.85</v>
      </c>
      <c r="BE36" s="1415">
        <v>0.18640000000000001</v>
      </c>
      <c r="BF36" s="1416">
        <v>9.5200000000000007E-2</v>
      </c>
      <c r="BG36" s="1003">
        <f>ROUND(SQRT(BH36^2+BI36^2)*1000/(SQRT(3)*BH9),2)</f>
        <v>13</v>
      </c>
      <c r="BH36" s="1415">
        <v>0.2064</v>
      </c>
      <c r="BI36" s="1416">
        <v>0.1008</v>
      </c>
      <c r="BJ36" s="1003">
        <f>ROUND(SQRT(BK36^2+BL36^2)*1000/(SQRT(3)*BK9),2)</f>
        <v>13.32</v>
      </c>
      <c r="BK36" s="1415">
        <v>0.216</v>
      </c>
      <c r="BL36" s="1416">
        <v>9.3600000000000003E-2</v>
      </c>
      <c r="BM36" s="1003">
        <f>ROUND(SQRT(BN36^2+BO36^2)*1000/(SQRT(3)*BN9),2)</f>
        <v>14.59</v>
      </c>
      <c r="BN36" s="1415">
        <v>0.23519999999999999</v>
      </c>
      <c r="BO36" s="1416">
        <v>0.1056</v>
      </c>
      <c r="BP36" s="1003">
        <f>ROUND(SQRT(BQ36^2+BR36^2)*1000/(SQRT(3)*BQ9),2)</f>
        <v>13.12</v>
      </c>
      <c r="BQ36" s="1415">
        <v>0.21279999999999999</v>
      </c>
      <c r="BR36" s="1416">
        <v>9.1999999999999998E-2</v>
      </c>
      <c r="BS36" s="1003">
        <f>ROUND(SQRT(BT36^2+BU36^2)*1000/(SQRT(3)*BT9),2)</f>
        <v>12.54</v>
      </c>
      <c r="BT36" s="1415">
        <v>0.19839999999999999</v>
      </c>
      <c r="BU36" s="1416">
        <v>9.8400000000000001E-2</v>
      </c>
      <c r="BV36" s="1003">
        <f>ROUND(SQRT(BW36^2+BX36^2)*1000/(SQRT(3)*BW9),2)</f>
        <v>11.53</v>
      </c>
      <c r="BW36" s="1415">
        <v>0.18</v>
      </c>
      <c r="BX36" s="1416">
        <v>9.5200000000000007E-2</v>
      </c>
      <c r="BY36" s="1003">
        <f>ROUND(SQRT(BZ36^2+CA36^2)*1000/(SQRT(3)*BZ9),2)</f>
        <v>10.6</v>
      </c>
      <c r="BZ36" s="1415">
        <v>0.1648</v>
      </c>
      <c r="CA36" s="1416">
        <v>8.8800000000000004E-2</v>
      </c>
      <c r="CB36" s="877">
        <f t="shared" si="3"/>
        <v>4.7415999999999991</v>
      </c>
      <c r="CC36" s="877">
        <f t="shared" si="3"/>
        <v>2.3183999999999991</v>
      </c>
      <c r="CD36" s="709"/>
      <c r="CF36" s="1051"/>
      <c r="CG36" s="1051"/>
      <c r="CH36" s="1047"/>
    </row>
    <row r="37" spans="1:86" ht="12.75" customHeight="1" x14ac:dyDescent="0.25">
      <c r="A37" s="1417" t="s">
        <v>363</v>
      </c>
      <c r="B37" s="642"/>
      <c r="C37" s="438"/>
      <c r="D37" s="1258"/>
      <c r="E37" s="574"/>
      <c r="F37" s="575"/>
      <c r="G37" s="1259"/>
      <c r="H37" s="1418">
        <f t="shared" ref="H37:BS37" si="4">SUM(H38:H44)</f>
        <v>132.04</v>
      </c>
      <c r="I37" s="1419">
        <f t="shared" si="4"/>
        <v>2.1046</v>
      </c>
      <c r="J37" s="1420">
        <f t="shared" si="4"/>
        <v>0.34879999999999994</v>
      </c>
      <c r="K37" s="1418">
        <f t="shared" si="4"/>
        <v>128.28</v>
      </c>
      <c r="L37" s="1419">
        <f t="shared" si="4"/>
        <v>2.0327999999999999</v>
      </c>
      <c r="M37" s="1420">
        <f t="shared" si="4"/>
        <v>0.33759999999999996</v>
      </c>
      <c r="N37" s="1418">
        <f t="shared" si="4"/>
        <v>128.6</v>
      </c>
      <c r="O37" s="1419">
        <f t="shared" si="4"/>
        <v>2.0406</v>
      </c>
      <c r="P37" s="1420">
        <f t="shared" si="4"/>
        <v>0.32619999999999999</v>
      </c>
      <c r="Q37" s="1418">
        <f t="shared" si="4"/>
        <v>139.82</v>
      </c>
      <c r="R37" s="1419">
        <f t="shared" si="4"/>
        <v>2.2534000000000001</v>
      </c>
      <c r="S37" s="1420">
        <f t="shared" si="4"/>
        <v>0.34140000000000004</v>
      </c>
      <c r="T37" s="1418">
        <f t="shared" si="4"/>
        <v>174.39</v>
      </c>
      <c r="U37" s="1419">
        <f t="shared" si="4"/>
        <v>2.8893999999999997</v>
      </c>
      <c r="V37" s="1420">
        <f t="shared" si="4"/>
        <v>0.39879999999999999</v>
      </c>
      <c r="W37" s="1418">
        <f t="shared" si="4"/>
        <v>212.95</v>
      </c>
      <c r="X37" s="1419">
        <f t="shared" si="4"/>
        <v>3.6002000000000001</v>
      </c>
      <c r="Y37" s="1420">
        <f t="shared" si="4"/>
        <v>0.50420000000000009</v>
      </c>
      <c r="Z37" s="1418">
        <f t="shared" si="4"/>
        <v>235.92999999999998</v>
      </c>
      <c r="AA37" s="1419">
        <f t="shared" si="4"/>
        <v>3.9968000000000004</v>
      </c>
      <c r="AB37" s="1420">
        <f t="shared" si="4"/>
        <v>0.70040000000000013</v>
      </c>
      <c r="AC37" s="1418">
        <f t="shared" si="4"/>
        <v>250.93</v>
      </c>
      <c r="AD37" s="1419">
        <f t="shared" si="4"/>
        <v>4.2715999999999994</v>
      </c>
      <c r="AE37" s="1420">
        <f t="shared" si="4"/>
        <v>0.75219999999999998</v>
      </c>
      <c r="AF37" s="1418">
        <f t="shared" si="4"/>
        <v>260.08</v>
      </c>
      <c r="AG37" s="1419">
        <f t="shared" si="4"/>
        <v>4.431</v>
      </c>
      <c r="AH37" s="1420">
        <f t="shared" si="4"/>
        <v>0.73740000000000006</v>
      </c>
      <c r="AI37" s="1418">
        <f t="shared" si="4"/>
        <v>266.01</v>
      </c>
      <c r="AJ37" s="1419">
        <f t="shared" si="4"/>
        <v>4.5430000000000001</v>
      </c>
      <c r="AK37" s="1420">
        <f t="shared" si="4"/>
        <v>0.74940000000000007</v>
      </c>
      <c r="AL37" s="1418">
        <f t="shared" si="4"/>
        <v>265.23</v>
      </c>
      <c r="AM37" s="1419">
        <f t="shared" si="4"/>
        <v>4.5206</v>
      </c>
      <c r="AN37" s="1420">
        <f t="shared" si="4"/>
        <v>0.70340000000000003</v>
      </c>
      <c r="AO37" s="1418">
        <f t="shared" si="4"/>
        <v>257.21000000000004</v>
      </c>
      <c r="AP37" s="1419">
        <f t="shared" si="4"/>
        <v>4.3757999999999999</v>
      </c>
      <c r="AQ37" s="1420">
        <f t="shared" si="4"/>
        <v>0.74839999999999995</v>
      </c>
      <c r="AR37" s="1418">
        <f t="shared" si="4"/>
        <v>245.9</v>
      </c>
      <c r="AS37" s="1419">
        <f t="shared" si="4"/>
        <v>4.1802000000000001</v>
      </c>
      <c r="AT37" s="1420">
        <f t="shared" si="4"/>
        <v>0.74360000000000004</v>
      </c>
      <c r="AU37" s="1418">
        <f t="shared" si="4"/>
        <v>244.11</v>
      </c>
      <c r="AV37" s="1419">
        <f t="shared" si="4"/>
        <v>4.1489999999999991</v>
      </c>
      <c r="AW37" s="1420">
        <f t="shared" si="4"/>
        <v>0.71540000000000004</v>
      </c>
      <c r="AX37" s="1418">
        <f t="shared" si="4"/>
        <v>246.54</v>
      </c>
      <c r="AY37" s="1419">
        <f t="shared" si="4"/>
        <v>4.1916000000000002</v>
      </c>
      <c r="AZ37" s="1420">
        <f t="shared" si="4"/>
        <v>0.67760000000000009</v>
      </c>
      <c r="BA37" s="1418">
        <f t="shared" si="4"/>
        <v>244.04999999999998</v>
      </c>
      <c r="BB37" s="1419">
        <f t="shared" si="4"/>
        <v>4.1500000000000004</v>
      </c>
      <c r="BC37" s="1420">
        <f t="shared" si="4"/>
        <v>0.66479999999999995</v>
      </c>
      <c r="BD37" s="1418">
        <f t="shared" si="4"/>
        <v>249.87</v>
      </c>
      <c r="BE37" s="1419">
        <f t="shared" si="4"/>
        <v>4.2545999999999999</v>
      </c>
      <c r="BF37" s="1420">
        <f t="shared" si="4"/>
        <v>0.65139999999999998</v>
      </c>
      <c r="BG37" s="1418">
        <f t="shared" si="4"/>
        <v>246.97000000000003</v>
      </c>
      <c r="BH37" s="1419">
        <f t="shared" si="4"/>
        <v>4.2065999999999999</v>
      </c>
      <c r="BI37" s="1420">
        <f t="shared" si="4"/>
        <v>0.61140000000000005</v>
      </c>
      <c r="BJ37" s="1418">
        <f t="shared" si="4"/>
        <v>250.87</v>
      </c>
      <c r="BK37" s="1419">
        <f t="shared" si="4"/>
        <v>4.2636000000000003</v>
      </c>
      <c r="BL37" s="1420">
        <f t="shared" si="4"/>
        <v>0.60260000000000002</v>
      </c>
      <c r="BM37" s="1418">
        <f t="shared" si="4"/>
        <v>250.07999999999998</v>
      </c>
      <c r="BN37" s="1419">
        <f t="shared" si="4"/>
        <v>4.2563999999999993</v>
      </c>
      <c r="BO37" s="1420">
        <f t="shared" si="4"/>
        <v>0.57519999999999993</v>
      </c>
      <c r="BP37" s="1418">
        <f t="shared" si="4"/>
        <v>230.48</v>
      </c>
      <c r="BQ37" s="1419">
        <f t="shared" si="4"/>
        <v>3.9076000000000004</v>
      </c>
      <c r="BR37" s="1420">
        <f t="shared" si="4"/>
        <v>0.50960000000000005</v>
      </c>
      <c r="BS37" s="1418">
        <f t="shared" si="4"/>
        <v>200.55</v>
      </c>
      <c r="BT37" s="1419">
        <f t="shared" ref="BT37:CA37" si="5">SUM(BT38:BT44)</f>
        <v>3.3814000000000002</v>
      </c>
      <c r="BU37" s="1420">
        <f t="shared" si="5"/>
        <v>0.46019999999999994</v>
      </c>
      <c r="BV37" s="1418">
        <f t="shared" si="5"/>
        <v>165.65</v>
      </c>
      <c r="BW37" s="1419">
        <f t="shared" si="5"/>
        <v>2.7484000000000002</v>
      </c>
      <c r="BX37" s="1420">
        <f t="shared" si="5"/>
        <v>0.38580000000000003</v>
      </c>
      <c r="BY37" s="1418">
        <f>SUM(BY38:BY44)</f>
        <v>140.12</v>
      </c>
      <c r="BZ37" s="1419">
        <f t="shared" si="5"/>
        <v>2.2734000000000001</v>
      </c>
      <c r="CA37" s="1420">
        <f t="shared" si="5"/>
        <v>0.38400000000000001</v>
      </c>
      <c r="CB37" s="877">
        <f>SUM(CB38:CB44)</f>
        <v>87.022599999999997</v>
      </c>
      <c r="CC37" s="877">
        <f>SUM(CC38:CC44)</f>
        <v>13.629799999999999</v>
      </c>
      <c r="CD37" s="709"/>
      <c r="CF37" s="1051"/>
      <c r="CG37" s="1051"/>
      <c r="CH37" s="1047"/>
    </row>
    <row r="38" spans="1:86" ht="15" x14ac:dyDescent="0.25">
      <c r="A38" s="1411" t="s">
        <v>391</v>
      </c>
      <c r="B38" s="642"/>
      <c r="C38" s="438"/>
      <c r="D38" s="1258"/>
      <c r="E38" s="574"/>
      <c r="F38" s="575"/>
      <c r="G38" s="1259"/>
      <c r="H38" s="1003">
        <f>ROUND(SQRT(I38^2+J38^2)*1000/(SQRT(3)*I16),2)</f>
        <v>36.67</v>
      </c>
      <c r="I38" s="575">
        <v>0.62239999999999995</v>
      </c>
      <c r="J38" s="568">
        <v>0.18</v>
      </c>
      <c r="K38" s="1003">
        <f>ROUND(SQRT(L38^2+M38^2)*1000/(SQRT(3)*L16),2)</f>
        <v>35.08</v>
      </c>
      <c r="L38" s="575">
        <v>0.59279999999999999</v>
      </c>
      <c r="M38" s="568">
        <v>0.18079999999999999</v>
      </c>
      <c r="N38" s="1003">
        <f>ROUND(SQRT(O38^2+P38^2)*1000/(SQRT(3)*O16),2)</f>
        <v>35.56</v>
      </c>
      <c r="O38" s="575">
        <v>0.60399999999999998</v>
      </c>
      <c r="P38" s="568">
        <v>0.17280000000000001</v>
      </c>
      <c r="Q38" s="1003">
        <f>ROUND(SQRT(R38^2+S38^2)*1000/(SQRT(3)*R16),2)</f>
        <v>40.51</v>
      </c>
      <c r="R38" s="575">
        <v>0.69199999999999995</v>
      </c>
      <c r="S38" s="568">
        <v>0.18240000000000001</v>
      </c>
      <c r="T38" s="1003">
        <f>ROUND(SQRT(U38^2+V38^2)*1000/(SQRT(3)*U16),2)</f>
        <v>55.36</v>
      </c>
      <c r="U38" s="575">
        <v>0.95840000000000003</v>
      </c>
      <c r="V38" s="568">
        <v>0.19520000000000001</v>
      </c>
      <c r="W38" s="1003">
        <f>ROUND(SQRT(X38^2+Y38^2)*1000/(SQRT(3)*X16),2)</f>
        <v>65.819999999999993</v>
      </c>
      <c r="X38" s="575">
        <v>1.1424000000000001</v>
      </c>
      <c r="Y38" s="568">
        <v>0.21679999999999999</v>
      </c>
      <c r="Z38" s="1003">
        <f>ROUND(SQRT(AA38^2+AB38^2)*1000/(SQRT(3)*AA16),2)</f>
        <v>68.72</v>
      </c>
      <c r="AA38" s="575">
        <v>1.1872</v>
      </c>
      <c r="AB38" s="568">
        <v>0.25440000000000002</v>
      </c>
      <c r="AC38" s="1003">
        <f>ROUND(SQRT(AD38^2+AE38^2)*1000/(SQRT(3)*AD16),2)</f>
        <v>72.97</v>
      </c>
      <c r="AD38" s="575">
        <v>1.2592000000000001</v>
      </c>
      <c r="AE38" s="568">
        <v>0.27600000000000002</v>
      </c>
      <c r="AF38" s="1003">
        <f>ROUND(SQRT(AG38^2+AH38^2)*1000/(SQRT(3)*AG16),2)</f>
        <v>75.41</v>
      </c>
      <c r="AG38" s="575">
        <v>1.304</v>
      </c>
      <c r="AH38" s="568">
        <v>0.27279999999999999</v>
      </c>
      <c r="AI38" s="1003">
        <f>ROUND(SQRT(AJ38^2+AK38^2)*1000/(SQRT(3)*AJ16),2)</f>
        <v>77.150000000000006</v>
      </c>
      <c r="AJ38" s="575">
        <v>1.3344</v>
      </c>
      <c r="AK38" s="568">
        <v>0.27760000000000001</v>
      </c>
      <c r="AL38" s="1003">
        <f>ROUND(SQRT(AM38^2+AN38^2)*1000/(SQRT(3)*AM16),2)</f>
        <v>76.989999999999995</v>
      </c>
      <c r="AM38" s="575">
        <v>1.3328</v>
      </c>
      <c r="AN38" s="568">
        <v>0.2712</v>
      </c>
      <c r="AO38" s="1003">
        <f>ROUND(SQRT(AP38^2+AQ38^2)*1000/(SQRT(3)*AP16),2)</f>
        <v>74.599999999999994</v>
      </c>
      <c r="AP38" s="575">
        <v>1.2887999999999999</v>
      </c>
      <c r="AQ38" s="568">
        <v>0.27600000000000002</v>
      </c>
      <c r="AR38" s="1003">
        <f>ROUND(SQRT(AS38^2+AT38^2)*1000/(SQRT(3)*AS16),2)</f>
        <v>70.930000000000007</v>
      </c>
      <c r="AS38" s="575">
        <v>1.2223999999999999</v>
      </c>
      <c r="AT38" s="568">
        <v>0.27600000000000002</v>
      </c>
      <c r="AU38" s="1003">
        <f>ROUND(SQRT(AV38^2+AW38^2)*1000/(SQRT(3)*AV16),2)</f>
        <v>69.42</v>
      </c>
      <c r="AV38" s="575">
        <v>1.1968000000000001</v>
      </c>
      <c r="AW38" s="568">
        <v>0.26800000000000002</v>
      </c>
      <c r="AX38" s="1003">
        <f>ROUND(SQRT(AY38^2+AZ38^2)*1000/(SQRT(3)*AY16),2)</f>
        <v>71.33</v>
      </c>
      <c r="AY38" s="575">
        <v>1.2303999999999999</v>
      </c>
      <c r="AZ38" s="568">
        <v>0.27200000000000002</v>
      </c>
      <c r="BA38" s="1003">
        <f>ROUND(SQRT(BB38^2+BC38^2)*1000/(SQRT(3)*BB16),2)</f>
        <v>74.88</v>
      </c>
      <c r="BB38" s="575">
        <v>1.2944</v>
      </c>
      <c r="BC38" s="568">
        <v>0.27279999999999999</v>
      </c>
      <c r="BD38" s="1003">
        <f>ROUND(SQRT(BE38^2+BF38^2)*1000/(SQRT(3)*BE16),2)</f>
        <v>78.55</v>
      </c>
      <c r="BE38" s="575">
        <v>1.3615999999999999</v>
      </c>
      <c r="BF38" s="568">
        <v>0.26800000000000002</v>
      </c>
      <c r="BG38" s="1003">
        <f>ROUND(SQRT(BH38^2+BI38^2)*1000/(SQRT(3)*BH16),2)</f>
        <v>80.06</v>
      </c>
      <c r="BH38" s="575">
        <v>1.3904000000000001</v>
      </c>
      <c r="BI38" s="568">
        <v>0.26</v>
      </c>
      <c r="BJ38" s="1003">
        <f>ROUND(SQRT(BK38^2+BL38^2)*1000/(SQRT(3)*BK16),2)</f>
        <v>83.11</v>
      </c>
      <c r="BK38" s="575">
        <v>1.4456</v>
      </c>
      <c r="BL38" s="568">
        <v>0.2576</v>
      </c>
      <c r="BM38" s="1003">
        <f>ROUND(SQRT(BN38^2+BO38^2)*1000/(SQRT(3)*BN16),2)</f>
        <v>83.08</v>
      </c>
      <c r="BN38" s="575">
        <v>1.4463999999999999</v>
      </c>
      <c r="BO38" s="568">
        <v>0.24959999999999999</v>
      </c>
      <c r="BP38" s="1003">
        <f>ROUND(SQRT(BQ38^2+BR38^2)*1000/(SQRT(3)*BQ16),2)</f>
        <v>77.709999999999994</v>
      </c>
      <c r="BQ38" s="575">
        <v>1.3528</v>
      </c>
      <c r="BR38" s="568">
        <v>0.2336</v>
      </c>
      <c r="BS38" s="1003">
        <f>ROUND(SQRT(BT38^2+BU38^2)*1000/(SQRT(3)*BT16),2)</f>
        <v>66.44</v>
      </c>
      <c r="BT38" s="575">
        <v>1.1536</v>
      </c>
      <c r="BU38" s="568">
        <v>0.21679999999999999</v>
      </c>
      <c r="BV38" s="1003">
        <f>ROUND(SQRT(BW38^2+BX38^2)*1000/(SQRT(3)*BW16),2)</f>
        <v>51.53</v>
      </c>
      <c r="BW38" s="575">
        <v>0.88880000000000003</v>
      </c>
      <c r="BX38" s="568">
        <v>0.1968</v>
      </c>
      <c r="BY38" s="1003">
        <f>ROUND(SQRT(BZ38^2+CA38^2)*1000/(SQRT(3)*BZ16),2)</f>
        <v>41.47</v>
      </c>
      <c r="BZ38" s="575">
        <v>0.70720000000000005</v>
      </c>
      <c r="CA38" s="568">
        <v>0.19120000000000001</v>
      </c>
      <c r="CB38" s="877">
        <f t="shared" ref="CB38:CC44" si="6">I38+L38+O38+R38+U38+X38++AA38+AD38+AG38+AJ38+AM38+AP38+AS38+AV38+AY38+BB38+BE38+BH38+BK38++BN38+BQ38+BT38+BW38+BZ38</f>
        <v>27.008799999999997</v>
      </c>
      <c r="CC38" s="877">
        <f t="shared" si="6"/>
        <v>5.7183999999999999</v>
      </c>
      <c r="CD38" s="709"/>
      <c r="CF38" s="1051"/>
      <c r="CG38" s="1051"/>
      <c r="CH38" s="1047"/>
    </row>
    <row r="39" spans="1:86" ht="15" x14ac:dyDescent="0.25">
      <c r="A39" s="1421" t="s">
        <v>392</v>
      </c>
      <c r="B39" s="1422"/>
      <c r="C39" s="1423"/>
      <c r="D39" s="1258"/>
      <c r="E39" s="574"/>
      <c r="F39" s="575"/>
      <c r="G39" s="1259"/>
      <c r="H39" s="1003">
        <f>ROUND(SQRT(I39^2+J39^2)*1000/(SQRT(3)*I16),2)</f>
        <v>12.33</v>
      </c>
      <c r="I39" s="575">
        <v>0.19600000000000001</v>
      </c>
      <c r="J39" s="1186">
        <v>9.5200000000000007E-2</v>
      </c>
      <c r="K39" s="1003">
        <f>ROUND(SQRT(L39^2+M39^2)*1000/(SQRT(3)*L16),2)</f>
        <v>11.89</v>
      </c>
      <c r="L39" s="575">
        <v>0.19359999999999999</v>
      </c>
      <c r="M39" s="1186">
        <v>8.1600000000000006E-2</v>
      </c>
      <c r="N39" s="1003">
        <f>ROUND(SQRT(O39^2+P39^2)*1000/(SQRT(3)*O16),2)</f>
        <v>11.74</v>
      </c>
      <c r="O39" s="575">
        <v>0.19040000000000001</v>
      </c>
      <c r="P39" s="1186">
        <v>8.2400000000000001E-2</v>
      </c>
      <c r="Q39" s="1003">
        <f>ROUND(SQRT(R39^2+S39^2)*1000/(SQRT(3)*R16),2)</f>
        <v>12.28</v>
      </c>
      <c r="R39" s="575">
        <v>0.2</v>
      </c>
      <c r="S39" s="1186">
        <v>8.4000000000000005E-2</v>
      </c>
      <c r="T39" s="1003">
        <f>ROUND(SQRT(U39^2+V39^2)*1000/(SQRT(3)*U16),2)</f>
        <v>15.73</v>
      </c>
      <c r="U39" s="575">
        <v>0.25359999999999999</v>
      </c>
      <c r="V39" s="1186">
        <v>0.11360000000000001</v>
      </c>
      <c r="W39" s="1003">
        <f>ROUND(SQRT(X39^2+Y39^2)*1000/(SQRT(3)*X16),2)</f>
        <v>22.2</v>
      </c>
      <c r="X39" s="575">
        <v>0.37040000000000001</v>
      </c>
      <c r="Y39" s="1186">
        <v>0.1288</v>
      </c>
      <c r="Z39" s="1003">
        <f>ROUND(SQRT(AA39^2+AB39^2)*1000/(SQRT(3)*AA16),2)</f>
        <v>34.659999999999997</v>
      </c>
      <c r="AA39" s="575">
        <v>0.5776</v>
      </c>
      <c r="AB39" s="1186">
        <v>0.20319999999999999</v>
      </c>
      <c r="AC39" s="1003">
        <f>ROUND(SQRT(AD39^2+AE39^2)*1000/(SQRT(3)*AD16),2)</f>
        <v>35.729999999999997</v>
      </c>
      <c r="AD39" s="575">
        <v>0.5968</v>
      </c>
      <c r="AE39" s="1186">
        <v>0.2056</v>
      </c>
      <c r="AF39" s="1003">
        <f>ROUND(SQRT(AG39^2+AH39^2)*1000/(SQRT(3)*AG16),2)</f>
        <v>36.99</v>
      </c>
      <c r="AG39" s="575">
        <v>0.61680000000000001</v>
      </c>
      <c r="AH39" s="1186">
        <v>0.216</v>
      </c>
      <c r="AI39" s="1003">
        <f>ROUND(SQRT(AJ39^2+AK39^2)*1000/(SQRT(3)*AJ16),2)</f>
        <v>36.01</v>
      </c>
      <c r="AJ39" s="575">
        <v>0.59840000000000004</v>
      </c>
      <c r="AK39" s="1186">
        <v>0.216</v>
      </c>
      <c r="AL39" s="1003">
        <f>ROUND(SQRT(AM39^2+AN39^2)*1000/(SQRT(3)*AM16),2)</f>
        <v>34.340000000000003</v>
      </c>
      <c r="AM39" s="575">
        <v>0.56640000000000001</v>
      </c>
      <c r="AN39" s="1186">
        <v>0.21759999999999999</v>
      </c>
      <c r="AO39" s="1003">
        <f>ROUND(SQRT(AP39^2+AQ39^2)*1000/(SQRT(3)*AP16),2)</f>
        <v>33.93</v>
      </c>
      <c r="AP39" s="575">
        <v>0.56240000000000001</v>
      </c>
      <c r="AQ39" s="1186">
        <v>0.2072</v>
      </c>
      <c r="AR39" s="1003">
        <f>ROUND(SQRT(AS39^2+AT39^2)*1000/(SQRT(3)*AS16),2)</f>
        <v>31.01</v>
      </c>
      <c r="AS39" s="575">
        <v>0.51280000000000003</v>
      </c>
      <c r="AT39" s="1186">
        <v>0.1928</v>
      </c>
      <c r="AU39" s="1003">
        <f>ROUND(SQRT(AV39^2+AW39^2)*1000/(SQRT(3)*AV16),2)</f>
        <v>30.5</v>
      </c>
      <c r="AV39" s="575">
        <v>0.504</v>
      </c>
      <c r="AW39" s="1186">
        <v>0.19040000000000001</v>
      </c>
      <c r="AX39" s="1003">
        <f>ROUND(SQRT(AY39^2+AZ39^2)*1000/(SQRT(3)*AY16),2)</f>
        <v>30.2</v>
      </c>
      <c r="AY39" s="575">
        <v>0.50080000000000002</v>
      </c>
      <c r="AZ39" s="1186">
        <v>0.184</v>
      </c>
      <c r="BA39" s="1003">
        <f>ROUND(SQRT(BB39^2+BC39^2)*1000/(SQRT(3)*BB16),2)</f>
        <v>26.17</v>
      </c>
      <c r="BB39" s="575">
        <v>0.42720000000000002</v>
      </c>
      <c r="BC39" s="1186">
        <v>0.17680000000000001</v>
      </c>
      <c r="BD39" s="1003">
        <f>ROUND(SQRT(BE39^2+BF39^2)*1000/(SQRT(3)*BE16),2)</f>
        <v>23.76</v>
      </c>
      <c r="BE39" s="575">
        <v>0.38319999999999999</v>
      </c>
      <c r="BF39" s="1186">
        <v>0.17119999999999999</v>
      </c>
      <c r="BG39" s="1003">
        <f>ROUND(SQRT(BH39^2+BI39^2)*1000/(SQRT(3)*BH16),2)</f>
        <v>21.51</v>
      </c>
      <c r="BH39" s="575">
        <v>0.34</v>
      </c>
      <c r="BI39" s="1186">
        <v>0.1696</v>
      </c>
      <c r="BJ39" s="1003">
        <f>ROUND(SQRT(BK39^2+BL39^2)*1000/(SQRT(3)*BK16),2)</f>
        <v>19.98</v>
      </c>
      <c r="BK39" s="575">
        <v>0.30959999999999999</v>
      </c>
      <c r="BL39" s="1186">
        <v>0.1696</v>
      </c>
      <c r="BM39" s="1003">
        <f>ROUND(SQRT(BN39^2+BO39^2)*1000/(SQRT(3)*BN16),2)</f>
        <v>21.45</v>
      </c>
      <c r="BN39" s="575">
        <v>0.34239999999999998</v>
      </c>
      <c r="BO39" s="1186">
        <v>0.16239999999999999</v>
      </c>
      <c r="BP39" s="1003">
        <f>ROUND(SQRT(BQ39^2+BR39^2)*1000/(SQRT(3)*BQ16),2)</f>
        <v>17.02</v>
      </c>
      <c r="BQ39" s="575">
        <v>0.2656</v>
      </c>
      <c r="BR39" s="1186">
        <v>0.14080000000000001</v>
      </c>
      <c r="BS39" s="1003">
        <f>ROUND(SQRT(BT39^2+BU39^2)*1000/(SQRT(3)*BT16),2)</f>
        <v>13.67</v>
      </c>
      <c r="BT39" s="575">
        <v>0.21679999999999999</v>
      </c>
      <c r="BU39" s="1186">
        <v>0.10639999999999999</v>
      </c>
      <c r="BV39" s="1003">
        <f>ROUND(SQRT(BW39^2+BX39^2)*1000/(SQRT(3)*BW16),2)</f>
        <v>11.52</v>
      </c>
      <c r="BW39" s="575">
        <v>0.18720000000000001</v>
      </c>
      <c r="BX39" s="1186">
        <v>0.08</v>
      </c>
      <c r="BY39" s="1003">
        <f>ROUND(SQRT(BZ39^2+CA39^2)*1000/(SQRT(3)*BZ16),2)</f>
        <v>11.32</v>
      </c>
      <c r="BZ39" s="575">
        <v>0.1832</v>
      </c>
      <c r="CA39" s="1186">
        <v>0.08</v>
      </c>
      <c r="CB39" s="877">
        <f t="shared" si="6"/>
        <v>9.0951999999999984</v>
      </c>
      <c r="CC39" s="877">
        <f t="shared" si="6"/>
        <v>3.6751999999999998</v>
      </c>
      <c r="CD39" s="709"/>
      <c r="CF39" s="1051"/>
      <c r="CG39" s="1051"/>
      <c r="CH39" s="1047"/>
    </row>
    <row r="40" spans="1:86" ht="14.25" customHeight="1" x14ac:dyDescent="0.25">
      <c r="A40" s="1424" t="s">
        <v>393</v>
      </c>
      <c r="B40" s="642"/>
      <c r="C40" s="438"/>
      <c r="D40" s="1258"/>
      <c r="E40" s="574"/>
      <c r="F40" s="575"/>
      <c r="G40" s="1259"/>
      <c r="H40" s="1003">
        <f>ROUND(SQRT(I40^2+J40^2)*1000/(SQRT(3)*I16),2)</f>
        <v>5.0999999999999996</v>
      </c>
      <c r="I40" s="575">
        <v>8.7599999999999997E-2</v>
      </c>
      <c r="J40" s="1186">
        <v>2.0799999999999999E-2</v>
      </c>
      <c r="K40" s="1003">
        <f>ROUND(SQRT(L40^2+M40^2)*1000/(SQRT(3)*L16),2)</f>
        <v>4.9000000000000004</v>
      </c>
      <c r="L40" s="575">
        <v>8.3199999999999996E-2</v>
      </c>
      <c r="M40" s="1186">
        <v>2.4E-2</v>
      </c>
      <c r="N40" s="1003">
        <f>ROUND(SQRT(O40^2+P40^2)*1000/(SQRT(3)*O16),2)</f>
        <v>4.97</v>
      </c>
      <c r="O40" s="575">
        <v>8.48E-2</v>
      </c>
      <c r="P40" s="1186">
        <v>2.2800000000000001E-2</v>
      </c>
      <c r="Q40" s="1003">
        <f>ROUND(SQRT(R40^2+S40^2)*1000/(SQRT(3)*R16),2)</f>
        <v>5.15</v>
      </c>
      <c r="R40" s="575">
        <v>8.7999999999999995E-2</v>
      </c>
      <c r="S40" s="1186">
        <v>2.2800000000000001E-2</v>
      </c>
      <c r="T40" s="1003">
        <f>ROUND(SQRT(U40^2+V40^2)*1000/(SQRT(3)*U16),2)</f>
        <v>5.83</v>
      </c>
      <c r="U40" s="575">
        <v>0.1004</v>
      </c>
      <c r="V40" s="1186">
        <v>2.2800000000000001E-2</v>
      </c>
      <c r="W40" s="1003">
        <f>ROUND(SQRT(X40^2+Y40^2)*1000/(SQRT(3)*X16),2)</f>
        <v>7.04</v>
      </c>
      <c r="X40" s="575">
        <v>0.122</v>
      </c>
      <c r="Y40" s="1186">
        <v>2.4E-2</v>
      </c>
      <c r="Z40" s="1003">
        <f>ROUND(SQRT(AA40^2+AB40^2)*1000/(SQRT(3)*AA16),2)</f>
        <v>7.94</v>
      </c>
      <c r="AA40" s="575">
        <v>0.13800000000000001</v>
      </c>
      <c r="AB40" s="1186">
        <v>2.5600000000000001E-2</v>
      </c>
      <c r="AC40" s="1003">
        <f>ROUND(SQRT(AD40^2+AE40^2)*1000/(SQRT(3)*AD16),2)</f>
        <v>8.34</v>
      </c>
      <c r="AD40" s="575">
        <v>0.14480000000000001</v>
      </c>
      <c r="AE40" s="1186">
        <v>2.76E-2</v>
      </c>
      <c r="AF40" s="1003">
        <f>ROUND(SQRT(AG40^2+AH40^2)*1000/(SQRT(3)*AG16),2)</f>
        <v>7.96</v>
      </c>
      <c r="AG40" s="575">
        <v>0.13800000000000001</v>
      </c>
      <c r="AH40" s="1186">
        <v>2.6800000000000001E-2</v>
      </c>
      <c r="AI40" s="1003">
        <f>ROUND(SQRT(AJ40^2+AK40^2)*1000/(SQRT(3)*AJ16),2)</f>
        <v>8.6199999999999992</v>
      </c>
      <c r="AJ40" s="575">
        <v>0.14960000000000001</v>
      </c>
      <c r="AK40" s="1186">
        <v>2.8799999999999999E-2</v>
      </c>
      <c r="AL40" s="1003">
        <f>ROUND(SQRT(AM40^2+AN40^2)*1000/(SQRT(3)*AM16),2)</f>
        <v>8.4</v>
      </c>
      <c r="AM40" s="575">
        <v>0.14560000000000001</v>
      </c>
      <c r="AN40" s="1186">
        <v>2.8400000000000002E-2</v>
      </c>
      <c r="AO40" s="1003">
        <f>ROUND(SQRT(AP40^2+AQ40^2)*1000/(SQRT(3)*AP16),2)</f>
        <v>8.93</v>
      </c>
      <c r="AP40" s="575">
        <v>0.15479999999999999</v>
      </c>
      <c r="AQ40" s="1186">
        <v>0.03</v>
      </c>
      <c r="AR40" s="1003">
        <f>ROUND(SQRT(AS40^2+AT40^2)*1000/(SQRT(3)*AS16),2)</f>
        <v>8.4</v>
      </c>
      <c r="AS40" s="575">
        <v>0.14560000000000001</v>
      </c>
      <c r="AT40" s="1186">
        <v>2.8799999999999999E-2</v>
      </c>
      <c r="AU40" s="1003">
        <f>ROUND(SQRT(AV40^2+AW40^2)*1000/(SQRT(3)*AV16),2)</f>
        <v>9.06</v>
      </c>
      <c r="AV40" s="575">
        <v>0.15759999999999999</v>
      </c>
      <c r="AW40" s="1186">
        <v>2.8400000000000002E-2</v>
      </c>
      <c r="AX40" s="1003">
        <f>ROUND(SQRT(AY40^2+AZ40^2)*1000/(SQRT(3)*AY16),2)</f>
        <v>8.74</v>
      </c>
      <c r="AY40" s="575">
        <v>0.15160000000000001</v>
      </c>
      <c r="AZ40" s="1186">
        <v>2.9600000000000001E-2</v>
      </c>
      <c r="BA40" s="1003">
        <f>ROUND(SQRT(BB40^2+BC40^2)*1000/(SQRT(3)*BB16),2)</f>
        <v>8.06</v>
      </c>
      <c r="BB40" s="575">
        <v>0.13919999999999999</v>
      </c>
      <c r="BC40" s="1186">
        <v>2.9600000000000001E-2</v>
      </c>
      <c r="BD40" s="1003">
        <f>ROUND(SQRT(BE40^2+BF40^2)*1000/(SQRT(3)*BE16),2)</f>
        <v>9.0500000000000007</v>
      </c>
      <c r="BE40" s="575">
        <v>0.15720000000000001</v>
      </c>
      <c r="BF40" s="1186">
        <v>2.92E-2</v>
      </c>
      <c r="BG40" s="1003">
        <f>ROUND(SQRT(BH40^2+BI40^2)*1000/(SQRT(3)*BH16),2)</f>
        <v>9.64</v>
      </c>
      <c r="BH40" s="575">
        <v>0.1676</v>
      </c>
      <c r="BI40" s="1186">
        <v>0.03</v>
      </c>
      <c r="BJ40" s="1003">
        <f>ROUND(SQRT(BK40^2+BL40^2)*1000/(SQRT(3)*BK16),2)</f>
        <v>10.72</v>
      </c>
      <c r="BK40" s="575">
        <v>0.18679999999999999</v>
      </c>
      <c r="BL40" s="1186">
        <v>3.1199999999999999E-2</v>
      </c>
      <c r="BM40" s="1003">
        <f>ROUND(SQRT(BN40^2+BO40^2)*1000/(SQRT(3)*BN16),2)</f>
        <v>10.89</v>
      </c>
      <c r="BN40" s="575">
        <v>0.19</v>
      </c>
      <c r="BO40" s="1186">
        <v>3.0800000000000001E-2</v>
      </c>
      <c r="BP40" s="1003">
        <f>ROUND(SQRT(BQ40^2+BR40^2)*1000/(SQRT(3)*BQ16),2)</f>
        <v>10.98</v>
      </c>
      <c r="BQ40" s="575">
        <v>0.192</v>
      </c>
      <c r="BR40" s="1186">
        <v>2.76E-2</v>
      </c>
      <c r="BS40" s="1003">
        <f>ROUND(SQRT(BT40^2+BU40^2)*1000/(SQRT(3)*BT16),2)</f>
        <v>8.89</v>
      </c>
      <c r="BT40" s="575">
        <v>0.15479999999999999</v>
      </c>
      <c r="BU40" s="1186">
        <v>2.64E-2</v>
      </c>
      <c r="BV40" s="1003">
        <f>ROUND(SQRT(BW40^2+BX40^2)*1000/(SQRT(3)*BW16),2)</f>
        <v>7.17</v>
      </c>
      <c r="BW40" s="575">
        <v>0.124</v>
      </c>
      <c r="BX40" s="1186">
        <v>2.5600000000000001E-2</v>
      </c>
      <c r="BY40" s="1003">
        <f>ROUND(SQRT(BZ40^2+CA40^2)*1000/(SQRT(3)*BZ16),2)</f>
        <v>6.19</v>
      </c>
      <c r="BZ40" s="575">
        <v>0.106</v>
      </c>
      <c r="CA40" s="1186">
        <v>2.7199999999999998E-2</v>
      </c>
      <c r="CB40" s="877">
        <f t="shared" si="6"/>
        <v>3.3092000000000001</v>
      </c>
      <c r="CC40" s="877">
        <f t="shared" si="6"/>
        <v>0.64879999999999993</v>
      </c>
      <c r="CD40" s="709"/>
      <c r="CF40" s="1051"/>
      <c r="CG40" s="1051"/>
      <c r="CH40" s="1047"/>
    </row>
    <row r="41" spans="1:86" ht="15" x14ac:dyDescent="0.25">
      <c r="A41" s="1421" t="s">
        <v>394</v>
      </c>
      <c r="B41" s="1422"/>
      <c r="C41" s="1423"/>
      <c r="D41" s="1258"/>
      <c r="E41" s="574"/>
      <c r="F41" s="575"/>
      <c r="G41" s="1259"/>
      <c r="H41" s="1003">
        <f>ROUND(SQRT(I41^2+J41^2)*1000/(SQRT(3)*I16),2)</f>
        <v>26.31</v>
      </c>
      <c r="I41" s="575">
        <v>0.37280000000000002</v>
      </c>
      <c r="J41" s="1186">
        <v>-0.27760000000000001</v>
      </c>
      <c r="K41" s="1003">
        <f>ROUND(SQRT(L41^2+M41^2)*1000/(SQRT(3)*L16),2)</f>
        <v>25.63</v>
      </c>
      <c r="L41" s="575">
        <v>0.35520000000000002</v>
      </c>
      <c r="M41" s="1186">
        <v>-0.28079999999999999</v>
      </c>
      <c r="N41" s="1003">
        <f>ROUND(SQRT(O41^2+P41^2)*1000/(SQRT(3)*O16),2)</f>
        <v>25.51</v>
      </c>
      <c r="O41" s="575">
        <v>0.35120000000000001</v>
      </c>
      <c r="P41" s="1186">
        <v>-0.28239999999999998</v>
      </c>
      <c r="Q41" s="1003">
        <f>ROUND(SQRT(R41^2+S41^2)*1000/(SQRT(3)*R16),2)</f>
        <v>27.27</v>
      </c>
      <c r="R41" s="575">
        <v>0.39040000000000002</v>
      </c>
      <c r="S41" s="1186">
        <v>-0.28239999999999998</v>
      </c>
      <c r="T41" s="1003">
        <f>ROUND(SQRT(U41^2+V41^2)*1000/(SQRT(3)*U16),2)</f>
        <v>31.66</v>
      </c>
      <c r="U41" s="575">
        <v>0.48559999999999998</v>
      </c>
      <c r="V41" s="1186">
        <v>-0.27760000000000001</v>
      </c>
      <c r="W41" s="1003">
        <f>ROUND(SQRT(X41^2+Y41^2)*1000/(SQRT(3)*X16),2)</f>
        <v>37.49</v>
      </c>
      <c r="X41" s="575">
        <v>0.61280000000000001</v>
      </c>
      <c r="Y41" s="1186">
        <v>-0.25119999999999998</v>
      </c>
      <c r="Z41" s="1003">
        <f>ROUND(SQRT(AA41^2+AB41^2)*1000/(SQRT(3)*AA16),2)</f>
        <v>42.72</v>
      </c>
      <c r="AA41" s="575">
        <v>0.7248</v>
      </c>
      <c r="AB41" s="1186">
        <v>-0.2104</v>
      </c>
      <c r="AC41" s="1003">
        <f>ROUND(SQRT(AD41^2+AE41^2)*1000/(SQRT(3)*AD16),2)</f>
        <v>46.78</v>
      </c>
      <c r="AD41" s="575">
        <v>0.80559999999999998</v>
      </c>
      <c r="AE41" s="1186">
        <v>-0.18479999999999999</v>
      </c>
      <c r="AF41" s="1003">
        <f>ROUND(SQRT(AG41^2+AH41^2)*1000/(SQRT(3)*AG16),2)</f>
        <v>49.85</v>
      </c>
      <c r="AG41" s="575">
        <v>0.85840000000000005</v>
      </c>
      <c r="AH41" s="1186">
        <v>-0.1968</v>
      </c>
      <c r="AI41" s="1003">
        <f>ROUND(SQRT(AJ41^2+AK41^2)*1000/(SQRT(3)*AJ16),2)</f>
        <v>51.77</v>
      </c>
      <c r="AJ41" s="575">
        <v>0.89600000000000002</v>
      </c>
      <c r="AK41" s="1186">
        <v>-0.184</v>
      </c>
      <c r="AL41" s="1003">
        <f>ROUND(SQRT(AM41^2+AN41^2)*1000/(SQRT(3)*AM16),2)</f>
        <v>52.87</v>
      </c>
      <c r="AM41" s="575">
        <v>0.90800000000000003</v>
      </c>
      <c r="AN41" s="1186">
        <v>-0.21920000000000001</v>
      </c>
      <c r="AO41" s="1003">
        <f>ROUND(SQRT(AP41^2+AQ41^2)*1000/(SQRT(3)*AP16),2)</f>
        <v>51.26</v>
      </c>
      <c r="AP41" s="575">
        <v>0.88560000000000005</v>
      </c>
      <c r="AQ41" s="1186">
        <v>-0.18959999999999999</v>
      </c>
      <c r="AR41" s="1003">
        <f>ROUND(SQRT(AS41^2+AT41^2)*1000/(SQRT(3)*AS16),2)</f>
        <v>49.64</v>
      </c>
      <c r="AS41" s="575">
        <v>0.86080000000000001</v>
      </c>
      <c r="AT41" s="1186">
        <v>-0.16800000000000001</v>
      </c>
      <c r="AU41" s="1003">
        <f>ROUND(SQRT(AV41^2+AW41^2)*1000/(SQRT(3)*AV16),2)</f>
        <v>48.85</v>
      </c>
      <c r="AV41" s="575">
        <v>0.8448</v>
      </c>
      <c r="AW41" s="1186">
        <v>-0.17680000000000001</v>
      </c>
      <c r="AX41" s="1003">
        <f>ROUND(SQRT(AY41^2+AZ41^2)*1000/(SQRT(3)*AY16),2)</f>
        <v>48.71</v>
      </c>
      <c r="AY41" s="575">
        <v>0.83599999999999997</v>
      </c>
      <c r="AZ41" s="1186">
        <v>-0.20399999999999999</v>
      </c>
      <c r="BA41" s="1003">
        <f>ROUND(SQRT(BB41^2+BC41^2)*1000/(SQRT(3)*BB16),2)</f>
        <v>47.84</v>
      </c>
      <c r="BB41" s="575">
        <v>0.82</v>
      </c>
      <c r="BC41" s="1186">
        <v>-0.20480000000000001</v>
      </c>
      <c r="BD41" s="1003">
        <f>ROUND(SQRT(BE41^2+BF41^2)*1000/(SQRT(3)*BE16),2)</f>
        <v>48.65</v>
      </c>
      <c r="BE41" s="575">
        <v>0.83679999999999999</v>
      </c>
      <c r="BF41" s="1186">
        <v>-0.19600000000000001</v>
      </c>
      <c r="BG41" s="1003">
        <f>ROUND(SQRT(BH41^2+BI41^2)*1000/(SQRT(3)*BH16),2)</f>
        <v>45.64</v>
      </c>
      <c r="BH41" s="575">
        <v>0.7792</v>
      </c>
      <c r="BI41" s="1186">
        <v>-0.2072</v>
      </c>
      <c r="BJ41" s="1003">
        <f>ROUND(SQRT(BK41^2+BL41^2)*1000/(SQRT(3)*BK16),2)</f>
        <v>45.13</v>
      </c>
      <c r="BK41" s="575">
        <v>0.76480000000000004</v>
      </c>
      <c r="BL41" s="1186">
        <v>-0.22559999999999999</v>
      </c>
      <c r="BM41" s="1003">
        <f>ROUND(SQRT(BN41^2+BO41^2)*1000/(SQRT(3)*BN16),2)</f>
        <v>44.47</v>
      </c>
      <c r="BN41" s="575">
        <v>0.74880000000000002</v>
      </c>
      <c r="BO41" s="1186">
        <v>-0.23760000000000001</v>
      </c>
      <c r="BP41" s="1003">
        <f>ROUND(SQRT(BQ41^2+BR41^2)*1000/(SQRT(3)*BQ16),2)</f>
        <v>40.450000000000003</v>
      </c>
      <c r="BQ41" s="575">
        <v>0.66879999999999995</v>
      </c>
      <c r="BR41" s="1186">
        <v>-0.252</v>
      </c>
      <c r="BS41" s="1003">
        <f>ROUND(SQRT(BT41^2+BU41^2)*1000/(SQRT(3)*BT16),2)</f>
        <v>36.49</v>
      </c>
      <c r="BT41" s="575">
        <v>0.59440000000000004</v>
      </c>
      <c r="BU41" s="1186">
        <v>-0.24959999999999999</v>
      </c>
      <c r="BV41" s="1003">
        <f>ROUND(SQRT(BW41^2+BX41^2)*1000/(SQRT(3)*BW16),2)</f>
        <v>32.06</v>
      </c>
      <c r="BW41" s="575">
        <v>0.50319999999999998</v>
      </c>
      <c r="BX41" s="1186">
        <v>-0.26</v>
      </c>
      <c r="BY41" s="1003">
        <f>ROUND(SQRT(BZ41^2+CA41^2)*1000/(SQRT(3)*BZ16),2)</f>
        <v>28.18</v>
      </c>
      <c r="BZ41" s="575">
        <v>0.42399999999999999</v>
      </c>
      <c r="CA41" s="1186">
        <v>-0.26079999999999998</v>
      </c>
      <c r="CB41" s="877">
        <f t="shared" si="6"/>
        <v>16.327999999999996</v>
      </c>
      <c r="CC41" s="877">
        <f t="shared" si="6"/>
        <v>-5.4791999999999996</v>
      </c>
      <c r="CD41" s="709"/>
      <c r="CF41" s="1051"/>
      <c r="CG41" s="1051"/>
      <c r="CH41" s="1047"/>
    </row>
    <row r="42" spans="1:86" ht="15" x14ac:dyDescent="0.25">
      <c r="A42" s="1425" t="s">
        <v>395</v>
      </c>
      <c r="B42" s="1426"/>
      <c r="C42" s="1427"/>
      <c r="D42" s="1428"/>
      <c r="E42" s="1429"/>
      <c r="F42" s="1189"/>
      <c r="G42" s="1430"/>
      <c r="H42" s="1003">
        <f>ROUND(SQRT(I42^2+J42^2)*1000/(SQRT(3)*I16),2)</f>
        <v>9.1199999999999992</v>
      </c>
      <c r="I42" s="575">
        <v>0.16020000000000001</v>
      </c>
      <c r="J42" s="1186">
        <v>-1.6799999999999999E-2</v>
      </c>
      <c r="K42" s="1003">
        <f>ROUND(SQRT(L42^2+M42^2)*1000/(SQRT(3)*L16),2)</f>
        <v>9.15</v>
      </c>
      <c r="L42" s="575">
        <v>0.1608</v>
      </c>
      <c r="M42" s="1186">
        <v>-1.6799999999999999E-2</v>
      </c>
      <c r="N42" s="1003">
        <f>ROUND(SQRT(O42^2+P42^2)*1000/(SQRT(3)*O16),2)</f>
        <v>9.18</v>
      </c>
      <c r="O42" s="575">
        <v>0.16139999999999999</v>
      </c>
      <c r="P42" s="1186">
        <v>-1.4999999999999999E-2</v>
      </c>
      <c r="Q42" s="1003">
        <f>ROUND(SQRT(R42^2+S42^2)*1000/(SQRT(3)*R16),2)</f>
        <v>9.18</v>
      </c>
      <c r="R42" s="575">
        <v>0.16139999999999999</v>
      </c>
      <c r="S42" s="1186">
        <v>-1.4999999999999999E-2</v>
      </c>
      <c r="T42" s="1003">
        <f>ROUND(SQRT(U42^2+V42^2)*1000/(SQRT(3)*U16),2)</f>
        <v>9.67</v>
      </c>
      <c r="U42" s="575">
        <v>0.16980000000000001</v>
      </c>
      <c r="V42" s="1186">
        <v>-1.9200000000000002E-2</v>
      </c>
      <c r="W42" s="1003">
        <f>ROUND(SQRT(X42^2+Y42^2)*1000/(SQRT(3)*X16),2)</f>
        <v>11.6</v>
      </c>
      <c r="X42" s="575">
        <v>0.2046</v>
      </c>
      <c r="Y42" s="1186">
        <v>-1.26E-2</v>
      </c>
      <c r="Z42" s="1003">
        <f>ROUND(SQRT(AA42^2+AB42^2)*1000/(SQRT(3)*AA16),2)</f>
        <v>13.11</v>
      </c>
      <c r="AA42" s="575">
        <v>0.2316</v>
      </c>
      <c r="AB42" s="1186">
        <v>1.1999999999999997E-3</v>
      </c>
      <c r="AC42" s="1003">
        <f>ROUND(SQRT(AD42^2+AE42^2)*1000/(SQRT(3)*AD16),2)</f>
        <v>14.88</v>
      </c>
      <c r="AD42" s="575">
        <v>0.26279999999999998</v>
      </c>
      <c r="AE42" s="1186">
        <v>5.9999999999999984E-4</v>
      </c>
      <c r="AF42" s="1003">
        <f>ROUND(SQRT(AG42^2+AH42^2)*1000/(SQRT(3)*AG16),2)</f>
        <v>18.170000000000002</v>
      </c>
      <c r="AG42" s="575">
        <v>0.32100000000000001</v>
      </c>
      <c r="AH42" s="1186">
        <v>-5.4000000000000003E-3</v>
      </c>
      <c r="AI42" s="1003">
        <f>ROUND(SQRT(AJ42^2+AK42^2)*1000/(SQRT(3)*AJ16),2)</f>
        <v>17.97</v>
      </c>
      <c r="AJ42" s="575">
        <v>0.31740000000000002</v>
      </c>
      <c r="AK42" s="1186">
        <v>-6.6E-3</v>
      </c>
      <c r="AL42" s="1003">
        <f>ROUND(SQRT(AM42^2+AN42^2)*1000/(SQRT(3)*AM16),2)</f>
        <v>17.98</v>
      </c>
      <c r="AM42" s="575">
        <v>0.31740000000000002</v>
      </c>
      <c r="AN42" s="1186">
        <v>-1.14E-2</v>
      </c>
      <c r="AO42" s="1003">
        <f>ROUND(SQRT(AP42^2+AQ42^2)*1000/(SQRT(3)*AP16),2)</f>
        <v>17.5</v>
      </c>
      <c r="AP42" s="575">
        <v>0.309</v>
      </c>
      <c r="AQ42" s="1186">
        <v>-1.1999999999999999E-2</v>
      </c>
      <c r="AR42" s="1003">
        <f>ROUND(SQRT(AS42^2+AT42^2)*1000/(SQRT(3)*AS16),2)</f>
        <v>18.579999999999998</v>
      </c>
      <c r="AS42" s="575">
        <v>0.32819999999999999</v>
      </c>
      <c r="AT42" s="1186">
        <v>-8.3999999999999995E-3</v>
      </c>
      <c r="AU42" s="1003">
        <f>ROUND(SQRT(AV42^2+AW42^2)*1000/(SQRT(3)*AV16),2)</f>
        <v>17.920000000000002</v>
      </c>
      <c r="AV42" s="575">
        <v>0.31619999999999998</v>
      </c>
      <c r="AW42" s="1186">
        <v>-1.6199999999999999E-2</v>
      </c>
      <c r="AX42" s="1003">
        <f>ROUND(SQRT(AY42^2+AZ42^2)*1000/(SQRT(3)*AY16),2)</f>
        <v>18.5</v>
      </c>
      <c r="AY42" s="575">
        <v>0.32640000000000002</v>
      </c>
      <c r="AZ42" s="1186">
        <v>-1.6800000000000002E-2</v>
      </c>
      <c r="BA42" s="1003">
        <f>ROUND(SQRT(BB42^2+BC42^2)*1000/(SQRT(3)*BB16),2)</f>
        <v>17.47</v>
      </c>
      <c r="BB42" s="575">
        <v>0.30840000000000001</v>
      </c>
      <c r="BC42" s="1186">
        <v>-1.1999999999999999E-2</v>
      </c>
      <c r="BD42" s="1003">
        <f>ROUND(SQRT(BE42^2+BF42^2)*1000/(SQRT(3)*BE16),2)</f>
        <v>18.05</v>
      </c>
      <c r="BE42" s="575">
        <v>0.31740000000000002</v>
      </c>
      <c r="BF42" s="1186">
        <v>-3.0600000000000002E-2</v>
      </c>
      <c r="BG42" s="1003">
        <f>ROUND(SQRT(BH42^2+BI42^2)*1000/(SQRT(3)*BH16),2)</f>
        <v>17.5</v>
      </c>
      <c r="BH42" s="575">
        <v>0.30780000000000002</v>
      </c>
      <c r="BI42" s="1186">
        <v>-2.8199999999999999E-2</v>
      </c>
      <c r="BJ42" s="1003">
        <f>ROUND(SQRT(BK42^2+BL42^2)*1000/(SQRT(3)*BK16),2)</f>
        <v>16.55</v>
      </c>
      <c r="BK42" s="575">
        <v>0.29039999999999999</v>
      </c>
      <c r="BL42" s="1186">
        <v>-3.4199999999999994E-2</v>
      </c>
      <c r="BM42" s="1003">
        <f>ROUND(SQRT(BN42^2+BO42^2)*1000/(SQRT(3)*BN16),2)</f>
        <v>15.29</v>
      </c>
      <c r="BN42" s="575">
        <v>0.26879999999999998</v>
      </c>
      <c r="BO42" s="1186">
        <v>-2.76E-2</v>
      </c>
      <c r="BP42" s="1003">
        <f>ROUND(SQRT(BQ42^2+BR42^2)*1000/(SQRT(3)*BQ16),2)</f>
        <v>10.88</v>
      </c>
      <c r="BQ42" s="575">
        <v>0.1908</v>
      </c>
      <c r="BR42" s="1186">
        <v>-2.2800000000000001E-2</v>
      </c>
      <c r="BS42" s="1003">
        <f>ROUND(SQRT(BT42^2+BU42^2)*1000/(SQRT(3)*BT16),2)</f>
        <v>9.91</v>
      </c>
      <c r="BT42" s="575">
        <v>0.17460000000000001</v>
      </c>
      <c r="BU42" s="1186">
        <v>-1.26E-2</v>
      </c>
      <c r="BV42" s="1003">
        <f>ROUND(SQRT(BW42^2+BX42^2)*1000/(SQRT(3)*BW16),2)</f>
        <v>9.51</v>
      </c>
      <c r="BW42" s="575">
        <v>0.1668</v>
      </c>
      <c r="BX42" s="1186">
        <v>-1.9800000000000002E-2</v>
      </c>
      <c r="BY42" s="1003">
        <f>ROUND(SQRT(BZ42^2+CA42^2)*1000/(SQRT(3)*BZ16),2)</f>
        <v>7.04</v>
      </c>
      <c r="BZ42" s="575">
        <v>0.1242</v>
      </c>
      <c r="CA42" s="1186">
        <v>-7.1999999999999998E-3</v>
      </c>
      <c r="CB42" s="877">
        <f t="shared" si="6"/>
        <v>5.8974000000000002</v>
      </c>
      <c r="CC42" s="877">
        <f t="shared" si="6"/>
        <v>-0.36539999999999995</v>
      </c>
      <c r="CD42" s="709"/>
      <c r="CF42" s="1051"/>
      <c r="CG42" s="1051"/>
      <c r="CH42" s="1047"/>
    </row>
    <row r="43" spans="1:86" ht="15" x14ac:dyDescent="0.25">
      <c r="A43" s="1431" t="s">
        <v>396</v>
      </c>
      <c r="B43" s="1432"/>
      <c r="C43" s="1433"/>
      <c r="D43" s="1428"/>
      <c r="E43" s="1429"/>
      <c r="F43" s="1189"/>
      <c r="G43" s="1430"/>
      <c r="H43" s="1003">
        <f>ROUND(SQRT(I43^2+J43^2)*1000/(SQRT(3)*I16),2)</f>
        <v>32.299999999999997</v>
      </c>
      <c r="I43" s="575">
        <v>0.50960000000000005</v>
      </c>
      <c r="J43" s="1186">
        <v>0.25679999999999997</v>
      </c>
      <c r="K43" s="1003">
        <f>ROUND(SQRT(L43^2+M43^2)*1000/(SQRT(3)*L16),2)</f>
        <v>30.67</v>
      </c>
      <c r="L43" s="575">
        <v>0.48</v>
      </c>
      <c r="M43" s="1186">
        <v>0.25119999999999998</v>
      </c>
      <c r="N43" s="1003">
        <f>ROUND(SQRT(O43^2+P43^2)*1000/(SQRT(3)*O16),2)</f>
        <v>31.57</v>
      </c>
      <c r="O43" s="575">
        <v>0.49759999999999999</v>
      </c>
      <c r="P43" s="1186">
        <v>0.252</v>
      </c>
      <c r="Q43" s="1003">
        <f>ROUND(SQRT(R43^2+S43^2)*1000/(SQRT(3)*R16),2)</f>
        <v>34.35</v>
      </c>
      <c r="R43" s="575">
        <v>0.55200000000000005</v>
      </c>
      <c r="S43" s="1186">
        <v>0.252</v>
      </c>
      <c r="T43" s="1003">
        <f>ROUND(SQRT(U43^2+V43^2)*1000/(SQRT(3)*U16),2)</f>
        <v>43.14</v>
      </c>
      <c r="U43" s="575">
        <v>0.71519999999999995</v>
      </c>
      <c r="V43" s="1186">
        <v>0.26319999999999999</v>
      </c>
      <c r="W43" s="1003">
        <f>ROUND(SQRT(X43^2+Y43^2)*1000/(SQRT(3)*X16),2)</f>
        <v>48.73</v>
      </c>
      <c r="X43" s="575">
        <v>0.81679999999999997</v>
      </c>
      <c r="Y43" s="1186">
        <v>0.27200000000000002</v>
      </c>
      <c r="Z43" s="1003">
        <f>ROUND(SQRT(AA43^2+AB43^2)*1000/(SQRT(3)*AA16),2)</f>
        <v>48.16</v>
      </c>
      <c r="AA43" s="575">
        <v>0.8</v>
      </c>
      <c r="AB43" s="1186">
        <v>0.28960000000000002</v>
      </c>
      <c r="AC43" s="1003">
        <f>ROUND(SQRT(AD43^2+AE43^2)*1000/(SQRT(3)*AD16),2)</f>
        <v>49.65</v>
      </c>
      <c r="AD43" s="575">
        <v>0.82799999999999996</v>
      </c>
      <c r="AE43" s="1186">
        <v>0.28960000000000002</v>
      </c>
      <c r="AF43" s="1003">
        <f>ROUND(SQRT(AG43^2+AH43^2)*1000/(SQRT(3)*AG16),2)</f>
        <v>51.44</v>
      </c>
      <c r="AG43" s="575">
        <v>0.86240000000000006</v>
      </c>
      <c r="AH43" s="1186">
        <v>0.28639999999999999</v>
      </c>
      <c r="AI43" s="1003">
        <f>ROUND(SQRT(AJ43^2+AK43^2)*1000/(SQRT(3)*AJ16),2)</f>
        <v>53.78</v>
      </c>
      <c r="AJ43" s="575">
        <v>0.90720000000000001</v>
      </c>
      <c r="AK43" s="1186">
        <v>0.28239999999999998</v>
      </c>
      <c r="AL43" s="1003">
        <f>ROUND(SQRT(AM43^2+AN43^2)*1000/(SQRT(3)*AM16),2)</f>
        <v>54.18</v>
      </c>
      <c r="AM43" s="575">
        <v>0.91439999999999999</v>
      </c>
      <c r="AN43" s="1186">
        <v>0.28320000000000001</v>
      </c>
      <c r="AO43" s="1003">
        <f>ROUND(SQRT(AP43^2+AQ43^2)*1000/(SQRT(3)*AP16),2)</f>
        <v>50.27</v>
      </c>
      <c r="AP43" s="575">
        <v>0.83760000000000001</v>
      </c>
      <c r="AQ43" s="1186">
        <v>0.29520000000000002</v>
      </c>
      <c r="AR43" s="1003">
        <f>ROUND(SQRT(AS43^2+AT43^2)*1000/(SQRT(3)*AS16),2)</f>
        <v>50.57</v>
      </c>
      <c r="AS43" s="575">
        <v>0.84399999999999997</v>
      </c>
      <c r="AT43" s="1186">
        <v>0.2928</v>
      </c>
      <c r="AU43" s="1003">
        <f>ROUND(SQRT(AV43^2+AW43^2)*1000/(SQRT(3)*AV16),2)</f>
        <v>51.31</v>
      </c>
      <c r="AV43" s="575">
        <v>0.85919999999999996</v>
      </c>
      <c r="AW43" s="1186">
        <v>0.2888</v>
      </c>
      <c r="AX43" s="1003">
        <f>ROUND(SQRT(AY43^2+AZ43^2)*1000/(SQRT(3)*AY16),2)</f>
        <v>52.75</v>
      </c>
      <c r="AY43" s="575">
        <v>0.88560000000000005</v>
      </c>
      <c r="AZ43" s="1186">
        <v>0.29039999999999999</v>
      </c>
      <c r="BA43" s="1003">
        <f>ROUND(SQRT(BB43^2+BC43^2)*1000/(SQRT(3)*BB16),2)</f>
        <v>53.32</v>
      </c>
      <c r="BB43" s="575">
        <v>0.89839999999999998</v>
      </c>
      <c r="BC43" s="1186">
        <v>0.28320000000000001</v>
      </c>
      <c r="BD43" s="1003">
        <f>ROUND(SQRT(BE43^2+BF43^2)*1000/(SQRT(3)*BE16),2)</f>
        <v>55.75</v>
      </c>
      <c r="BE43" s="575">
        <v>0.94159999999999999</v>
      </c>
      <c r="BF43" s="1186">
        <v>0.2888</v>
      </c>
      <c r="BG43" s="1003">
        <f>ROUND(SQRT(BH43^2+BI43^2)*1000/(SQRT(3)*BH16),2)</f>
        <v>57.74</v>
      </c>
      <c r="BH43" s="575">
        <v>0.97919999999999996</v>
      </c>
      <c r="BI43" s="1186">
        <v>0.28560000000000002</v>
      </c>
      <c r="BJ43" s="1003">
        <f>ROUND(SQRT(BK43^2+BL43^2)*1000/(SQRT(3)*BK16),2)</f>
        <v>60.24</v>
      </c>
      <c r="BK43" s="575">
        <v>1.0232000000000001</v>
      </c>
      <c r="BL43" s="1186">
        <v>0.2928</v>
      </c>
      <c r="BM43" s="1003">
        <f>ROUND(SQRT(BN43^2+BO43^2)*1000/(SQRT(3)*BN16),2)</f>
        <v>60.2</v>
      </c>
      <c r="BN43" s="575">
        <v>1.0224</v>
      </c>
      <c r="BO43" s="1186">
        <v>0.2928</v>
      </c>
      <c r="BP43" s="1003">
        <f>ROUND(SQRT(BQ43^2+BR43^2)*1000/(SQRT(3)*BQ16),2)</f>
        <v>58.13</v>
      </c>
      <c r="BQ43" s="575">
        <v>0.98960000000000004</v>
      </c>
      <c r="BR43" s="1186">
        <v>0.27439999999999998</v>
      </c>
      <c r="BS43" s="1003">
        <f>ROUND(SQRT(BT43^2+BU43^2)*1000/(SQRT(3)*BT16),2)</f>
        <v>51.09</v>
      </c>
      <c r="BT43" s="575">
        <v>0.86160000000000003</v>
      </c>
      <c r="BU43" s="1186">
        <v>0.26879999999999998</v>
      </c>
      <c r="BV43" s="1003">
        <f>ROUND(SQRT(BW43^2+BX43^2)*1000/(SQRT(3)*BW16),2)</f>
        <v>41.51</v>
      </c>
      <c r="BW43" s="575">
        <v>0.68479999999999996</v>
      </c>
      <c r="BX43" s="1186">
        <v>0.26240000000000002</v>
      </c>
      <c r="BY43" s="1003">
        <f>ROUND(SQRT(BZ43^2+CA43^2)*1000/(SQRT(3)*BZ16),2)</f>
        <v>35.49</v>
      </c>
      <c r="BZ43" s="575">
        <v>0.57199999999999995</v>
      </c>
      <c r="CA43" s="1186">
        <v>0.25679999999999997</v>
      </c>
      <c r="CB43" s="877">
        <f t="shared" si="6"/>
        <v>19.282399999999996</v>
      </c>
      <c r="CC43" s="877">
        <f t="shared" si="6"/>
        <v>6.6511999999999993</v>
      </c>
      <c r="CD43" s="709"/>
      <c r="CF43" s="1051"/>
      <c r="CG43" s="1051"/>
      <c r="CH43" s="1047"/>
    </row>
    <row r="44" spans="1:86" ht="15.75" thickBot="1" x14ac:dyDescent="0.3">
      <c r="A44" s="1434" t="s">
        <v>397</v>
      </c>
      <c r="B44" s="1435"/>
      <c r="C44" s="1436"/>
      <c r="D44" s="1271"/>
      <c r="E44" s="547"/>
      <c r="F44" s="548"/>
      <c r="G44" s="1272"/>
      <c r="H44" s="1003">
        <f>ROUND(SQRT(I44^2+J44^2)*1000/(SQRT(3)*I16),2)</f>
        <v>10.210000000000001</v>
      </c>
      <c r="I44" s="548">
        <v>0.156</v>
      </c>
      <c r="J44" s="1274">
        <v>9.0399999999999994E-2</v>
      </c>
      <c r="K44" s="1003">
        <f>ROUND(SQRT(L44^2+M44^2)*1000/(SQRT(3)*L16),2)</f>
        <v>10.96</v>
      </c>
      <c r="L44" s="548">
        <v>0.16719999999999999</v>
      </c>
      <c r="M44" s="1274">
        <v>9.7600000000000006E-2</v>
      </c>
      <c r="N44" s="1003">
        <f>ROUND(SQRT(O44^2+P44^2)*1000/(SQRT(3)*O16),2)</f>
        <v>10.07</v>
      </c>
      <c r="O44" s="548">
        <v>0.1512</v>
      </c>
      <c r="P44" s="1274">
        <v>9.3600000000000003E-2</v>
      </c>
      <c r="Q44" s="1003">
        <f>ROUND(SQRT(R44^2+S44^2)*1000/(SQRT(3)*R16),2)</f>
        <v>11.08</v>
      </c>
      <c r="R44" s="548">
        <v>0.1696</v>
      </c>
      <c r="S44" s="1274">
        <v>9.7600000000000006E-2</v>
      </c>
      <c r="T44" s="1003">
        <f>ROUND(SQRT(U44^2+V44^2)*1000/(SQRT(3)*U16),2)</f>
        <v>13</v>
      </c>
      <c r="U44" s="548">
        <v>0.2064</v>
      </c>
      <c r="V44" s="1274">
        <v>0.1008</v>
      </c>
      <c r="W44" s="1003">
        <f>ROUND(SQRT(X44^2+Y44^2)*1000/(SQRT(3)*X16),2)</f>
        <v>20.07</v>
      </c>
      <c r="X44" s="548">
        <v>0.33119999999999999</v>
      </c>
      <c r="Y44" s="1274">
        <v>0.12640000000000001</v>
      </c>
      <c r="Z44" s="1003">
        <f>ROUND(SQRT(AA44^2+AB44^2)*1000/(SQRT(3)*AA16),2)</f>
        <v>20.62</v>
      </c>
      <c r="AA44" s="548">
        <v>0.33760000000000001</v>
      </c>
      <c r="AB44" s="1274">
        <v>0.1368</v>
      </c>
      <c r="AC44" s="1003">
        <f>ROUND(SQRT(AD44^2+AE44^2)*1000/(SQRT(3)*AD16),2)</f>
        <v>22.58</v>
      </c>
      <c r="AD44" s="548">
        <v>0.37440000000000001</v>
      </c>
      <c r="AE44" s="1274">
        <v>0.1376</v>
      </c>
      <c r="AF44" s="1003">
        <f>ROUND(SQRT(AG44^2+AH44^2)*1000/(SQRT(3)*AG16),2)</f>
        <v>20.260000000000002</v>
      </c>
      <c r="AG44" s="548">
        <v>0.33040000000000003</v>
      </c>
      <c r="AH44" s="1274">
        <v>0.1376</v>
      </c>
      <c r="AI44" s="1003">
        <f>ROUND(SQRT(AJ44^2+AK44^2)*1000/(SQRT(3)*AJ16),2)</f>
        <v>20.71</v>
      </c>
      <c r="AJ44" s="548">
        <v>0.34</v>
      </c>
      <c r="AK44" s="1274">
        <v>0.13519999999999999</v>
      </c>
      <c r="AL44" s="1003">
        <f>ROUND(SQRT(AM44^2+AN44^2)*1000/(SQRT(3)*AM16),2)</f>
        <v>20.47</v>
      </c>
      <c r="AM44" s="548">
        <v>0.33600000000000002</v>
      </c>
      <c r="AN44" s="1274">
        <v>0.1336</v>
      </c>
      <c r="AO44" s="1003">
        <f>ROUND(SQRT(AP44^2+AQ44^2)*1000/(SQRT(3)*AP16),2)</f>
        <v>20.72</v>
      </c>
      <c r="AP44" s="548">
        <v>0.33760000000000001</v>
      </c>
      <c r="AQ44" s="1274">
        <v>0.1416</v>
      </c>
      <c r="AR44" s="1003">
        <f>ROUND(SQRT(AS44^2+AT44^2)*1000/(SQRT(3)*AS16),2)</f>
        <v>16.77</v>
      </c>
      <c r="AS44" s="548">
        <v>0.26640000000000003</v>
      </c>
      <c r="AT44" s="1274">
        <v>0.12959999999999999</v>
      </c>
      <c r="AU44" s="1003">
        <f>ROUND(SQRT(AV44^2+AW44^2)*1000/(SQRT(3)*AV16),2)</f>
        <v>17.05</v>
      </c>
      <c r="AV44" s="548">
        <v>0.27039999999999997</v>
      </c>
      <c r="AW44" s="1274">
        <v>0.1328</v>
      </c>
      <c r="AX44" s="1003">
        <f>ROUND(SQRT(AY44^2+AZ44^2)*1000/(SQRT(3)*AY16),2)</f>
        <v>16.309999999999999</v>
      </c>
      <c r="AY44" s="548">
        <v>0.26079999999999998</v>
      </c>
      <c r="AZ44" s="1274">
        <v>0.12239999999999999</v>
      </c>
      <c r="BA44" s="1003">
        <f>ROUND(SQRT(BB44^2+BC44^2)*1000/(SQRT(3)*BB16),2)</f>
        <v>16.309999999999999</v>
      </c>
      <c r="BB44" s="548">
        <v>0.26240000000000002</v>
      </c>
      <c r="BC44" s="1274">
        <v>0.1192</v>
      </c>
      <c r="BD44" s="1003">
        <f>ROUND(SQRT(BE44^2+BF44^2)*1000/(SQRT(3)*BE16),2)</f>
        <v>16.059999999999999</v>
      </c>
      <c r="BE44" s="548">
        <v>0.25679999999999997</v>
      </c>
      <c r="BF44" s="1274">
        <v>0.1208</v>
      </c>
      <c r="BG44" s="1003">
        <f>ROUND(SQRT(BH44^2+BI44^2)*1000/(SQRT(3)*BH16),2)</f>
        <v>14.88</v>
      </c>
      <c r="BH44" s="548">
        <v>0.2424</v>
      </c>
      <c r="BI44" s="1274">
        <v>0.1016</v>
      </c>
      <c r="BJ44" s="1003">
        <f>ROUND(SQRT(BK44^2+BL44^2)*1000/(SQRT(3)*BK16),2)</f>
        <v>15.14</v>
      </c>
      <c r="BK44" s="548">
        <v>0.2432</v>
      </c>
      <c r="BL44" s="1274">
        <v>0.11119999999999999</v>
      </c>
      <c r="BM44" s="1003">
        <f>ROUND(SQRT(BN44^2+BO44^2)*1000/(SQRT(3)*BN16),2)</f>
        <v>14.7</v>
      </c>
      <c r="BN44" s="548">
        <v>0.23760000000000001</v>
      </c>
      <c r="BO44" s="1274">
        <v>0.1048</v>
      </c>
      <c r="BP44" s="1003">
        <f>ROUND(SQRT(BQ44^2+BR44^2)*1000/(SQRT(3)*BQ16),2)</f>
        <v>15.31</v>
      </c>
      <c r="BQ44" s="548">
        <v>0.248</v>
      </c>
      <c r="BR44" s="1274">
        <v>0.108</v>
      </c>
      <c r="BS44" s="1003">
        <f>ROUND(SQRT(BT44^2+BU44^2)*1000/(SQRT(3)*BT16),2)</f>
        <v>14.06</v>
      </c>
      <c r="BT44" s="548">
        <v>0.22559999999999999</v>
      </c>
      <c r="BU44" s="1274">
        <v>0.104</v>
      </c>
      <c r="BV44" s="1003">
        <f>ROUND(SQRT(BW44^2+BX44^2)*1000/(SQRT(3)*BW16),2)</f>
        <v>12.35</v>
      </c>
      <c r="BW44" s="548">
        <v>0.19359999999999999</v>
      </c>
      <c r="BX44" s="1274">
        <v>0.1008</v>
      </c>
      <c r="BY44" s="1003">
        <f>ROUND(SQRT(BZ44^2+CA44^2)*1000/(SQRT(3)*BZ16),2)</f>
        <v>10.43</v>
      </c>
      <c r="BZ44" s="548">
        <v>0.15679999999999999</v>
      </c>
      <c r="CA44" s="1274">
        <v>9.6799999999999997E-2</v>
      </c>
      <c r="CB44" s="877">
        <f t="shared" si="6"/>
        <v>6.1015999999999995</v>
      </c>
      <c r="CC44" s="877">
        <f t="shared" si="6"/>
        <v>2.7808000000000002</v>
      </c>
      <c r="CD44" s="709"/>
      <c r="CF44" s="1051"/>
      <c r="CG44" s="1051"/>
      <c r="CH44" s="1047"/>
    </row>
    <row r="45" spans="1:86" ht="15.75" thickBot="1" x14ac:dyDescent="0.3">
      <c r="A45" s="1094" t="s">
        <v>80</v>
      </c>
      <c r="B45" s="1095"/>
      <c r="C45" s="1095"/>
      <c r="D45" s="1095"/>
      <c r="E45" s="1095"/>
      <c r="F45" s="1095"/>
      <c r="G45" s="1095"/>
      <c r="H45" s="1097"/>
      <c r="I45" s="1275"/>
      <c r="J45" s="498"/>
      <c r="K45" s="1099"/>
      <c r="L45" s="1275"/>
      <c r="M45" s="479"/>
      <c r="N45" s="1097"/>
      <c r="O45" s="1275"/>
      <c r="P45" s="498"/>
      <c r="Q45" s="1099"/>
      <c r="R45" s="1275"/>
      <c r="S45" s="479"/>
      <c r="T45" s="1097"/>
      <c r="U45" s="1275"/>
      <c r="V45" s="498"/>
      <c r="W45" s="1097"/>
      <c r="X45" s="1275"/>
      <c r="Y45" s="498"/>
      <c r="Z45" s="1099"/>
      <c r="AA45" s="1275"/>
      <c r="AB45" s="479"/>
      <c r="AC45" s="1276"/>
      <c r="AD45" s="1277"/>
      <c r="AE45" s="1278"/>
      <c r="AF45" s="1275"/>
      <c r="AG45" s="1277"/>
      <c r="AH45" s="1277"/>
      <c r="AI45" s="1276"/>
      <c r="AJ45" s="1277"/>
      <c r="AK45" s="1278"/>
      <c r="AL45" s="1276"/>
      <c r="AM45" s="1277"/>
      <c r="AN45" s="1278"/>
      <c r="AO45" s="1275"/>
      <c r="AP45" s="1277"/>
      <c r="AQ45" s="1277"/>
      <c r="AR45" s="1276"/>
      <c r="AS45" s="1277"/>
      <c r="AT45" s="1278"/>
      <c r="AU45" s="1275"/>
      <c r="AV45" s="1277"/>
      <c r="AW45" s="1277"/>
      <c r="AX45" s="1276"/>
      <c r="AY45" s="1277"/>
      <c r="AZ45" s="1278"/>
      <c r="BA45" s="1276"/>
      <c r="BB45" s="1277"/>
      <c r="BC45" s="1278"/>
      <c r="BD45" s="1275"/>
      <c r="BE45" s="1277"/>
      <c r="BF45" s="1277"/>
      <c r="BG45" s="1276"/>
      <c r="BH45" s="1277"/>
      <c r="BI45" s="1278"/>
      <c r="BJ45" s="1275"/>
      <c r="BK45" s="1277"/>
      <c r="BL45" s="1277"/>
      <c r="BM45" s="1276"/>
      <c r="BN45" s="1277"/>
      <c r="BO45" s="1278"/>
      <c r="BP45" s="1276"/>
      <c r="BQ45" s="1277"/>
      <c r="BR45" s="1278"/>
      <c r="BS45" s="1275"/>
      <c r="BT45" s="1277"/>
      <c r="BU45" s="1277"/>
      <c r="BV45" s="1276"/>
      <c r="BW45" s="1277"/>
      <c r="BX45" s="1278"/>
      <c r="BY45" s="1276"/>
      <c r="BZ45" s="1277"/>
      <c r="CA45" s="1278"/>
      <c r="CF45" s="1051"/>
    </row>
    <row r="46" spans="1:86" ht="15" customHeight="1" x14ac:dyDescent="0.2">
      <c r="A46" s="640"/>
      <c r="B46" s="1279" t="s">
        <v>81</v>
      </c>
      <c r="C46" s="679"/>
      <c r="D46" s="491" t="s">
        <v>325</v>
      </c>
      <c r="E46" s="679"/>
      <c r="F46" s="679"/>
      <c r="G46" s="679"/>
      <c r="H46" s="1280">
        <v>2.5499999999999998E-2</v>
      </c>
      <c r="I46" s="1281" t="s">
        <v>83</v>
      </c>
      <c r="J46" s="1437">
        <v>0.1729</v>
      </c>
      <c r="K46" s="1282"/>
      <c r="L46" s="1281"/>
      <c r="M46" s="1438"/>
      <c r="N46" s="1280"/>
      <c r="O46" s="1281"/>
      <c r="P46" s="1437"/>
      <c r="Q46" s="1282"/>
      <c r="R46" s="1281"/>
      <c r="S46" s="1438"/>
      <c r="T46" s="1280"/>
      <c r="U46" s="1281"/>
      <c r="V46" s="1437"/>
      <c r="W46" s="1280"/>
      <c r="X46" s="1281"/>
      <c r="Y46" s="1437"/>
      <c r="Z46" s="1282"/>
      <c r="AA46" s="1281"/>
      <c r="AB46" s="1438"/>
      <c r="AC46" s="1287"/>
      <c r="AD46" s="1281"/>
      <c r="AE46" s="1110"/>
      <c r="AF46" s="1286"/>
      <c r="AG46" s="1281"/>
      <c r="AH46" s="1112"/>
      <c r="AI46" s="1287"/>
      <c r="AJ46" s="1281"/>
      <c r="AK46" s="1110"/>
      <c r="AL46" s="1287"/>
      <c r="AM46" s="1281"/>
      <c r="AN46" s="1110"/>
      <c r="AO46" s="1286"/>
      <c r="AP46" s="1281"/>
      <c r="AQ46" s="1112"/>
      <c r="AR46" s="1287"/>
      <c r="AS46" s="1281"/>
      <c r="AT46" s="1110"/>
      <c r="AU46" s="1286"/>
      <c r="AV46" s="1281"/>
      <c r="AW46" s="1112"/>
      <c r="AX46" s="1287"/>
      <c r="AY46" s="1281"/>
      <c r="AZ46" s="1110"/>
      <c r="BA46" s="1287"/>
      <c r="BB46" s="1281"/>
      <c r="BC46" s="1110"/>
      <c r="BD46" s="1286"/>
      <c r="BE46" s="1281"/>
      <c r="BF46" s="1112"/>
      <c r="BG46" s="1287"/>
      <c r="BH46" s="1281"/>
      <c r="BI46" s="1110"/>
      <c r="BJ46" s="1286"/>
      <c r="BK46" s="1281"/>
      <c r="BL46" s="1112"/>
      <c r="BM46" s="1287"/>
      <c r="BN46" s="1281"/>
      <c r="BO46" s="1110"/>
      <c r="BP46" s="1287"/>
      <c r="BQ46" s="1281"/>
      <c r="BR46" s="1110"/>
      <c r="BS46" s="1286"/>
      <c r="BT46" s="1281"/>
      <c r="BU46" s="1112"/>
      <c r="BV46" s="1287"/>
      <c r="BW46" s="1281"/>
      <c r="BX46" s="1110"/>
      <c r="BY46" s="1287"/>
      <c r="BZ46" s="1281"/>
      <c r="CA46" s="1110"/>
    </row>
    <row r="47" spans="1:86" ht="15.75" customHeight="1" x14ac:dyDescent="0.2">
      <c r="A47" s="640" t="s">
        <v>23</v>
      </c>
      <c r="B47" s="641" t="s">
        <v>84</v>
      </c>
      <c r="C47" s="642"/>
      <c r="D47" s="679" t="s">
        <v>85</v>
      </c>
      <c r="E47" s="1288"/>
      <c r="F47" s="1113"/>
      <c r="G47" s="679"/>
      <c r="H47" s="1280">
        <f>(SUM(I$6*I$6,J$6*J$6)/POWER($C$8,2))*$C$48</f>
        <v>9.2333217280000002E-4</v>
      </c>
      <c r="I47" s="1281" t="s">
        <v>83</v>
      </c>
      <c r="J47" s="1140">
        <f>($E$48/100)*(SUM(I$6*I$6,J$6*J$6)/$C$8)</f>
        <v>1.9062341632000001E-2</v>
      </c>
      <c r="K47" s="1282">
        <f>(SUM(L$6*L$6,M$6*M$6)/POWER($C$8,2))*$C$48</f>
        <v>8.1647956735999996E-4</v>
      </c>
      <c r="L47" s="1281" t="s">
        <v>83</v>
      </c>
      <c r="M47" s="1142">
        <f>($E$48/100)*(SUM(L$6*L$6,M$6*M$6)/$C$8)</f>
        <v>1.6856352358399999E-2</v>
      </c>
      <c r="N47" s="1280">
        <f>(SUM(O$6*O$6,P$6*P$6)/POWER($C$8,2))*$C$48</f>
        <v>8.6709089152000002E-4</v>
      </c>
      <c r="O47" s="1281" t="s">
        <v>83</v>
      </c>
      <c r="P47" s="1140">
        <f>($E$48/100)*(SUM(O$6*O$6,P$6*P$6)/$C$8)</f>
        <v>1.7901231308800003E-2</v>
      </c>
      <c r="Q47" s="1282">
        <f>(SUM(R$6*R$6,S$6*S$6)/POWER($C$8,2))*$C$48</f>
        <v>1.0635202240000001E-3</v>
      </c>
      <c r="R47" s="1281" t="s">
        <v>83</v>
      </c>
      <c r="S47" s="1142">
        <f>($E$48/100)*(SUM(R$6*R$6,S$6*S$6)/$C$8)</f>
        <v>2.1956546560000005E-2</v>
      </c>
      <c r="T47" s="1280">
        <f>(SUM(U$6*U$6,V$6*V$6)/POWER($C$8,2))*$C$48</f>
        <v>1.6791659550719998E-3</v>
      </c>
      <c r="U47" s="1281" t="s">
        <v>83</v>
      </c>
      <c r="V47" s="1140">
        <f>($E$48/100)*(SUM(U$6*U$6,V$6*V$6)/$C$8)</f>
        <v>3.4666651975680002E-2</v>
      </c>
      <c r="W47" s="1280">
        <f>(SUM(X$6*X$6,Y$6*Y$6)/POWER($C$8,2))*$C$48</f>
        <v>2.3877721013759994E-3</v>
      </c>
      <c r="X47" s="1281" t="s">
        <v>83</v>
      </c>
      <c r="Y47" s="1140">
        <f>($E$48/100)*(SUM(X$6*X$6,Y$6*Y$6)/$C$8)</f>
        <v>4.9295940157439988E-2</v>
      </c>
      <c r="Z47" s="1282">
        <f>(SUM(AA$6*AA$6,AB$6*AB$6)/POWER($C$8,2))*$C$48</f>
        <v>3.1385736263679995E-3</v>
      </c>
      <c r="AA47" s="1281" t="s">
        <v>83</v>
      </c>
      <c r="AB47" s="1142">
        <f>($E$48/100)*(SUM(AA$6*AA$6,AB$6*AB$6)/$C$8)</f>
        <v>6.4796358737919987E-2</v>
      </c>
      <c r="AC47" s="1280">
        <f>(SUM(AD$6*AD$6,AE$6*AE$6)/POWER($C$8,2))*$C$48</f>
        <v>3.568925859840001E-3</v>
      </c>
      <c r="AD47" s="1281" t="s">
        <v>83</v>
      </c>
      <c r="AE47" s="1140">
        <f>($E$48/100)*(SUM(AD$6*AD$6,AE$6*AE$6)/$C$8)</f>
        <v>7.3681050009600027E-2</v>
      </c>
      <c r="AF47" s="1282">
        <f>(SUM(AG$6*AG$6,AH$6*AH$6)/POWER($C$8,2))*$C$48</f>
        <v>4.2233347686400019E-3</v>
      </c>
      <c r="AG47" s="1281" t="s">
        <v>83</v>
      </c>
      <c r="AH47" s="1142">
        <f>($E$48/100)*(SUM(AG$6*AG$6,AH$6*AH$6)/$C$8)</f>
        <v>8.7191427481600053E-2</v>
      </c>
      <c r="AI47" s="1280">
        <f>(SUM(AJ$6*AJ$6,AK$6*AK$6)/POWER($C$8,2))*$C$48</f>
        <v>4.431378103808001E-3</v>
      </c>
      <c r="AJ47" s="1281" t="s">
        <v>83</v>
      </c>
      <c r="AK47" s="1140">
        <f>($E$48/100)*(SUM(AJ$6*AJ$6,AK$6*AK$6)/$C$8)</f>
        <v>9.1486515691520012E-2</v>
      </c>
      <c r="AL47" s="1280">
        <f>(SUM(AM$6*AM$6,AN$6*AN$6)/POWER($C$8,2))*$C$48</f>
        <v>4.4567094507519988E-3</v>
      </c>
      <c r="AM47" s="1281" t="s">
        <v>83</v>
      </c>
      <c r="AN47" s="1140">
        <f>($E$48/100)*(SUM(AM$6*AM$6,AN$6*AN$6)/$C$8)</f>
        <v>9.2009485434879981E-2</v>
      </c>
      <c r="AO47" s="1282">
        <f>(SUM(AP$6*AP$6,AQ$6*AQ$6)/POWER($C$8,2))*$C$48</f>
        <v>4.1477177830400013E-3</v>
      </c>
      <c r="AP47" s="1281" t="s">
        <v>83</v>
      </c>
      <c r="AQ47" s="1142">
        <f>($E$48/100)*(SUM(AP$6*AP$6,AQ$6*AQ$6)/$C$8)</f>
        <v>8.5630302617600046E-2</v>
      </c>
      <c r="AR47" s="1280">
        <f>(SUM(AS$6*AS$6,AT$6*AT$6)/POWER($C$8,2))*$C$48</f>
        <v>3.7691829631999975E-3</v>
      </c>
      <c r="AS47" s="1281" t="s">
        <v>83</v>
      </c>
      <c r="AT47" s="1140">
        <f>($E$48/100)*(SUM(AS$6*AS$6,AT$6*AT$6)/$C$8)</f>
        <v>7.7815390207999949E-2</v>
      </c>
      <c r="AU47" s="1282">
        <f>(SUM(AV$6*AV$6,AW$6*AW$6)/POWER($C$8,2))*$C$48</f>
        <v>3.6420234035199998E-3</v>
      </c>
      <c r="AV47" s="1281" t="s">
        <v>83</v>
      </c>
      <c r="AW47" s="1142">
        <f>($E$48/100)*(SUM(AV$6*AV$6,AW$6*AW$6)/$C$8)</f>
        <v>7.5190160588800015E-2</v>
      </c>
      <c r="AX47" s="1280">
        <f>(SUM(AY$6*AY$6,AZ$6*AZ$6)/POWER($C$8,2))*$C$48</f>
        <v>3.6644844738560022E-3</v>
      </c>
      <c r="AY47" s="1281" t="s">
        <v>83</v>
      </c>
      <c r="AZ47" s="1140">
        <f>($E$48/100)*(SUM(AY$6*AY$6,AZ$6*AZ$6)/$C$8)</f>
        <v>7.5653873008640057E-2</v>
      </c>
      <c r="BA47" s="1280">
        <f>(SUM(BB$6*BB$6,BC$6*BC$6)/POWER($C$8,2))*$C$48</f>
        <v>3.8033015016960005E-3</v>
      </c>
      <c r="BB47" s="1281" t="s">
        <v>83</v>
      </c>
      <c r="BC47" s="1140">
        <f>($E$48/100)*(SUM(BB$6*BB$6,BC$6*BC$6)/$C$8)</f>
        <v>7.8519772938240015E-2</v>
      </c>
      <c r="BD47" s="1282">
        <f>(SUM(BE$6*BE$6,BF$6*BF$6)/POWER($C$8,2))*$C$48</f>
        <v>4.1785621183999993E-3</v>
      </c>
      <c r="BE47" s="1281" t="s">
        <v>83</v>
      </c>
      <c r="BF47" s="1142">
        <f>($E$48/100)*(SUM(BE$6*BE$6,BF$6*BF$6)/$C$8)</f>
        <v>8.6267088895999988E-2</v>
      </c>
      <c r="BG47" s="1280">
        <f>(SUM(BH$6*BH$6,BI$6*BI$6)/POWER($C$8,2))*$C$48</f>
        <v>4.2487507688960006E-3</v>
      </c>
      <c r="BH47" s="1281" t="s">
        <v>83</v>
      </c>
      <c r="BI47" s="1140">
        <f>($E$48/100)*(SUM(BH$6*BH$6,BI$6*BI$6)/$C$8)</f>
        <v>8.7716144906240009E-2</v>
      </c>
      <c r="BJ47" s="1282">
        <f>(SUM(BK$6*BK$6,BL$6*BL$6)/POWER($C$8,2))*$C$48</f>
        <v>4.2547177203200006E-3</v>
      </c>
      <c r="BK47" s="1281" t="s">
        <v>83</v>
      </c>
      <c r="BL47" s="1142">
        <f>($E$48/100)*(SUM(BK$6*BK$6,BL$6*BL$6)/$C$8)</f>
        <v>8.7839333580799997E-2</v>
      </c>
      <c r="BM47" s="1280">
        <f>(SUM(BN$6*BN$6,BO$6*BO$6)/POWER($C$8,2))*$C$48</f>
        <v>4.1530904788479994E-3</v>
      </c>
      <c r="BN47" s="1281" t="s">
        <v>83</v>
      </c>
      <c r="BO47" s="1140">
        <f>($E$48/100)*(SUM(BN$6*BN$6,BO$6*BO$6)/$C$8)</f>
        <v>8.5741222789119997E-2</v>
      </c>
      <c r="BP47" s="1280">
        <f>(SUM(BQ$6*BQ$6,BR$6*BR$6)/POWER($C$8,2))*$C$48</f>
        <v>3.2287617428479985E-3</v>
      </c>
      <c r="BQ47" s="1281" t="s">
        <v>83</v>
      </c>
      <c r="BR47" s="1140">
        <f>($E$48/100)*(SUM(BQ$6*BQ$6,BR$6*BR$6)/$C$8)</f>
        <v>6.6658306949119978E-2</v>
      </c>
      <c r="BS47" s="1282">
        <f>(SUM(BT$6*BT$6,BU$6*BU$6)/POWER($C$8,2))*$C$48</f>
        <v>2.4628271705599992E-3</v>
      </c>
      <c r="BT47" s="1281" t="s">
        <v>83</v>
      </c>
      <c r="BU47" s="1142">
        <f>($E$48/100)*(SUM(BT$6*BT$6,BU$6*BU$6)/$C$8)</f>
        <v>5.0845464166399984E-2</v>
      </c>
      <c r="BV47" s="1280">
        <f>(SUM(BW$6*BW$6,BX$6*BX$6)/POWER($C$8,2))*$C$48</f>
        <v>1.6436726553599997E-3</v>
      </c>
      <c r="BW47" s="1281" t="s">
        <v>83</v>
      </c>
      <c r="BX47" s="1140">
        <f>($E$48/100)*(SUM(BW$6*BW$6,BX$6*BX$6)/$C$8)</f>
        <v>3.3933887078399998E-2</v>
      </c>
      <c r="BY47" s="1280">
        <f>(SUM(BZ$6*BZ$6,CA$6*CA$6)/POWER($C$8,2))*$C$48</f>
        <v>1.1674706739200002E-3</v>
      </c>
      <c r="BZ47" s="1281" t="s">
        <v>83</v>
      </c>
      <c r="CA47" s="1140">
        <f>($E$48/100)*(SUM(BZ$6*BZ$6,CA$6*CA$6)/$C$8)</f>
        <v>2.4102620364800001E-2</v>
      </c>
    </row>
    <row r="48" spans="1:86" ht="14.25" customHeight="1" thickBot="1" x14ac:dyDescent="0.25">
      <c r="A48" s="648"/>
      <c r="B48" s="1122" t="s">
        <v>343</v>
      </c>
      <c r="C48" s="1123">
        <v>0.124</v>
      </c>
      <c r="D48" s="629" t="s">
        <v>344</v>
      </c>
      <c r="E48" s="1292">
        <v>10.24</v>
      </c>
      <c r="F48" s="1292"/>
      <c r="G48" s="419"/>
      <c r="H48" s="1125"/>
      <c r="I48" s="1293"/>
      <c r="J48" s="445"/>
      <c r="K48" s="1126"/>
      <c r="L48" s="1293"/>
      <c r="M48" s="1294"/>
      <c r="N48" s="1125"/>
      <c r="O48" s="1293"/>
      <c r="P48" s="445"/>
      <c r="Q48" s="1126"/>
      <c r="R48" s="1293"/>
      <c r="S48" s="1294"/>
      <c r="T48" s="1125"/>
      <c r="U48" s="1293"/>
      <c r="V48" s="445"/>
      <c r="W48" s="1125"/>
      <c r="X48" s="1293"/>
      <c r="Y48" s="445"/>
      <c r="Z48" s="1126"/>
      <c r="AA48" s="1293"/>
      <c r="AB48" s="1294"/>
      <c r="AC48" s="1125"/>
      <c r="AD48" s="1293"/>
      <c r="AE48" s="445"/>
      <c r="AF48" s="1126"/>
      <c r="AG48" s="1293"/>
      <c r="AH48" s="1294"/>
      <c r="AI48" s="1125"/>
      <c r="AJ48" s="1293"/>
      <c r="AK48" s="445"/>
      <c r="AL48" s="1125"/>
      <c r="AM48" s="1293"/>
      <c r="AN48" s="445"/>
      <c r="AO48" s="1126"/>
      <c r="AP48" s="1293"/>
      <c r="AQ48" s="1294"/>
      <c r="AR48" s="1125"/>
      <c r="AS48" s="1293"/>
      <c r="AT48" s="445"/>
      <c r="AU48" s="1126"/>
      <c r="AV48" s="1293"/>
      <c r="AW48" s="1294"/>
      <c r="AX48" s="1125"/>
      <c r="AY48" s="1293"/>
      <c r="AZ48" s="445"/>
      <c r="BA48" s="1125"/>
      <c r="BB48" s="419"/>
      <c r="BC48" s="445"/>
      <c r="BD48" s="1126"/>
      <c r="BE48" s="1293"/>
      <c r="BF48" s="1294"/>
      <c r="BG48" s="1125"/>
      <c r="BH48" s="1293"/>
      <c r="BI48" s="445"/>
      <c r="BJ48" s="1126"/>
      <c r="BK48" s="1293"/>
      <c r="BL48" s="1294"/>
      <c r="BM48" s="1125"/>
      <c r="BN48" s="1293"/>
      <c r="BO48" s="445"/>
      <c r="BP48" s="1125"/>
      <c r="BQ48" s="1293"/>
      <c r="BR48" s="445"/>
      <c r="BS48" s="1126"/>
      <c r="BT48" s="1293"/>
      <c r="BU48" s="1294"/>
      <c r="BV48" s="1125"/>
      <c r="BW48" s="1293"/>
      <c r="BX48" s="445"/>
      <c r="BY48" s="1125"/>
      <c r="BZ48" s="1293"/>
      <c r="CA48" s="445"/>
    </row>
    <row r="49" spans="1:81" ht="14.25" customHeight="1" thickBot="1" x14ac:dyDescent="0.25">
      <c r="A49" s="670"/>
      <c r="B49" s="671" t="s">
        <v>90</v>
      </c>
      <c r="C49" s="672"/>
      <c r="D49" s="672"/>
      <c r="E49" s="672"/>
      <c r="F49" s="672"/>
      <c r="G49" s="672"/>
      <c r="H49" s="1130">
        <f>SUM(I6,$H$46,H47)</f>
        <v>2.1692233321728001</v>
      </c>
      <c r="I49" s="1296" t="s">
        <v>83</v>
      </c>
      <c r="J49" s="1132">
        <f>SUM(J6,$J$46,J47)</f>
        <v>0.44156234163199998</v>
      </c>
      <c r="K49" s="1133">
        <f>SUM(L6,$H$46,K47)</f>
        <v>2.0445164795673598</v>
      </c>
      <c r="L49" s="1296" t="s">
        <v>83</v>
      </c>
      <c r="M49" s="1134">
        <f>SUM(M6,$J$46,M47)</f>
        <v>0.39515635235839996</v>
      </c>
      <c r="N49" s="1130">
        <f>SUM(O6,$H$46,N47)</f>
        <v>2.1067670908915201</v>
      </c>
      <c r="O49" s="1296" t="s">
        <v>83</v>
      </c>
      <c r="P49" s="1132">
        <f>SUM(P6,$J$46,P47)</f>
        <v>0.39660123130880004</v>
      </c>
      <c r="Q49" s="1133">
        <f>SUM(R6,$H$46,Q47)</f>
        <v>2.3325635202240003</v>
      </c>
      <c r="R49" s="1296" t="s">
        <v>83</v>
      </c>
      <c r="S49" s="1134">
        <f>SUM(S6,$J$46,S47)</f>
        <v>0.40185654656000003</v>
      </c>
      <c r="T49" s="1130">
        <f>SUM(U6,$H$46,T47)</f>
        <v>2.9263791659550722</v>
      </c>
      <c r="U49" s="1296" t="s">
        <v>83</v>
      </c>
      <c r="V49" s="1132">
        <f>SUM(V6,$J$46,V47)</f>
        <v>0.44876665197568</v>
      </c>
      <c r="W49" s="1130">
        <f>SUM(X6,$H$46,W47)</f>
        <v>3.4778877721013757</v>
      </c>
      <c r="X49" s="1296" t="s">
        <v>83</v>
      </c>
      <c r="Y49" s="1132">
        <f>SUM(Y6,$J$46,Y47)</f>
        <v>0.58639594015744001</v>
      </c>
      <c r="Z49" s="1133">
        <f>SUM(AA6,$H$46,Z47)</f>
        <v>3.9622385736263679</v>
      </c>
      <c r="AA49" s="1296" t="s">
        <v>83</v>
      </c>
      <c r="AB49" s="1134">
        <f>SUM(AB6,$J$46,AB47)</f>
        <v>0.82609635873792009</v>
      </c>
      <c r="AC49" s="1130">
        <f>SUM(AD6,$H$46,AC47)</f>
        <v>4.2266689258598404</v>
      </c>
      <c r="AD49" s="1296" t="s">
        <v>83</v>
      </c>
      <c r="AE49" s="1132">
        <f>SUM(AE6,$J$46,AE47)</f>
        <v>0.85378105000960003</v>
      </c>
      <c r="AF49" s="1133">
        <f>SUM(AG6,$H$46,AF47)</f>
        <v>4.6001233347686412</v>
      </c>
      <c r="AG49" s="1296" t="s">
        <v>83</v>
      </c>
      <c r="AH49" s="1134">
        <f>SUM(AH6,$J$46,AH47)</f>
        <v>0.89129142748160006</v>
      </c>
      <c r="AI49" s="1130">
        <f>SUM(AJ6,$H$46,AI47)</f>
        <v>4.7125313781038081</v>
      </c>
      <c r="AJ49" s="1296" t="s">
        <v>83</v>
      </c>
      <c r="AK49" s="1132">
        <f>SUM(AK6,$J$46,AK47)</f>
        <v>0.90378651569152002</v>
      </c>
      <c r="AL49" s="1130">
        <f>SUM(AM6,$H$46,AL47)</f>
        <v>4.7251567094507516</v>
      </c>
      <c r="AM49" s="1296" t="s">
        <v>83</v>
      </c>
      <c r="AN49" s="1132">
        <f>SUM(AN6,$J$46,AN47)</f>
        <v>0.91170948543488006</v>
      </c>
      <c r="AO49" s="1133">
        <f>SUM(AP6,$H$46,AO47)</f>
        <v>4.5538477177830412</v>
      </c>
      <c r="AP49" s="1296" t="s">
        <v>83</v>
      </c>
      <c r="AQ49" s="1134">
        <f>SUM(AQ6,$J$46,AQ47)</f>
        <v>0.91993030261760012</v>
      </c>
      <c r="AR49" s="1130">
        <f>SUM(AS6,$H$46,AR47)</f>
        <v>4.3410691829631993</v>
      </c>
      <c r="AS49" s="1296" t="s">
        <v>83</v>
      </c>
      <c r="AT49" s="1132">
        <f>SUM(AT6,$J$46,AT47)</f>
        <v>0.88811539020800001</v>
      </c>
      <c r="AU49" s="1133">
        <f>SUM(AV6,$H$46,AU47)</f>
        <v>4.2699420234035204</v>
      </c>
      <c r="AV49" s="1296" t="s">
        <v>83</v>
      </c>
      <c r="AW49" s="1134">
        <f>SUM(AW6,$J$46,AW47)</f>
        <v>0.8584901605887999</v>
      </c>
      <c r="AX49" s="1130">
        <f>SUM(AY6,$H$46,AX47)</f>
        <v>4.2851644844738574</v>
      </c>
      <c r="AY49" s="1296" t="s">
        <v>83</v>
      </c>
      <c r="AZ49" s="1132">
        <f>SUM(AZ6,$J$46,AZ47)</f>
        <v>0.84575387300864002</v>
      </c>
      <c r="BA49" s="1130">
        <f>SUM(BB6,$H$46,BA47)</f>
        <v>4.3655033015016969</v>
      </c>
      <c r="BB49" s="1296" t="s">
        <v>83</v>
      </c>
      <c r="BC49" s="1132">
        <f>SUM(BC6,$J$46,BC47)</f>
        <v>0.8574197729382399</v>
      </c>
      <c r="BD49" s="1133">
        <f>SUM(BE6,$H$46,BD47)</f>
        <v>4.5796785621184002</v>
      </c>
      <c r="BE49" s="1296" t="s">
        <v>83</v>
      </c>
      <c r="BF49" s="1134">
        <f>SUM(BF6,$J$46,BF47)</f>
        <v>0.85816708889600002</v>
      </c>
      <c r="BG49" s="1130">
        <f>SUM(BH6,$H$46,BG47)</f>
        <v>4.6207487507688967</v>
      </c>
      <c r="BH49" s="1296" t="s">
        <v>83</v>
      </c>
      <c r="BI49" s="1132">
        <f>SUM(BI6,$J$46,BI47)</f>
        <v>0.84181614490624024</v>
      </c>
      <c r="BJ49" s="1133">
        <f>SUM(BK6,$H$46,BJ47)</f>
        <v>4.6303547177203201</v>
      </c>
      <c r="BK49" s="1296" t="s">
        <v>83</v>
      </c>
      <c r="BL49" s="1134">
        <f>SUM(BL6,$J$46,BL47)</f>
        <v>0.78953933358079997</v>
      </c>
      <c r="BM49" s="1130">
        <f>SUM(BN6,$H$46,BM47)</f>
        <v>4.5812530904788478</v>
      </c>
      <c r="BN49" s="1296" t="s">
        <v>83</v>
      </c>
      <c r="BO49" s="1132">
        <f>SUM(BO6,$J$46,BO47)</f>
        <v>0.72324122278911995</v>
      </c>
      <c r="BP49" s="1130">
        <f>SUM(BQ6,$H$46,BP47)</f>
        <v>4.0453287617428479</v>
      </c>
      <c r="BQ49" s="1296" t="s">
        <v>83</v>
      </c>
      <c r="BR49" s="1132">
        <f>SUM(BR6,$J$46,BR47)</f>
        <v>0.61495830694912001</v>
      </c>
      <c r="BS49" s="1133">
        <f>SUM(BT6,$H$46,BS47)</f>
        <v>3.5365628271705596</v>
      </c>
      <c r="BT49" s="1296" t="s">
        <v>83</v>
      </c>
      <c r="BU49" s="1134">
        <f>SUM(BU6,$J$46,BU47)</f>
        <v>0.5449454641664</v>
      </c>
      <c r="BV49" s="1130">
        <f>SUM(BW6,$H$46,BV47)</f>
        <v>2.8909436726553599</v>
      </c>
      <c r="BW49" s="1296" t="s">
        <v>83</v>
      </c>
      <c r="BX49" s="1132">
        <f>SUM(BX6,$J$46,BX47)</f>
        <v>0.49543388707840003</v>
      </c>
      <c r="BY49" s="1130">
        <f>SUM(BZ6,$H$46,BY47)</f>
        <v>2.4378674706739201</v>
      </c>
      <c r="BZ49" s="1296" t="s">
        <v>83</v>
      </c>
      <c r="CA49" s="1132">
        <f>SUM(CA6,$J$46,CA47)</f>
        <v>0.46260262036479993</v>
      </c>
    </row>
    <row r="50" spans="1:81" x14ac:dyDescent="0.2">
      <c r="A50" s="677"/>
      <c r="B50" s="634" t="s">
        <v>81</v>
      </c>
      <c r="C50" s="596"/>
      <c r="D50" s="635" t="s">
        <v>325</v>
      </c>
      <c r="E50" s="596"/>
      <c r="F50" s="596"/>
      <c r="G50" s="596"/>
      <c r="H50" s="1102">
        <v>2.8299999999999999E-2</v>
      </c>
      <c r="I50" s="1439" t="s">
        <v>83</v>
      </c>
      <c r="J50" s="1104">
        <v>0.1729</v>
      </c>
      <c r="K50" s="1135"/>
      <c r="L50" s="1439"/>
      <c r="M50" s="1136"/>
      <c r="N50" s="1102"/>
      <c r="O50" s="1439"/>
      <c r="P50" s="1104"/>
      <c r="Q50" s="1135"/>
      <c r="R50" s="1439"/>
      <c r="S50" s="1136"/>
      <c r="T50" s="1102"/>
      <c r="U50" s="1439"/>
      <c r="V50" s="1104"/>
      <c r="W50" s="1102"/>
      <c r="X50" s="1439"/>
      <c r="Y50" s="1104"/>
      <c r="Z50" s="1135"/>
      <c r="AA50" s="1439"/>
      <c r="AB50" s="1136"/>
      <c r="AC50" s="1102"/>
      <c r="AD50" s="1439"/>
      <c r="AE50" s="1104"/>
      <c r="AF50" s="1135"/>
      <c r="AG50" s="1439"/>
      <c r="AH50" s="1136"/>
      <c r="AI50" s="1102"/>
      <c r="AJ50" s="1439"/>
      <c r="AK50" s="1104"/>
      <c r="AL50" s="1102"/>
      <c r="AM50" s="1439"/>
      <c r="AN50" s="1104"/>
      <c r="AO50" s="1135"/>
      <c r="AP50" s="1439"/>
      <c r="AQ50" s="1136"/>
      <c r="AR50" s="1102"/>
      <c r="AS50" s="1439"/>
      <c r="AT50" s="1104"/>
      <c r="AU50" s="1135"/>
      <c r="AV50" s="1439"/>
      <c r="AW50" s="1136"/>
      <c r="AX50" s="1102"/>
      <c r="AY50" s="1439"/>
      <c r="AZ50" s="1104"/>
      <c r="BA50" s="1102"/>
      <c r="BB50" s="1439"/>
      <c r="BC50" s="1104"/>
      <c r="BD50" s="1135"/>
      <c r="BE50" s="1439"/>
      <c r="BF50" s="1136"/>
      <c r="BG50" s="1102"/>
      <c r="BH50" s="1439"/>
      <c r="BI50" s="1104"/>
      <c r="BJ50" s="1135"/>
      <c r="BK50" s="1439"/>
      <c r="BL50" s="1136"/>
      <c r="BM50" s="1102"/>
      <c r="BN50" s="1439"/>
      <c r="BO50" s="1104"/>
      <c r="BP50" s="1102"/>
      <c r="BQ50" s="1439"/>
      <c r="BR50" s="1104"/>
      <c r="BS50" s="1135"/>
      <c r="BT50" s="1439"/>
      <c r="BU50" s="1136"/>
      <c r="BV50" s="1102"/>
      <c r="BW50" s="1439"/>
      <c r="BX50" s="1104"/>
      <c r="BY50" s="1102"/>
      <c r="BZ50" s="1439"/>
      <c r="CA50" s="1104"/>
      <c r="CB50" s="709">
        <f>CB29+CB19</f>
        <v>89.738399999999984</v>
      </c>
      <c r="CC50" s="709">
        <f>CC29+CC19</f>
        <v>11.122999999999999</v>
      </c>
    </row>
    <row r="51" spans="1:81" ht="12.75" customHeight="1" x14ac:dyDescent="0.2">
      <c r="A51" s="678" t="s">
        <v>91</v>
      </c>
      <c r="B51" s="641" t="s">
        <v>84</v>
      </c>
      <c r="C51" s="642"/>
      <c r="D51" s="679" t="s">
        <v>85</v>
      </c>
      <c r="E51" s="1288"/>
      <c r="F51" s="1113"/>
      <c r="G51" s="679"/>
      <c r="H51" s="1280">
        <f>(SUM(I$13*I$13,J$13*J$13)/POWER($C$15,2))*$C$52</f>
        <v>8.4574812307520021E-4</v>
      </c>
      <c r="I51" s="1281" t="s">
        <v>83</v>
      </c>
      <c r="J51" s="1140">
        <f>($E$52/100)*(SUM(I$13*I$13,J$13*J$13)/$C$15)</f>
        <v>1.8955160402400004E-2</v>
      </c>
      <c r="K51" s="1282">
        <f>(SUM(L$13*L$13,M$13*M$13)/POWER($C$15,2))*$C$52</f>
        <v>7.8983390368000006E-4</v>
      </c>
      <c r="L51" s="1281" t="s">
        <v>83</v>
      </c>
      <c r="M51" s="1142">
        <f>($E$52/100)*(SUM(L$13*L$13,M$13*M$13)/$C$15)</f>
        <v>1.7701994160000002E-2</v>
      </c>
      <c r="N51" s="1280">
        <f>(SUM(O$13*O$13,P$13*P$13)/POWER($C$15,2))*$C$52</f>
        <v>7.9674696840320016E-4</v>
      </c>
      <c r="O51" s="1281" t="s">
        <v>83</v>
      </c>
      <c r="P51" s="1140">
        <f>($E$52/100)*(SUM(O$13*O$13,P$13*P$13)/$C$15)</f>
        <v>1.7856931838400005E-2</v>
      </c>
      <c r="Q51" s="1282">
        <f>(SUM(R$13*R$13,S$13*S$13)/POWER($C$15,2))*$C$52</f>
        <v>9.6828215724160027E-4</v>
      </c>
      <c r="R51" s="1281" t="s">
        <v>83</v>
      </c>
      <c r="S51" s="1142">
        <f>($E$52/100)*(SUM(R$13*R$13,S$13*S$13)/$C$15)</f>
        <v>2.1701429899200004E-2</v>
      </c>
      <c r="T51" s="1280">
        <f>(SUM(U$13*U$13,V$13*V$13)/POWER($C$15,2))*$C$52</f>
        <v>1.5793507761184E-3</v>
      </c>
      <c r="U51" s="1281" t="s">
        <v>83</v>
      </c>
      <c r="V51" s="1140">
        <f>($E$52/100)*(SUM(U$13*U$13,V$13*V$13)/$C$15)</f>
        <v>3.5396882920800003E-2</v>
      </c>
      <c r="W51" s="1280">
        <f>(SUM(X$13*X$13,Y$13*Y$13)/POWER($C$15,2))*$C$52</f>
        <v>2.4498653588032001E-3</v>
      </c>
      <c r="X51" s="1281" t="s">
        <v>83</v>
      </c>
      <c r="Y51" s="1140">
        <f>($E$52/100)*(SUM(X$13*X$13,Y$13*Y$13)/$C$15)</f>
        <v>5.4907116638400005E-2</v>
      </c>
      <c r="Z51" s="1282">
        <f>(SUM(AA$13*AA$13,AB$13*AB$13)/POWER($C$15,2))*$C$52</f>
        <v>3.0521123803013126E-3</v>
      </c>
      <c r="AA51" s="1281" t="s">
        <v>83</v>
      </c>
      <c r="AB51" s="1142">
        <f>($E$52/100)*(SUM(AA$13*AA$13,AB$13*AB$13)/$C$15)</f>
        <v>6.8404857375744019E-2</v>
      </c>
      <c r="AC51" s="1280">
        <f>(SUM(AD$13*AD$13,AE$13*AE$13)/POWER($C$15,2))*$C$52</f>
        <v>3.4839311021937908E-3</v>
      </c>
      <c r="AD51" s="1281" t="s">
        <v>83</v>
      </c>
      <c r="AE51" s="1140">
        <f>($E$52/100)*(SUM(AD$13*AD$13,AE$13*AE$13)/$C$15)</f>
        <v>7.8082907985503977E-2</v>
      </c>
      <c r="AF51" s="1282">
        <f>(SUM(AG$13*AG$13,AH$13*AH$13)/POWER($C$15,2))*$C$52</f>
        <v>3.7390745390932486E-3</v>
      </c>
      <c r="AG51" s="1281" t="s">
        <v>83</v>
      </c>
      <c r="AH51" s="1142">
        <f>($E$52/100)*(SUM(AG$13*AG$13,AH$13*AH$13)/$C$15)</f>
        <v>8.3801259158976002E-2</v>
      </c>
      <c r="AI51" s="1280">
        <f>(SUM(AJ$13*AJ$13,AK$13*AK$13)/POWER($C$15,2))*$C$52</f>
        <v>3.9311525354815994E-3</v>
      </c>
      <c r="AJ51" s="1281" t="s">
        <v>83</v>
      </c>
      <c r="AK51" s="1140">
        <f>($E$52/100)*(SUM(AJ$13*AJ$13,AK$13*AK$13)/$C$15)</f>
        <v>8.8106168779199995E-2</v>
      </c>
      <c r="AL51" s="1280">
        <f>(SUM(AM$13*AM$13,AN$13*AN$13)/POWER($C$15,2))*$C$52</f>
        <v>3.8772038329408002E-3</v>
      </c>
      <c r="AM51" s="1281" t="s">
        <v>83</v>
      </c>
      <c r="AN51" s="1140">
        <f>($E$52/100)*(SUM(AM$13*AM$13,AN$13*AN$13)/$C$15)</f>
        <v>8.6897054289599998E-2</v>
      </c>
      <c r="AO51" s="1282">
        <f>(SUM(AP$13*AP$13,AQ$13*AQ$13)/POWER($C$15,2))*$C$52</f>
        <v>3.6508759558815996E-3</v>
      </c>
      <c r="AP51" s="1281" t="s">
        <v>83</v>
      </c>
      <c r="AQ51" s="1142">
        <f>($E$52/100)*(SUM(AP$13*AP$13,AQ$13*AQ$13)/$C$15)</f>
        <v>8.1824526079200002E-2</v>
      </c>
      <c r="AR51" s="1280">
        <f>(SUM(AS$13*AS$13,AT$13*AT$13)/POWER($C$15,2))*$C$52</f>
        <v>3.3411885312672005E-3</v>
      </c>
      <c r="AS51" s="1281" t="s">
        <v>83</v>
      </c>
      <c r="AT51" s="1140">
        <f>($E$52/100)*(SUM(AS$13*AS$13,AT$13*AT$13)/$C$15)</f>
        <v>7.488371870640001E-2</v>
      </c>
      <c r="AU51" s="1282">
        <f>(SUM(AV$13*AV$13,AW$13*AW$13)/POWER($C$15,2))*$C$52</f>
        <v>3.2854979117375987E-3</v>
      </c>
      <c r="AV51" s="1281" t="s">
        <v>83</v>
      </c>
      <c r="AW51" s="1142">
        <f>($E$52/100)*(SUM(AV$13*AV$13,AW$13*AW$13)/$C$15)</f>
        <v>7.3635563851199959E-2</v>
      </c>
      <c r="AX51" s="1280">
        <f>(SUM(AY$13*AY$13,AZ$13*AZ$13)/POWER($C$15,2))*$C$52</f>
        <v>3.3439943172352002E-3</v>
      </c>
      <c r="AY51" s="1281" t="s">
        <v>83</v>
      </c>
      <c r="AZ51" s="1140">
        <f>($E$52/100)*(SUM(AY$13*AY$13,AZ$13*AZ$13)/$C$15)</f>
        <v>7.4946602822399996E-2</v>
      </c>
      <c r="BA51" s="1280">
        <f>(SUM(BB$13*BB$13,BC$13*BC$13)/POWER($C$15,2))*$C$52</f>
        <v>3.2729953675904007E-3</v>
      </c>
      <c r="BB51" s="1281" t="s">
        <v>83</v>
      </c>
      <c r="BC51" s="1140">
        <f>($E$52/100)*(SUM(BB$13*BB$13,BC$13*BC$13)/$C$15)</f>
        <v>7.3355353084800012E-2</v>
      </c>
      <c r="BD51" s="1282">
        <f>(SUM(BE$13*BE$13,BF$13*BF$13)/POWER($C$15,2))*$C$52</f>
        <v>3.436151169568E-3</v>
      </c>
      <c r="BE51" s="1281" t="s">
        <v>83</v>
      </c>
      <c r="BF51" s="1142">
        <f>($E$52/100)*(SUM(BE$13*BE$13,BF$13*BF$13)/$C$15)</f>
        <v>7.7012049816000003E-2</v>
      </c>
      <c r="BG51" s="1280">
        <f>(SUM(BH$13*BH$13,BI$13*BI$13)/POWER($C$15,2))*$C$52</f>
        <v>3.3516309819200001E-3</v>
      </c>
      <c r="BH51" s="1281" t="s">
        <v>83</v>
      </c>
      <c r="BI51" s="1140">
        <f>($E$52/100)*(SUM(BH$13*BH$13,BI$13*BI$13)/$C$15)</f>
        <v>7.5117758039999996E-2</v>
      </c>
      <c r="BJ51" s="1282">
        <f>(SUM(BK$13*BK$13,BL$13*BL$13)/POWER($C$15,2))*$C$52</f>
        <v>3.4364092677408005E-3</v>
      </c>
      <c r="BK51" s="1281" t="s">
        <v>83</v>
      </c>
      <c r="BL51" s="1142">
        <f>($E$52/100)*(SUM(BK$13*BK$13,BL$13*BL$13)/$C$15)</f>
        <v>7.7017834389600012E-2</v>
      </c>
      <c r="BM51" s="1280">
        <f>(SUM(BN$13*BN$13,BO$13*BO$13)/POWER($C$15,2))*$C$52</f>
        <v>3.4190933711103991E-3</v>
      </c>
      <c r="BN51" s="1281" t="s">
        <v>83</v>
      </c>
      <c r="BO51" s="1140">
        <f>($E$52/100)*(SUM(BN$13*BN$13,BO$13*BO$13)/$C$15)</f>
        <v>7.6629745324799978E-2</v>
      </c>
      <c r="BP51" s="1280">
        <f>(SUM(BQ$13*BQ$13,BR$13*BR$13)/POWER($C$15,2))*$C$52</f>
        <v>2.8801585550592003E-3</v>
      </c>
      <c r="BQ51" s="1281" t="s">
        <v>83</v>
      </c>
      <c r="BR51" s="1140">
        <f>($E$52/100)*(SUM(BQ$13*BQ$13,BR$13*BR$13)/$C$15)</f>
        <v>6.4550976710399999E-2</v>
      </c>
      <c r="BS51" s="1282">
        <f>(SUM(BT$13*BT$13,BU$13*BU$13)/POWER($C$15,2))*$C$52</f>
        <v>2.1592551064640001E-3</v>
      </c>
      <c r="BT51" s="1281" t="s">
        <v>83</v>
      </c>
      <c r="BU51" s="1142">
        <f>($E$52/100)*(SUM(BT$13*BT$13,BU$13*BU$13)/$C$15)</f>
        <v>4.8393872568000006E-2</v>
      </c>
      <c r="BV51" s="1280">
        <f>(SUM(BW$13*BW$13,BX$13*BX$13)/POWER($C$15,2))*$C$52</f>
        <v>1.4309544393656323E-3</v>
      </c>
      <c r="BW51" s="1281" t="s">
        <v>83</v>
      </c>
      <c r="BX51" s="1140">
        <f>($E$52/100)*(SUM(BW$13*BW$13,BX$13*BX$13)/$C$15)</f>
        <v>3.2070979747584001E-2</v>
      </c>
      <c r="BY51" s="1280">
        <f>(SUM(BZ$13*BZ$13,CA$13*CA$13)/POWER($C$15,2))*$C$52</f>
        <v>9.8742598713267237E-4</v>
      </c>
      <c r="BZ51" s="1281" t="s">
        <v>83</v>
      </c>
      <c r="CA51" s="1140">
        <f>($E$52/100)*(SUM(BZ$13*BZ$13,CA$13*CA$13)/$C$15)</f>
        <v>2.2130487152064005E-2</v>
      </c>
    </row>
    <row r="52" spans="1:81" ht="12" customHeight="1" thickBot="1" x14ac:dyDescent="0.25">
      <c r="A52" s="1440"/>
      <c r="B52" s="1369" t="s">
        <v>343</v>
      </c>
      <c r="C52" s="1370">
        <v>0.11545</v>
      </c>
      <c r="D52" s="662" t="s">
        <v>344</v>
      </c>
      <c r="E52" s="1297">
        <v>10.35</v>
      </c>
      <c r="F52" s="1297"/>
      <c r="G52" s="420"/>
      <c r="H52" s="1372"/>
      <c r="I52" s="1373"/>
      <c r="J52" s="1374"/>
      <c r="K52" s="1375"/>
      <c r="L52" s="1373"/>
      <c r="M52" s="1376"/>
      <c r="N52" s="1372"/>
      <c r="O52" s="1373"/>
      <c r="P52" s="1374"/>
      <c r="Q52" s="1375"/>
      <c r="R52" s="1373"/>
      <c r="S52" s="1376"/>
      <c r="T52" s="1372"/>
      <c r="U52" s="1373"/>
      <c r="V52" s="1374"/>
      <c r="W52" s="1372"/>
      <c r="X52" s="1373"/>
      <c r="Y52" s="1374"/>
      <c r="Z52" s="1375"/>
      <c r="AA52" s="1373"/>
      <c r="AB52" s="1376"/>
      <c r="AC52" s="1372"/>
      <c r="AD52" s="1377"/>
      <c r="AE52" s="1374"/>
      <c r="AF52" s="1375"/>
      <c r="AG52" s="1377"/>
      <c r="AH52" s="1376"/>
      <c r="AI52" s="1372"/>
      <c r="AJ52" s="1377"/>
      <c r="AK52" s="1374"/>
      <c r="AL52" s="1372"/>
      <c r="AM52" s="1377"/>
      <c r="AN52" s="1374"/>
      <c r="AO52" s="1375"/>
      <c r="AP52" s="1377"/>
      <c r="AQ52" s="1376"/>
      <c r="AR52" s="1372"/>
      <c r="AS52" s="1377"/>
      <c r="AT52" s="1374"/>
      <c r="AU52" s="1375"/>
      <c r="AV52" s="1377"/>
      <c r="AW52" s="1376"/>
      <c r="AX52" s="1372"/>
      <c r="AY52" s="1377"/>
      <c r="AZ52" s="1374"/>
      <c r="BA52" s="1372"/>
      <c r="BB52" s="1377"/>
      <c r="BC52" s="1374"/>
      <c r="BD52" s="1375"/>
      <c r="BE52" s="1377"/>
      <c r="BF52" s="1376"/>
      <c r="BG52" s="1372"/>
      <c r="BH52" s="1377"/>
      <c r="BI52" s="1374"/>
      <c r="BJ52" s="1375"/>
      <c r="BK52" s="1377"/>
      <c r="BL52" s="1376"/>
      <c r="BM52" s="1372"/>
      <c r="BN52" s="1377"/>
      <c r="BO52" s="1374"/>
      <c r="BP52" s="1372"/>
      <c r="BQ52" s="1377"/>
      <c r="BR52" s="1374"/>
      <c r="BS52" s="1375"/>
      <c r="BT52" s="1377"/>
      <c r="BU52" s="1376"/>
      <c r="BV52" s="1372"/>
      <c r="BW52" s="1377"/>
      <c r="BX52" s="1374"/>
      <c r="BY52" s="1372"/>
      <c r="BZ52" s="1377"/>
      <c r="CA52" s="1374"/>
      <c r="CB52" s="709">
        <f>CB37+CB21</f>
        <v>87.202600000000004</v>
      </c>
      <c r="CC52" s="709">
        <f>CC37+CC21</f>
        <v>13.6426</v>
      </c>
    </row>
    <row r="53" spans="1:81" ht="13.5" thickBot="1" x14ac:dyDescent="0.25">
      <c r="A53" s="690"/>
      <c r="B53" s="1441" t="s">
        <v>90</v>
      </c>
      <c r="C53" s="1442"/>
      <c r="D53" s="1442"/>
      <c r="E53" s="1442"/>
      <c r="F53" s="1442"/>
      <c r="G53" s="1442"/>
      <c r="H53" s="1372">
        <f>SUM(I13,$H$50,H51)</f>
        <v>2.1401457481230755</v>
      </c>
      <c r="I53" s="1443" t="s">
        <v>83</v>
      </c>
      <c r="J53" s="1374">
        <f>SUM(J13,$J$50,J51)</f>
        <v>0.54145516040239994</v>
      </c>
      <c r="K53" s="1375">
        <f>SUM(L13,$H$50,K51)</f>
        <v>2.0690898339036803</v>
      </c>
      <c r="L53" s="1443" t="s">
        <v>83</v>
      </c>
      <c r="M53" s="1376">
        <f>SUM(M13,$J$50,M51)</f>
        <v>0.52860199415999987</v>
      </c>
      <c r="N53" s="1372">
        <f>SUM(O13,$H$50,N51)</f>
        <v>2.0800967469684037</v>
      </c>
      <c r="O53" s="1443" t="s">
        <v>83</v>
      </c>
      <c r="P53" s="1374">
        <f>SUM(P13,$J$50,P51)</f>
        <v>0.51735693183840004</v>
      </c>
      <c r="Q53" s="1375">
        <f>SUM(R13,$H$50,Q51)</f>
        <v>2.2930682821572419</v>
      </c>
      <c r="R53" s="1443" t="s">
        <v>83</v>
      </c>
      <c r="S53" s="1376">
        <f>SUM(S13,$J$50,S51)</f>
        <v>0.5368014298992001</v>
      </c>
      <c r="T53" s="1372">
        <f>SUM(U13,$H$50,T51)</f>
        <v>2.9264793507761184</v>
      </c>
      <c r="U53" s="1443" t="s">
        <v>83</v>
      </c>
      <c r="V53" s="1374">
        <f>SUM(V13,$J$50,V51)</f>
        <v>0.60789688292080002</v>
      </c>
      <c r="W53" s="1372">
        <f>SUM(X13,$H$50,W51)</f>
        <v>3.6373498653588037</v>
      </c>
      <c r="X53" s="1443" t="s">
        <v>83</v>
      </c>
      <c r="Y53" s="1374">
        <f>SUM(Y13,$J$50,Y51)</f>
        <v>0.73280711663840015</v>
      </c>
      <c r="Z53" s="1375">
        <f>SUM(AA13,$H$50,Z51)</f>
        <v>4.0353521123803011</v>
      </c>
      <c r="AA53" s="1443" t="s">
        <v>83</v>
      </c>
      <c r="AB53" s="1376">
        <f>SUM(AB13,$J$50,AB51)</f>
        <v>0.94194485737574418</v>
      </c>
      <c r="AC53" s="1372">
        <f>SUM(AD13,$H$50,AC51)</f>
        <v>4.3089839311021931</v>
      </c>
      <c r="AD53" s="1443" t="s">
        <v>83</v>
      </c>
      <c r="AE53" s="1374">
        <f>SUM(AE13,$J$50,AE51)</f>
        <v>1.0034229079855039</v>
      </c>
      <c r="AF53" s="1375">
        <f>SUM(AG13,$H$50,AF51)</f>
        <v>4.4702390745390934</v>
      </c>
      <c r="AG53" s="1443" t="s">
        <v>83</v>
      </c>
      <c r="AH53" s="1376">
        <f>SUM(AH13,$J$50,AH51)</f>
        <v>0.99442125915897595</v>
      </c>
      <c r="AI53" s="1372">
        <f>SUM(AJ13,$H$50,AI51)</f>
        <v>4.5840311525354815</v>
      </c>
      <c r="AJ53" s="1443" t="s">
        <v>83</v>
      </c>
      <c r="AK53" s="1374">
        <f>SUM(AK13,$J$50,AK51)</f>
        <v>1.0112061687792</v>
      </c>
      <c r="AL53" s="1372">
        <f>SUM(AM13,$H$50,AL51)</f>
        <v>4.5591772038329408</v>
      </c>
      <c r="AM53" s="1443" t="s">
        <v>83</v>
      </c>
      <c r="AN53" s="1374">
        <f>SUM(AN13,$J$50,AN51)</f>
        <v>0.96399705428960003</v>
      </c>
      <c r="AO53" s="1375">
        <f>SUM(AP13,$H$50,AO51)</f>
        <v>4.4141508759558814</v>
      </c>
      <c r="AP53" s="1443" t="s">
        <v>83</v>
      </c>
      <c r="AQ53" s="1376">
        <f>SUM(AQ13,$J$50,AQ51)</f>
        <v>1.0035245260792001</v>
      </c>
      <c r="AR53" s="1372">
        <f>SUM(AS13,$H$50,AR51)</f>
        <v>4.2190411885312669</v>
      </c>
      <c r="AS53" s="1443" t="s">
        <v>83</v>
      </c>
      <c r="AT53" s="1374">
        <f>SUM(AT13,$J$50,AT51)</f>
        <v>0.99178371870640003</v>
      </c>
      <c r="AU53" s="1375">
        <f>SUM(AV13,$H$50,AU51)</f>
        <v>4.1877854979117366</v>
      </c>
      <c r="AV53" s="1443" t="s">
        <v>83</v>
      </c>
      <c r="AW53" s="1376">
        <f>SUM(AW13,$J$50,AW51)</f>
        <v>0.9623355638512</v>
      </c>
      <c r="AX53" s="1372">
        <f>SUM(AY13,$H$50,AX51)</f>
        <v>4.2320439943172348</v>
      </c>
      <c r="AY53" s="1443" t="s">
        <v>83</v>
      </c>
      <c r="AZ53" s="1374">
        <f>SUM(AZ13,$J$50,AZ51)</f>
        <v>0.92584660282239994</v>
      </c>
      <c r="BA53" s="1372">
        <f>SUM(BB13,$H$50,BA51)</f>
        <v>4.1879729953675904</v>
      </c>
      <c r="BB53" s="1443" t="s">
        <v>83</v>
      </c>
      <c r="BC53" s="1374">
        <f>SUM(BC13,$J$50,BC51)</f>
        <v>0.91185535308480004</v>
      </c>
      <c r="BD53" s="1375">
        <f>SUM(BE13,$H$50,BD51)</f>
        <v>4.2951361511695678</v>
      </c>
      <c r="BE53" s="1443" t="s">
        <v>83</v>
      </c>
      <c r="BF53" s="1376">
        <f>SUM(BF13,$J$50,BF51)</f>
        <v>0.90211204981599991</v>
      </c>
      <c r="BG53" s="1372">
        <f>SUM(BH13,$H$50,BG51)</f>
        <v>4.24705163098192</v>
      </c>
      <c r="BH53" s="1443" t="s">
        <v>83</v>
      </c>
      <c r="BI53" s="1374">
        <f>SUM(BI13,$J$50,BI51)</f>
        <v>0.86021775804000011</v>
      </c>
      <c r="BJ53" s="1375">
        <f>SUM(BK13,$H$50,BJ51)</f>
        <v>4.3025364092677405</v>
      </c>
      <c r="BK53" s="1443" t="s">
        <v>83</v>
      </c>
      <c r="BL53" s="1376">
        <f>SUM(BL13,$J$50,BL51)</f>
        <v>0.8529178343896</v>
      </c>
      <c r="BM53" s="1372">
        <f>SUM(BN13,$H$50,BM51)</f>
        <v>4.2953190933711092</v>
      </c>
      <c r="BN53" s="1443" t="s">
        <v>83</v>
      </c>
      <c r="BO53" s="1374">
        <f>SUM(BO13,$J$50,BO51)</f>
        <v>0.82512974532479988</v>
      </c>
      <c r="BP53" s="1372">
        <f>SUM(BQ13,$H$50,BP51)</f>
        <v>3.9467801585550597</v>
      </c>
      <c r="BQ53" s="1443" t="s">
        <v>83</v>
      </c>
      <c r="BR53" s="1374">
        <f>SUM(BR13,$J$50,BR51)</f>
        <v>0.74745097671040006</v>
      </c>
      <c r="BS53" s="1375">
        <f>SUM(BT13,$H$50,BS51)</f>
        <v>3.4182592551064648</v>
      </c>
      <c r="BT53" s="1443" t="s">
        <v>83</v>
      </c>
      <c r="BU53" s="1376">
        <f>SUM(BU13,$J$50,BU51)</f>
        <v>0.68189387256799994</v>
      </c>
      <c r="BV53" s="1372">
        <f>SUM(BW13,$H$50,BV51)</f>
        <v>2.7861309544393662</v>
      </c>
      <c r="BW53" s="1443" t="s">
        <v>83</v>
      </c>
      <c r="BX53" s="1374">
        <f>SUM(BX13,$J$50,BX51)</f>
        <v>0.59081097974758401</v>
      </c>
      <c r="BY53" s="1372">
        <f>SUM(BZ13,$H$50,BY51)</f>
        <v>2.309087425987133</v>
      </c>
      <c r="BZ53" s="1443" t="s">
        <v>83</v>
      </c>
      <c r="CA53" s="1374">
        <f>SUM(CA13,$J$50,CA51)</f>
        <v>0.57979048715206405</v>
      </c>
    </row>
    <row r="54" spans="1:81" x14ac:dyDescent="0.2">
      <c r="A54" s="416" t="s">
        <v>92</v>
      </c>
      <c r="B54" s="694"/>
      <c r="C54" s="695"/>
      <c r="D54" s="570"/>
      <c r="E54" s="426"/>
      <c r="F54" s="419"/>
      <c r="G54" s="419"/>
      <c r="H54" s="696"/>
      <c r="I54" s="697"/>
      <c r="J54" s="698"/>
      <c r="K54" s="699"/>
      <c r="L54" s="697"/>
      <c r="M54" s="1298"/>
      <c r="N54" s="696"/>
      <c r="O54" s="697"/>
      <c r="P54" s="698"/>
      <c r="Q54" s="699"/>
      <c r="R54" s="697"/>
      <c r="S54" s="1298"/>
      <c r="T54" s="696"/>
      <c r="U54" s="697"/>
      <c r="V54" s="698"/>
      <c r="W54" s="696"/>
      <c r="X54" s="697"/>
      <c r="Y54" s="698"/>
      <c r="Z54" s="699"/>
      <c r="AA54" s="697"/>
      <c r="AB54" s="1298"/>
      <c r="AC54" s="696"/>
      <c r="AD54" s="700"/>
      <c r="AE54" s="698"/>
      <c r="AF54" s="699"/>
      <c r="AG54" s="700"/>
      <c r="AH54" s="1298"/>
      <c r="AI54" s="696"/>
      <c r="AJ54" s="700"/>
      <c r="AK54" s="698"/>
      <c r="AL54" s="696"/>
      <c r="AM54" s="700"/>
      <c r="AN54" s="698"/>
      <c r="AO54" s="699"/>
      <c r="AP54" s="700"/>
      <c r="AQ54" s="1298"/>
      <c r="AR54" s="696"/>
      <c r="AS54" s="700"/>
      <c r="AT54" s="698"/>
      <c r="AU54" s="699"/>
      <c r="AV54" s="700"/>
      <c r="AW54" s="1298"/>
      <c r="AX54" s="696"/>
      <c r="AY54" s="700"/>
      <c r="AZ54" s="698"/>
      <c r="BA54" s="696"/>
      <c r="BB54" s="700"/>
      <c r="BC54" s="698"/>
      <c r="BD54" s="699"/>
      <c r="BE54" s="700"/>
      <c r="BF54" s="1298"/>
      <c r="BG54" s="696"/>
      <c r="BH54" s="700"/>
      <c r="BI54" s="698"/>
      <c r="BJ54" s="699"/>
      <c r="BK54" s="700"/>
      <c r="BL54" s="1298"/>
      <c r="BM54" s="696"/>
      <c r="BN54" s="700"/>
      <c r="BO54" s="698"/>
      <c r="BP54" s="696"/>
      <c r="BQ54" s="700"/>
      <c r="BR54" s="698"/>
      <c r="BS54" s="699"/>
      <c r="BT54" s="700"/>
      <c r="BU54" s="1298"/>
      <c r="BV54" s="696"/>
      <c r="BW54" s="700"/>
      <c r="BX54" s="698"/>
      <c r="BY54" s="696"/>
      <c r="BZ54" s="700"/>
      <c r="CA54" s="698"/>
    </row>
    <row r="55" spans="1:81" ht="16.5" customHeight="1" thickBot="1" x14ac:dyDescent="0.3">
      <c r="A55" s="701" t="s">
        <v>93</v>
      </c>
      <c r="B55" s="526"/>
      <c r="C55" s="702"/>
      <c r="D55" s="526"/>
      <c r="E55" s="420"/>
      <c r="F55" s="526" t="s">
        <v>94</v>
      </c>
      <c r="G55" s="420"/>
      <c r="H55" s="703">
        <f>SUM(H49,H53)</f>
        <v>4.3093690802958751</v>
      </c>
      <c r="I55" s="704" t="s">
        <v>83</v>
      </c>
      <c r="J55" s="705">
        <f>SUM(J49,J53)</f>
        <v>0.98301750203439986</v>
      </c>
      <c r="K55" s="1158">
        <f>SUM(K49,K53)</f>
        <v>4.1136063134710401</v>
      </c>
      <c r="L55" s="704" t="s">
        <v>83</v>
      </c>
      <c r="M55" s="1159">
        <f>SUM(M49,M53)</f>
        <v>0.92375834651839983</v>
      </c>
      <c r="N55" s="703">
        <f>SUM(N49,N53)</f>
        <v>4.1868638378599243</v>
      </c>
      <c r="O55" s="704" t="s">
        <v>83</v>
      </c>
      <c r="P55" s="705">
        <f>SUM(P49,P53)</f>
        <v>0.91395816314720002</v>
      </c>
      <c r="Q55" s="1158">
        <f>SUM(Q49,Q53)</f>
        <v>4.6256318023812426</v>
      </c>
      <c r="R55" s="704" t="s">
        <v>83</v>
      </c>
      <c r="S55" s="1159">
        <f>SUM(S49,S53)</f>
        <v>0.93865797645920013</v>
      </c>
      <c r="T55" s="703">
        <f>SUM(T49,T53)</f>
        <v>5.8528585167311906</v>
      </c>
      <c r="U55" s="704" t="s">
        <v>83</v>
      </c>
      <c r="V55" s="705">
        <f>SUM(V49,V53)</f>
        <v>1.0566635348964799</v>
      </c>
      <c r="W55" s="703">
        <f>SUM(W49,W53)</f>
        <v>7.1152376374601793</v>
      </c>
      <c r="X55" s="704" t="s">
        <v>83</v>
      </c>
      <c r="Y55" s="705">
        <f>SUM(Y49,Y53)</f>
        <v>1.3192030567958402</v>
      </c>
      <c r="Z55" s="1158">
        <f>SUM(Z49,Z53)</f>
        <v>7.997590686006669</v>
      </c>
      <c r="AA55" s="704" t="s">
        <v>83</v>
      </c>
      <c r="AB55" s="1159">
        <f>SUM(AB49,AB53)</f>
        <v>1.7680412161136643</v>
      </c>
      <c r="AC55" s="703">
        <f>SUM(AC49,AC53)</f>
        <v>8.5356528569620345</v>
      </c>
      <c r="AD55" s="704" t="s">
        <v>83</v>
      </c>
      <c r="AE55" s="705">
        <f>SUM(AE49,AE53)</f>
        <v>1.8572039579951038</v>
      </c>
      <c r="AF55" s="1158">
        <f>SUM(AF49,AF53)</f>
        <v>9.0703624093077337</v>
      </c>
      <c r="AG55" s="704" t="s">
        <v>83</v>
      </c>
      <c r="AH55" s="1159">
        <f>SUM(AH49,AH53)</f>
        <v>1.885712686640576</v>
      </c>
      <c r="AI55" s="703">
        <f>SUM(AI49,AI53)</f>
        <v>9.2965625306392887</v>
      </c>
      <c r="AJ55" s="704" t="s">
        <v>83</v>
      </c>
      <c r="AK55" s="705">
        <f>SUM(AK49,AK53)</f>
        <v>1.9149926844707199</v>
      </c>
      <c r="AL55" s="703">
        <f>SUM(AL49,AL53)</f>
        <v>9.2843339132836924</v>
      </c>
      <c r="AM55" s="704" t="s">
        <v>83</v>
      </c>
      <c r="AN55" s="705">
        <f>SUM(AN49,AN53)</f>
        <v>1.8757065397244801</v>
      </c>
      <c r="AO55" s="1158">
        <f>SUM(AO49,AO53)</f>
        <v>8.9679985937389226</v>
      </c>
      <c r="AP55" s="704" t="s">
        <v>83</v>
      </c>
      <c r="AQ55" s="1159">
        <f>SUM(AQ49,AQ53)</f>
        <v>1.9234548286968001</v>
      </c>
      <c r="AR55" s="703">
        <f>SUM(AR49,AR53)</f>
        <v>8.5601103714944671</v>
      </c>
      <c r="AS55" s="704" t="s">
        <v>83</v>
      </c>
      <c r="AT55" s="705">
        <f>SUM(AT49,AT53)</f>
        <v>1.8798991089144002</v>
      </c>
      <c r="AU55" s="1158">
        <f>SUM(AU49,AU53)</f>
        <v>8.4577275213152561</v>
      </c>
      <c r="AV55" s="704" t="s">
        <v>83</v>
      </c>
      <c r="AW55" s="1159">
        <f>SUM(AW49,AW53)</f>
        <v>1.8208257244399999</v>
      </c>
      <c r="AX55" s="703">
        <f>SUM(AX49,AX53)</f>
        <v>8.5172084787910922</v>
      </c>
      <c r="AY55" s="704" t="s">
        <v>83</v>
      </c>
      <c r="AZ55" s="705">
        <f>SUM(AZ49,AZ53)</f>
        <v>1.77160047583104</v>
      </c>
      <c r="BA55" s="703">
        <f>SUM(BA49,BA53)</f>
        <v>8.5534762968692881</v>
      </c>
      <c r="BB55" s="704" t="s">
        <v>83</v>
      </c>
      <c r="BC55" s="705">
        <f>SUM(BC49,BC53)</f>
        <v>1.7692751260230399</v>
      </c>
      <c r="BD55" s="1158">
        <f>SUM(BD49,BD53)</f>
        <v>8.874814713287968</v>
      </c>
      <c r="BE55" s="704" t="s">
        <v>83</v>
      </c>
      <c r="BF55" s="1159">
        <f>SUM(BF49,BF53)</f>
        <v>1.7602791387119998</v>
      </c>
      <c r="BG55" s="703">
        <f>SUM(BG49,BG53)</f>
        <v>8.8678003817508166</v>
      </c>
      <c r="BH55" s="704" t="s">
        <v>83</v>
      </c>
      <c r="BI55" s="705">
        <f>SUM(BI49,BI53)</f>
        <v>1.7020339029462404</v>
      </c>
      <c r="BJ55" s="1158">
        <f>SUM(BJ49,BJ53)</f>
        <v>8.9328911269880606</v>
      </c>
      <c r="BK55" s="704" t="s">
        <v>83</v>
      </c>
      <c r="BL55" s="1159">
        <f>SUM(BL49,BL53)</f>
        <v>1.6424571679704001</v>
      </c>
      <c r="BM55" s="703">
        <f>SUM(BM49,BM53)</f>
        <v>8.8765721838499569</v>
      </c>
      <c r="BN55" s="704" t="s">
        <v>83</v>
      </c>
      <c r="BO55" s="705">
        <f>SUM(BO49,BO53)</f>
        <v>1.5483709681139199</v>
      </c>
      <c r="BP55" s="703">
        <f>SUM(BP49,BP53)</f>
        <v>7.9921089202979072</v>
      </c>
      <c r="BQ55" s="704" t="s">
        <v>83</v>
      </c>
      <c r="BR55" s="705">
        <f>SUM(BR49,BR53)</f>
        <v>1.3624092836595201</v>
      </c>
      <c r="BS55" s="1158">
        <f>SUM(BS49,BS53)</f>
        <v>6.9548220822770244</v>
      </c>
      <c r="BT55" s="704" t="s">
        <v>83</v>
      </c>
      <c r="BU55" s="1159">
        <f>SUM(BU49,BU53)</f>
        <v>1.2268393367343999</v>
      </c>
      <c r="BV55" s="703">
        <f>SUM(BV49,BV53)</f>
        <v>5.6770746270947257</v>
      </c>
      <c r="BW55" s="704" t="s">
        <v>83</v>
      </c>
      <c r="BX55" s="705">
        <f>SUM(BX49,BX53)</f>
        <v>1.0862448668259841</v>
      </c>
      <c r="BY55" s="703">
        <f>SUM(BY49,BY53)</f>
        <v>4.7469548966610535</v>
      </c>
      <c r="BZ55" s="704" t="s">
        <v>83</v>
      </c>
      <c r="CA55" s="705">
        <f>SUM(CA49,CA53)</f>
        <v>1.042393107516864</v>
      </c>
    </row>
    <row r="56" spans="1:81" ht="15.75" thickBot="1" x14ac:dyDescent="0.3">
      <c r="A56" s="570"/>
      <c r="B56" s="570"/>
      <c r="C56" s="695"/>
      <c r="D56" s="570"/>
      <c r="E56" s="419"/>
      <c r="F56" s="570"/>
      <c r="G56" s="419"/>
      <c r="H56" s="1444"/>
      <c r="I56" s="1445"/>
      <c r="J56" s="1446"/>
      <c r="K56" s="1446"/>
      <c r="L56" s="1446"/>
      <c r="M56" s="1446"/>
      <c r="N56" s="1446"/>
      <c r="O56" s="1446"/>
      <c r="P56" s="1446"/>
      <c r="Q56" s="1446"/>
      <c r="R56" s="1446"/>
      <c r="S56" s="1446"/>
      <c r="T56" s="1446"/>
      <c r="U56" s="1446"/>
      <c r="V56" s="1446"/>
      <c r="W56" s="1446"/>
      <c r="X56" s="1446"/>
      <c r="Y56" s="1446"/>
      <c r="Z56" s="1446"/>
      <c r="AA56" s="1446"/>
      <c r="AB56" s="1446"/>
      <c r="AC56" s="1446"/>
      <c r="AD56" s="1446"/>
      <c r="AE56" s="1446"/>
      <c r="AF56" s="1446"/>
      <c r="AG56" s="1446"/>
      <c r="AH56" s="1446"/>
      <c r="AI56" s="1446"/>
      <c r="AJ56" s="1446"/>
      <c r="AK56" s="1446"/>
      <c r="AL56" s="1446"/>
      <c r="AM56" s="1446"/>
      <c r="AN56" s="1446"/>
      <c r="AO56" s="1446"/>
      <c r="AP56" s="1446"/>
      <c r="AQ56" s="1446"/>
      <c r="AR56" s="1446"/>
      <c r="AS56" s="1446"/>
      <c r="AT56" s="1446"/>
      <c r="AU56" s="1446"/>
      <c r="AV56" s="1446"/>
      <c r="AW56" s="1446"/>
      <c r="AX56" s="1446"/>
      <c r="AY56" s="1446"/>
      <c r="AZ56" s="1446"/>
      <c r="BA56" s="1446"/>
      <c r="BB56" s="1446"/>
      <c r="BC56" s="1446"/>
      <c r="BD56" s="1446"/>
      <c r="BE56" s="1446"/>
      <c r="BF56" s="1446"/>
      <c r="BG56" s="1446"/>
      <c r="BH56" s="1446"/>
      <c r="BI56" s="1446"/>
      <c r="BJ56" s="1446"/>
      <c r="BK56" s="1446"/>
      <c r="BL56" s="1446"/>
      <c r="BM56" s="1446"/>
      <c r="BN56" s="1446"/>
      <c r="BO56" s="1446"/>
      <c r="BP56" s="1446"/>
      <c r="BQ56" s="1446"/>
      <c r="BR56" s="1446"/>
      <c r="BS56" s="1446"/>
      <c r="BT56" s="1446"/>
      <c r="BU56" s="1446"/>
      <c r="BV56" s="1444"/>
      <c r="BW56" s="1445"/>
      <c r="BX56" s="1446"/>
      <c r="BY56" s="1444"/>
      <c r="BZ56" s="1445"/>
      <c r="CA56" s="1446"/>
    </row>
    <row r="57" spans="1:81" s="419" customFormat="1" ht="15" customHeight="1" x14ac:dyDescent="0.2">
      <c r="A57" s="629"/>
      <c r="B57" s="1062"/>
      <c r="C57" s="1062"/>
      <c r="D57" s="1062"/>
      <c r="E57" s="1062"/>
      <c r="F57" s="1053" t="s">
        <v>23</v>
      </c>
      <c r="G57" s="1062"/>
      <c r="H57" s="1062"/>
      <c r="I57" s="426"/>
      <c r="J57" s="426"/>
      <c r="K57" s="426"/>
      <c r="L57" s="426"/>
      <c r="M57" s="426"/>
      <c r="N57" s="426" t="s">
        <v>91</v>
      </c>
      <c r="O57" s="426"/>
      <c r="P57" s="426"/>
      <c r="Q57" s="426"/>
      <c r="R57" s="426"/>
      <c r="S57" s="426"/>
    </row>
    <row r="58" spans="1:81" s="419" customFormat="1" x14ac:dyDescent="0.2">
      <c r="A58" s="629"/>
      <c r="B58" s="629"/>
      <c r="C58" s="950" t="s">
        <v>370</v>
      </c>
      <c r="D58" s="951"/>
      <c r="E58" s="952"/>
      <c r="F58" s="953" t="s">
        <v>329</v>
      </c>
      <c r="G58" s="954"/>
      <c r="H58" s="955" t="s">
        <v>330</v>
      </c>
      <c r="I58" s="955" t="s">
        <v>331</v>
      </c>
      <c r="K58" s="950" t="s">
        <v>370</v>
      </c>
      <c r="L58" s="951"/>
      <c r="M58" s="952"/>
      <c r="N58" s="953" t="s">
        <v>329</v>
      </c>
      <c r="O58" s="954"/>
      <c r="P58" s="955" t="s">
        <v>330</v>
      </c>
      <c r="Q58" s="955" t="s">
        <v>331</v>
      </c>
    </row>
    <row r="59" spans="1:81" x14ac:dyDescent="0.2">
      <c r="C59" s="953" t="s">
        <v>332</v>
      </c>
      <c r="D59" s="953" t="s">
        <v>333</v>
      </c>
      <c r="E59" s="952"/>
      <c r="F59" s="952"/>
      <c r="G59" s="954"/>
      <c r="H59" s="956"/>
      <c r="I59" s="957"/>
      <c r="K59" s="953" t="s">
        <v>332</v>
      </c>
      <c r="L59" s="953" t="s">
        <v>333</v>
      </c>
      <c r="M59" s="952"/>
      <c r="N59" s="952"/>
      <c r="O59" s="954"/>
      <c r="P59" s="956"/>
      <c r="Q59" s="957"/>
    </row>
    <row r="60" spans="1:81" x14ac:dyDescent="0.2">
      <c r="C60" s="1447">
        <v>89.738399999999984</v>
      </c>
      <c r="D60" s="958">
        <v>11.122999999999999</v>
      </c>
      <c r="E60" s="957"/>
      <c r="F60" s="957">
        <f>D60/C60</f>
        <v>0.12394916780330384</v>
      </c>
      <c r="G60" s="957"/>
      <c r="H60" s="952">
        <f>COS(ATAN(I60))</f>
        <v>0.99240569644158527</v>
      </c>
      <c r="I60" s="959">
        <f>F60</f>
        <v>0.12394916780330384</v>
      </c>
      <c r="K60" s="1448">
        <v>87.202600000000004</v>
      </c>
      <c r="L60" s="958">
        <v>13.6426</v>
      </c>
      <c r="M60" s="957"/>
      <c r="N60" s="575">
        <f>L60/K60</f>
        <v>0.15644717015318349</v>
      </c>
      <c r="O60" s="957"/>
      <c r="P60" s="952">
        <f>COS(ATAN(Q60))</f>
        <v>0.98798230325002767</v>
      </c>
      <c r="Q60" s="959">
        <f>N60</f>
        <v>0.15644717015318349</v>
      </c>
    </row>
    <row r="65" spans="3:18" x14ac:dyDescent="0.2">
      <c r="C65" s="375">
        <v>176.63779999999997</v>
      </c>
      <c r="D65" s="375">
        <v>24.710400000000007</v>
      </c>
    </row>
    <row r="66" spans="3:18" x14ac:dyDescent="0.2">
      <c r="C66" s="1449">
        <f>C60+K60</f>
        <v>176.94099999999997</v>
      </c>
      <c r="D66" s="1449">
        <f>D60+L60</f>
        <v>24.765599999999999</v>
      </c>
    </row>
    <row r="67" spans="3:18" x14ac:dyDescent="0.2">
      <c r="C67" s="1449">
        <f>C65-C66</f>
        <v>-0.30320000000000391</v>
      </c>
      <c r="D67" s="1449">
        <f>D65-D66</f>
        <v>-5.5199999999992144E-2</v>
      </c>
    </row>
    <row r="69" spans="3:18" x14ac:dyDescent="0.2">
      <c r="P69" s="960" t="s">
        <v>345</v>
      </c>
      <c r="Q69" s="960"/>
      <c r="R69" s="960" t="s">
        <v>346</v>
      </c>
    </row>
    <row r="70" spans="3:18" x14ac:dyDescent="0.2">
      <c r="P70" s="960"/>
      <c r="Q70" s="1162" t="s">
        <v>83</v>
      </c>
      <c r="R70" s="1163">
        <f>SQRT((0.7*25000/100)^2-27^2)/1000</f>
        <v>0.1729045979724079</v>
      </c>
    </row>
    <row r="71" spans="3:18" x14ac:dyDescent="0.2">
      <c r="P71" s="960"/>
      <c r="Q71" s="960"/>
      <c r="R71" s="960">
        <f>R70*1000</f>
        <v>172.90459797240788</v>
      </c>
    </row>
    <row r="74" spans="3:18" x14ac:dyDescent="0.2">
      <c r="R74" s="375">
        <v>0.1729</v>
      </c>
    </row>
  </sheetData>
  <mergeCells count="25">
    <mergeCell ref="K58:L58"/>
    <mergeCell ref="A45:G45"/>
    <mergeCell ref="E48:F48"/>
    <mergeCell ref="B49:G49"/>
    <mergeCell ref="E52:F52"/>
    <mergeCell ref="B53:G53"/>
    <mergeCell ref="C58:D58"/>
    <mergeCell ref="A34:C34"/>
    <mergeCell ref="A39:C39"/>
    <mergeCell ref="A41:C41"/>
    <mergeCell ref="A42:C42"/>
    <mergeCell ref="A43:C43"/>
    <mergeCell ref="A44:C44"/>
    <mergeCell ref="AR25:AS25"/>
    <mergeCell ref="AU25:AV25"/>
    <mergeCell ref="AX25:AY25"/>
    <mergeCell ref="E26:F26"/>
    <mergeCell ref="A32:C32"/>
    <mergeCell ref="A33:C33"/>
    <mergeCell ref="E25:F25"/>
    <mergeCell ref="AC25:AD25"/>
    <mergeCell ref="AF25:AG25"/>
    <mergeCell ref="AI25:AJ25"/>
    <mergeCell ref="AL25:AM25"/>
    <mergeCell ref="AO25:AP25"/>
  </mergeCells>
  <pageMargins left="0.55118110236220474" right="0.47244094488188981" top="0.78740157480314965" bottom="0.15748031496062992" header="0.15748031496062992" footer="0.15748031496062992"/>
  <pageSetup paperSize="9" scale="97" fitToHeight="2" orientation="landscape" r:id="rId1"/>
  <headerFooter alignWithMargins="0">
    <oddHeader>&amp;L&amp;11Типовой бланк
Ведомость контрольного замера по п/ст&amp;C
&amp;"Arial Cyr,полужирный"&amp;14Чара&amp;R&amp;11Приложение 2
&amp;"Arial Cyr,полужирный"Дата: 17.12.2014</oddHeader>
  </headerFooter>
  <rowBreaks count="1" manualBreakCount="1">
    <brk id="44" max="16383" man="1"/>
  </rowBreaks>
  <colBreaks count="4" manualBreakCount="4">
    <brk id="22" max="52" man="1"/>
    <brk id="37" max="52" man="1"/>
    <brk id="52" max="52" man="1"/>
    <brk id="67" max="52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67"/>
  <sheetViews>
    <sheetView showZeros="0" view="pageBreakPreview" topLeftCell="A4" zoomScaleNormal="100" zoomScaleSheetLayoutView="100" workbookViewId="0">
      <selection activeCell="A5" sqref="A5:IV48"/>
    </sheetView>
  </sheetViews>
  <sheetFormatPr defaultRowHeight="12.75" x14ac:dyDescent="0.2"/>
  <cols>
    <col min="1" max="1" width="5" style="960" customWidth="1"/>
    <col min="2" max="2" width="5.140625" style="960" customWidth="1"/>
    <col min="3" max="3" width="10.42578125" style="960" customWidth="1"/>
    <col min="4" max="4" width="6" style="960" customWidth="1"/>
    <col min="5" max="5" width="3.7109375" style="960" customWidth="1"/>
    <col min="6" max="6" width="5.140625" style="960" customWidth="1"/>
    <col min="7" max="7" width="4.42578125" style="960" customWidth="1"/>
    <col min="8" max="73" width="6.7109375" style="960" customWidth="1"/>
    <col min="74" max="74" width="7.42578125" style="960" customWidth="1"/>
    <col min="75" max="76" width="6.7109375" style="960" customWidth="1"/>
    <col min="77" max="77" width="7.7109375" style="960" customWidth="1"/>
    <col min="78" max="78" width="6.7109375" style="960" customWidth="1"/>
    <col min="79" max="81" width="8" style="960" customWidth="1"/>
    <col min="82" max="256" width="9.140625" style="960"/>
    <col min="257" max="257" width="5" style="960" customWidth="1"/>
    <col min="258" max="258" width="5.140625" style="960" customWidth="1"/>
    <col min="259" max="259" width="10.42578125" style="960" customWidth="1"/>
    <col min="260" max="260" width="6" style="960" customWidth="1"/>
    <col min="261" max="261" width="3.7109375" style="960" customWidth="1"/>
    <col min="262" max="262" width="5.140625" style="960" customWidth="1"/>
    <col min="263" max="263" width="4.42578125" style="960" customWidth="1"/>
    <col min="264" max="329" width="6.7109375" style="960" customWidth="1"/>
    <col min="330" max="330" width="7.42578125" style="960" customWidth="1"/>
    <col min="331" max="332" width="6.7109375" style="960" customWidth="1"/>
    <col min="333" max="333" width="7.7109375" style="960" customWidth="1"/>
    <col min="334" max="334" width="6.7109375" style="960" customWidth="1"/>
    <col min="335" max="337" width="8" style="960" customWidth="1"/>
    <col min="338" max="512" width="9.140625" style="960"/>
    <col min="513" max="513" width="5" style="960" customWidth="1"/>
    <col min="514" max="514" width="5.140625" style="960" customWidth="1"/>
    <col min="515" max="515" width="10.42578125" style="960" customWidth="1"/>
    <col min="516" max="516" width="6" style="960" customWidth="1"/>
    <col min="517" max="517" width="3.7109375" style="960" customWidth="1"/>
    <col min="518" max="518" width="5.140625" style="960" customWidth="1"/>
    <col min="519" max="519" width="4.42578125" style="960" customWidth="1"/>
    <col min="520" max="585" width="6.7109375" style="960" customWidth="1"/>
    <col min="586" max="586" width="7.42578125" style="960" customWidth="1"/>
    <col min="587" max="588" width="6.7109375" style="960" customWidth="1"/>
    <col min="589" max="589" width="7.7109375" style="960" customWidth="1"/>
    <col min="590" max="590" width="6.7109375" style="960" customWidth="1"/>
    <col min="591" max="593" width="8" style="960" customWidth="1"/>
    <col min="594" max="768" width="9.140625" style="960"/>
    <col min="769" max="769" width="5" style="960" customWidth="1"/>
    <col min="770" max="770" width="5.140625" style="960" customWidth="1"/>
    <col min="771" max="771" width="10.42578125" style="960" customWidth="1"/>
    <col min="772" max="772" width="6" style="960" customWidth="1"/>
    <col min="773" max="773" width="3.7109375" style="960" customWidth="1"/>
    <col min="774" max="774" width="5.140625" style="960" customWidth="1"/>
    <col min="775" max="775" width="4.42578125" style="960" customWidth="1"/>
    <col min="776" max="841" width="6.7109375" style="960" customWidth="1"/>
    <col min="842" max="842" width="7.42578125" style="960" customWidth="1"/>
    <col min="843" max="844" width="6.7109375" style="960" customWidth="1"/>
    <col min="845" max="845" width="7.7109375" style="960" customWidth="1"/>
    <col min="846" max="846" width="6.7109375" style="960" customWidth="1"/>
    <col min="847" max="849" width="8" style="960" customWidth="1"/>
    <col min="850" max="1024" width="9.140625" style="960"/>
    <col min="1025" max="1025" width="5" style="960" customWidth="1"/>
    <col min="1026" max="1026" width="5.140625" style="960" customWidth="1"/>
    <col min="1027" max="1027" width="10.42578125" style="960" customWidth="1"/>
    <col min="1028" max="1028" width="6" style="960" customWidth="1"/>
    <col min="1029" max="1029" width="3.7109375" style="960" customWidth="1"/>
    <col min="1030" max="1030" width="5.140625" style="960" customWidth="1"/>
    <col min="1031" max="1031" width="4.42578125" style="960" customWidth="1"/>
    <col min="1032" max="1097" width="6.7109375" style="960" customWidth="1"/>
    <col min="1098" max="1098" width="7.42578125" style="960" customWidth="1"/>
    <col min="1099" max="1100" width="6.7109375" style="960" customWidth="1"/>
    <col min="1101" max="1101" width="7.7109375" style="960" customWidth="1"/>
    <col min="1102" max="1102" width="6.7109375" style="960" customWidth="1"/>
    <col min="1103" max="1105" width="8" style="960" customWidth="1"/>
    <col min="1106" max="1280" width="9.140625" style="960"/>
    <col min="1281" max="1281" width="5" style="960" customWidth="1"/>
    <col min="1282" max="1282" width="5.140625" style="960" customWidth="1"/>
    <col min="1283" max="1283" width="10.42578125" style="960" customWidth="1"/>
    <col min="1284" max="1284" width="6" style="960" customWidth="1"/>
    <col min="1285" max="1285" width="3.7109375" style="960" customWidth="1"/>
    <col min="1286" max="1286" width="5.140625" style="960" customWidth="1"/>
    <col min="1287" max="1287" width="4.42578125" style="960" customWidth="1"/>
    <col min="1288" max="1353" width="6.7109375" style="960" customWidth="1"/>
    <col min="1354" max="1354" width="7.42578125" style="960" customWidth="1"/>
    <col min="1355" max="1356" width="6.7109375" style="960" customWidth="1"/>
    <col min="1357" max="1357" width="7.7109375" style="960" customWidth="1"/>
    <col min="1358" max="1358" width="6.7109375" style="960" customWidth="1"/>
    <col min="1359" max="1361" width="8" style="960" customWidth="1"/>
    <col min="1362" max="1536" width="9.140625" style="960"/>
    <col min="1537" max="1537" width="5" style="960" customWidth="1"/>
    <col min="1538" max="1538" width="5.140625" style="960" customWidth="1"/>
    <col min="1539" max="1539" width="10.42578125" style="960" customWidth="1"/>
    <col min="1540" max="1540" width="6" style="960" customWidth="1"/>
    <col min="1541" max="1541" width="3.7109375" style="960" customWidth="1"/>
    <col min="1542" max="1542" width="5.140625" style="960" customWidth="1"/>
    <col min="1543" max="1543" width="4.42578125" style="960" customWidth="1"/>
    <col min="1544" max="1609" width="6.7109375" style="960" customWidth="1"/>
    <col min="1610" max="1610" width="7.42578125" style="960" customWidth="1"/>
    <col min="1611" max="1612" width="6.7109375" style="960" customWidth="1"/>
    <col min="1613" max="1613" width="7.7109375" style="960" customWidth="1"/>
    <col min="1614" max="1614" width="6.7109375" style="960" customWidth="1"/>
    <col min="1615" max="1617" width="8" style="960" customWidth="1"/>
    <col min="1618" max="1792" width="9.140625" style="960"/>
    <col min="1793" max="1793" width="5" style="960" customWidth="1"/>
    <col min="1794" max="1794" width="5.140625" style="960" customWidth="1"/>
    <col min="1795" max="1795" width="10.42578125" style="960" customWidth="1"/>
    <col min="1796" max="1796" width="6" style="960" customWidth="1"/>
    <col min="1797" max="1797" width="3.7109375" style="960" customWidth="1"/>
    <col min="1798" max="1798" width="5.140625" style="960" customWidth="1"/>
    <col min="1799" max="1799" width="4.42578125" style="960" customWidth="1"/>
    <col min="1800" max="1865" width="6.7109375" style="960" customWidth="1"/>
    <col min="1866" max="1866" width="7.42578125" style="960" customWidth="1"/>
    <col min="1867" max="1868" width="6.7109375" style="960" customWidth="1"/>
    <col min="1869" max="1869" width="7.7109375" style="960" customWidth="1"/>
    <col min="1870" max="1870" width="6.7109375" style="960" customWidth="1"/>
    <col min="1871" max="1873" width="8" style="960" customWidth="1"/>
    <col min="1874" max="2048" width="9.140625" style="960"/>
    <col min="2049" max="2049" width="5" style="960" customWidth="1"/>
    <col min="2050" max="2050" width="5.140625" style="960" customWidth="1"/>
    <col min="2051" max="2051" width="10.42578125" style="960" customWidth="1"/>
    <col min="2052" max="2052" width="6" style="960" customWidth="1"/>
    <col min="2053" max="2053" width="3.7109375" style="960" customWidth="1"/>
    <col min="2054" max="2054" width="5.140625" style="960" customWidth="1"/>
    <col min="2055" max="2055" width="4.42578125" style="960" customWidth="1"/>
    <col min="2056" max="2121" width="6.7109375" style="960" customWidth="1"/>
    <col min="2122" max="2122" width="7.42578125" style="960" customWidth="1"/>
    <col min="2123" max="2124" width="6.7109375" style="960" customWidth="1"/>
    <col min="2125" max="2125" width="7.7109375" style="960" customWidth="1"/>
    <col min="2126" max="2126" width="6.7109375" style="960" customWidth="1"/>
    <col min="2127" max="2129" width="8" style="960" customWidth="1"/>
    <col min="2130" max="2304" width="9.140625" style="960"/>
    <col min="2305" max="2305" width="5" style="960" customWidth="1"/>
    <col min="2306" max="2306" width="5.140625" style="960" customWidth="1"/>
    <col min="2307" max="2307" width="10.42578125" style="960" customWidth="1"/>
    <col min="2308" max="2308" width="6" style="960" customWidth="1"/>
    <col min="2309" max="2309" width="3.7109375" style="960" customWidth="1"/>
    <col min="2310" max="2310" width="5.140625" style="960" customWidth="1"/>
    <col min="2311" max="2311" width="4.42578125" style="960" customWidth="1"/>
    <col min="2312" max="2377" width="6.7109375" style="960" customWidth="1"/>
    <col min="2378" max="2378" width="7.42578125" style="960" customWidth="1"/>
    <col min="2379" max="2380" width="6.7109375" style="960" customWidth="1"/>
    <col min="2381" max="2381" width="7.7109375" style="960" customWidth="1"/>
    <col min="2382" max="2382" width="6.7109375" style="960" customWidth="1"/>
    <col min="2383" max="2385" width="8" style="960" customWidth="1"/>
    <col min="2386" max="2560" width="9.140625" style="960"/>
    <col min="2561" max="2561" width="5" style="960" customWidth="1"/>
    <col min="2562" max="2562" width="5.140625" style="960" customWidth="1"/>
    <col min="2563" max="2563" width="10.42578125" style="960" customWidth="1"/>
    <col min="2564" max="2564" width="6" style="960" customWidth="1"/>
    <col min="2565" max="2565" width="3.7109375" style="960" customWidth="1"/>
    <col min="2566" max="2566" width="5.140625" style="960" customWidth="1"/>
    <col min="2567" max="2567" width="4.42578125" style="960" customWidth="1"/>
    <col min="2568" max="2633" width="6.7109375" style="960" customWidth="1"/>
    <col min="2634" max="2634" width="7.42578125" style="960" customWidth="1"/>
    <col min="2635" max="2636" width="6.7109375" style="960" customWidth="1"/>
    <col min="2637" max="2637" width="7.7109375" style="960" customWidth="1"/>
    <col min="2638" max="2638" width="6.7109375" style="960" customWidth="1"/>
    <col min="2639" max="2641" width="8" style="960" customWidth="1"/>
    <col min="2642" max="2816" width="9.140625" style="960"/>
    <col min="2817" max="2817" width="5" style="960" customWidth="1"/>
    <col min="2818" max="2818" width="5.140625" style="960" customWidth="1"/>
    <col min="2819" max="2819" width="10.42578125" style="960" customWidth="1"/>
    <col min="2820" max="2820" width="6" style="960" customWidth="1"/>
    <col min="2821" max="2821" width="3.7109375" style="960" customWidth="1"/>
    <col min="2822" max="2822" width="5.140625" style="960" customWidth="1"/>
    <col min="2823" max="2823" width="4.42578125" style="960" customWidth="1"/>
    <col min="2824" max="2889" width="6.7109375" style="960" customWidth="1"/>
    <col min="2890" max="2890" width="7.42578125" style="960" customWidth="1"/>
    <col min="2891" max="2892" width="6.7109375" style="960" customWidth="1"/>
    <col min="2893" max="2893" width="7.7109375" style="960" customWidth="1"/>
    <col min="2894" max="2894" width="6.7109375" style="960" customWidth="1"/>
    <col min="2895" max="2897" width="8" style="960" customWidth="1"/>
    <col min="2898" max="3072" width="9.140625" style="960"/>
    <col min="3073" max="3073" width="5" style="960" customWidth="1"/>
    <col min="3074" max="3074" width="5.140625" style="960" customWidth="1"/>
    <col min="3075" max="3075" width="10.42578125" style="960" customWidth="1"/>
    <col min="3076" max="3076" width="6" style="960" customWidth="1"/>
    <col min="3077" max="3077" width="3.7109375" style="960" customWidth="1"/>
    <col min="3078" max="3078" width="5.140625" style="960" customWidth="1"/>
    <col min="3079" max="3079" width="4.42578125" style="960" customWidth="1"/>
    <col min="3080" max="3145" width="6.7109375" style="960" customWidth="1"/>
    <col min="3146" max="3146" width="7.42578125" style="960" customWidth="1"/>
    <col min="3147" max="3148" width="6.7109375" style="960" customWidth="1"/>
    <col min="3149" max="3149" width="7.7109375" style="960" customWidth="1"/>
    <col min="3150" max="3150" width="6.7109375" style="960" customWidth="1"/>
    <col min="3151" max="3153" width="8" style="960" customWidth="1"/>
    <col min="3154" max="3328" width="9.140625" style="960"/>
    <col min="3329" max="3329" width="5" style="960" customWidth="1"/>
    <col min="3330" max="3330" width="5.140625" style="960" customWidth="1"/>
    <col min="3331" max="3331" width="10.42578125" style="960" customWidth="1"/>
    <col min="3332" max="3332" width="6" style="960" customWidth="1"/>
    <col min="3333" max="3333" width="3.7109375" style="960" customWidth="1"/>
    <col min="3334" max="3334" width="5.140625" style="960" customWidth="1"/>
    <col min="3335" max="3335" width="4.42578125" style="960" customWidth="1"/>
    <col min="3336" max="3401" width="6.7109375" style="960" customWidth="1"/>
    <col min="3402" max="3402" width="7.42578125" style="960" customWidth="1"/>
    <col min="3403" max="3404" width="6.7109375" style="960" customWidth="1"/>
    <col min="3405" max="3405" width="7.7109375" style="960" customWidth="1"/>
    <col min="3406" max="3406" width="6.7109375" style="960" customWidth="1"/>
    <col min="3407" max="3409" width="8" style="960" customWidth="1"/>
    <col min="3410" max="3584" width="9.140625" style="960"/>
    <col min="3585" max="3585" width="5" style="960" customWidth="1"/>
    <col min="3586" max="3586" width="5.140625" style="960" customWidth="1"/>
    <col min="3587" max="3587" width="10.42578125" style="960" customWidth="1"/>
    <col min="3588" max="3588" width="6" style="960" customWidth="1"/>
    <col min="3589" max="3589" width="3.7109375" style="960" customWidth="1"/>
    <col min="3590" max="3590" width="5.140625" style="960" customWidth="1"/>
    <col min="3591" max="3591" width="4.42578125" style="960" customWidth="1"/>
    <col min="3592" max="3657" width="6.7109375" style="960" customWidth="1"/>
    <col min="3658" max="3658" width="7.42578125" style="960" customWidth="1"/>
    <col min="3659" max="3660" width="6.7109375" style="960" customWidth="1"/>
    <col min="3661" max="3661" width="7.7109375" style="960" customWidth="1"/>
    <col min="3662" max="3662" width="6.7109375" style="960" customWidth="1"/>
    <col min="3663" max="3665" width="8" style="960" customWidth="1"/>
    <col min="3666" max="3840" width="9.140625" style="960"/>
    <col min="3841" max="3841" width="5" style="960" customWidth="1"/>
    <col min="3842" max="3842" width="5.140625" style="960" customWidth="1"/>
    <col min="3843" max="3843" width="10.42578125" style="960" customWidth="1"/>
    <col min="3844" max="3844" width="6" style="960" customWidth="1"/>
    <col min="3845" max="3845" width="3.7109375" style="960" customWidth="1"/>
    <col min="3846" max="3846" width="5.140625" style="960" customWidth="1"/>
    <col min="3847" max="3847" width="4.42578125" style="960" customWidth="1"/>
    <col min="3848" max="3913" width="6.7109375" style="960" customWidth="1"/>
    <col min="3914" max="3914" width="7.42578125" style="960" customWidth="1"/>
    <col min="3915" max="3916" width="6.7109375" style="960" customWidth="1"/>
    <col min="3917" max="3917" width="7.7109375" style="960" customWidth="1"/>
    <col min="3918" max="3918" width="6.7109375" style="960" customWidth="1"/>
    <col min="3919" max="3921" width="8" style="960" customWidth="1"/>
    <col min="3922" max="4096" width="9.140625" style="960"/>
    <col min="4097" max="4097" width="5" style="960" customWidth="1"/>
    <col min="4098" max="4098" width="5.140625" style="960" customWidth="1"/>
    <col min="4099" max="4099" width="10.42578125" style="960" customWidth="1"/>
    <col min="4100" max="4100" width="6" style="960" customWidth="1"/>
    <col min="4101" max="4101" width="3.7109375" style="960" customWidth="1"/>
    <col min="4102" max="4102" width="5.140625" style="960" customWidth="1"/>
    <col min="4103" max="4103" width="4.42578125" style="960" customWidth="1"/>
    <col min="4104" max="4169" width="6.7109375" style="960" customWidth="1"/>
    <col min="4170" max="4170" width="7.42578125" style="960" customWidth="1"/>
    <col min="4171" max="4172" width="6.7109375" style="960" customWidth="1"/>
    <col min="4173" max="4173" width="7.7109375" style="960" customWidth="1"/>
    <col min="4174" max="4174" width="6.7109375" style="960" customWidth="1"/>
    <col min="4175" max="4177" width="8" style="960" customWidth="1"/>
    <col min="4178" max="4352" width="9.140625" style="960"/>
    <col min="4353" max="4353" width="5" style="960" customWidth="1"/>
    <col min="4354" max="4354" width="5.140625" style="960" customWidth="1"/>
    <col min="4355" max="4355" width="10.42578125" style="960" customWidth="1"/>
    <col min="4356" max="4356" width="6" style="960" customWidth="1"/>
    <col min="4357" max="4357" width="3.7109375" style="960" customWidth="1"/>
    <col min="4358" max="4358" width="5.140625" style="960" customWidth="1"/>
    <col min="4359" max="4359" width="4.42578125" style="960" customWidth="1"/>
    <col min="4360" max="4425" width="6.7109375" style="960" customWidth="1"/>
    <col min="4426" max="4426" width="7.42578125" style="960" customWidth="1"/>
    <col min="4427" max="4428" width="6.7109375" style="960" customWidth="1"/>
    <col min="4429" max="4429" width="7.7109375" style="960" customWidth="1"/>
    <col min="4430" max="4430" width="6.7109375" style="960" customWidth="1"/>
    <col min="4431" max="4433" width="8" style="960" customWidth="1"/>
    <col min="4434" max="4608" width="9.140625" style="960"/>
    <col min="4609" max="4609" width="5" style="960" customWidth="1"/>
    <col min="4610" max="4610" width="5.140625" style="960" customWidth="1"/>
    <col min="4611" max="4611" width="10.42578125" style="960" customWidth="1"/>
    <col min="4612" max="4612" width="6" style="960" customWidth="1"/>
    <col min="4613" max="4613" width="3.7109375" style="960" customWidth="1"/>
    <col min="4614" max="4614" width="5.140625" style="960" customWidth="1"/>
    <col min="4615" max="4615" width="4.42578125" style="960" customWidth="1"/>
    <col min="4616" max="4681" width="6.7109375" style="960" customWidth="1"/>
    <col min="4682" max="4682" width="7.42578125" style="960" customWidth="1"/>
    <col min="4683" max="4684" width="6.7109375" style="960" customWidth="1"/>
    <col min="4685" max="4685" width="7.7109375" style="960" customWidth="1"/>
    <col min="4686" max="4686" width="6.7109375" style="960" customWidth="1"/>
    <col min="4687" max="4689" width="8" style="960" customWidth="1"/>
    <col min="4690" max="4864" width="9.140625" style="960"/>
    <col min="4865" max="4865" width="5" style="960" customWidth="1"/>
    <col min="4866" max="4866" width="5.140625" style="960" customWidth="1"/>
    <col min="4867" max="4867" width="10.42578125" style="960" customWidth="1"/>
    <col min="4868" max="4868" width="6" style="960" customWidth="1"/>
    <col min="4869" max="4869" width="3.7109375" style="960" customWidth="1"/>
    <col min="4870" max="4870" width="5.140625" style="960" customWidth="1"/>
    <col min="4871" max="4871" width="4.42578125" style="960" customWidth="1"/>
    <col min="4872" max="4937" width="6.7109375" style="960" customWidth="1"/>
    <col min="4938" max="4938" width="7.42578125" style="960" customWidth="1"/>
    <col min="4939" max="4940" width="6.7109375" style="960" customWidth="1"/>
    <col min="4941" max="4941" width="7.7109375" style="960" customWidth="1"/>
    <col min="4942" max="4942" width="6.7109375" style="960" customWidth="1"/>
    <col min="4943" max="4945" width="8" style="960" customWidth="1"/>
    <col min="4946" max="5120" width="9.140625" style="960"/>
    <col min="5121" max="5121" width="5" style="960" customWidth="1"/>
    <col min="5122" max="5122" width="5.140625" style="960" customWidth="1"/>
    <col min="5123" max="5123" width="10.42578125" style="960" customWidth="1"/>
    <col min="5124" max="5124" width="6" style="960" customWidth="1"/>
    <col min="5125" max="5125" width="3.7109375" style="960" customWidth="1"/>
    <col min="5126" max="5126" width="5.140625" style="960" customWidth="1"/>
    <col min="5127" max="5127" width="4.42578125" style="960" customWidth="1"/>
    <col min="5128" max="5193" width="6.7109375" style="960" customWidth="1"/>
    <col min="5194" max="5194" width="7.42578125" style="960" customWidth="1"/>
    <col min="5195" max="5196" width="6.7109375" style="960" customWidth="1"/>
    <col min="5197" max="5197" width="7.7109375" style="960" customWidth="1"/>
    <col min="5198" max="5198" width="6.7109375" style="960" customWidth="1"/>
    <col min="5199" max="5201" width="8" style="960" customWidth="1"/>
    <col min="5202" max="5376" width="9.140625" style="960"/>
    <col min="5377" max="5377" width="5" style="960" customWidth="1"/>
    <col min="5378" max="5378" width="5.140625" style="960" customWidth="1"/>
    <col min="5379" max="5379" width="10.42578125" style="960" customWidth="1"/>
    <col min="5380" max="5380" width="6" style="960" customWidth="1"/>
    <col min="5381" max="5381" width="3.7109375" style="960" customWidth="1"/>
    <col min="5382" max="5382" width="5.140625" style="960" customWidth="1"/>
    <col min="5383" max="5383" width="4.42578125" style="960" customWidth="1"/>
    <col min="5384" max="5449" width="6.7109375" style="960" customWidth="1"/>
    <col min="5450" max="5450" width="7.42578125" style="960" customWidth="1"/>
    <col min="5451" max="5452" width="6.7109375" style="960" customWidth="1"/>
    <col min="5453" max="5453" width="7.7109375" style="960" customWidth="1"/>
    <col min="5454" max="5454" width="6.7109375" style="960" customWidth="1"/>
    <col min="5455" max="5457" width="8" style="960" customWidth="1"/>
    <col min="5458" max="5632" width="9.140625" style="960"/>
    <col min="5633" max="5633" width="5" style="960" customWidth="1"/>
    <col min="5634" max="5634" width="5.140625" style="960" customWidth="1"/>
    <col min="5635" max="5635" width="10.42578125" style="960" customWidth="1"/>
    <col min="5636" max="5636" width="6" style="960" customWidth="1"/>
    <col min="5637" max="5637" width="3.7109375" style="960" customWidth="1"/>
    <col min="5638" max="5638" width="5.140625" style="960" customWidth="1"/>
    <col min="5639" max="5639" width="4.42578125" style="960" customWidth="1"/>
    <col min="5640" max="5705" width="6.7109375" style="960" customWidth="1"/>
    <col min="5706" max="5706" width="7.42578125" style="960" customWidth="1"/>
    <col min="5707" max="5708" width="6.7109375" style="960" customWidth="1"/>
    <col min="5709" max="5709" width="7.7109375" style="960" customWidth="1"/>
    <col min="5710" max="5710" width="6.7109375" style="960" customWidth="1"/>
    <col min="5711" max="5713" width="8" style="960" customWidth="1"/>
    <col min="5714" max="5888" width="9.140625" style="960"/>
    <col min="5889" max="5889" width="5" style="960" customWidth="1"/>
    <col min="5890" max="5890" width="5.140625" style="960" customWidth="1"/>
    <col min="5891" max="5891" width="10.42578125" style="960" customWidth="1"/>
    <col min="5892" max="5892" width="6" style="960" customWidth="1"/>
    <col min="5893" max="5893" width="3.7109375" style="960" customWidth="1"/>
    <col min="5894" max="5894" width="5.140625" style="960" customWidth="1"/>
    <col min="5895" max="5895" width="4.42578125" style="960" customWidth="1"/>
    <col min="5896" max="5961" width="6.7109375" style="960" customWidth="1"/>
    <col min="5962" max="5962" width="7.42578125" style="960" customWidth="1"/>
    <col min="5963" max="5964" width="6.7109375" style="960" customWidth="1"/>
    <col min="5965" max="5965" width="7.7109375" style="960" customWidth="1"/>
    <col min="5966" max="5966" width="6.7109375" style="960" customWidth="1"/>
    <col min="5967" max="5969" width="8" style="960" customWidth="1"/>
    <col min="5970" max="6144" width="9.140625" style="960"/>
    <col min="6145" max="6145" width="5" style="960" customWidth="1"/>
    <col min="6146" max="6146" width="5.140625" style="960" customWidth="1"/>
    <col min="6147" max="6147" width="10.42578125" style="960" customWidth="1"/>
    <col min="6148" max="6148" width="6" style="960" customWidth="1"/>
    <col min="6149" max="6149" width="3.7109375" style="960" customWidth="1"/>
    <col min="6150" max="6150" width="5.140625" style="960" customWidth="1"/>
    <col min="6151" max="6151" width="4.42578125" style="960" customWidth="1"/>
    <col min="6152" max="6217" width="6.7109375" style="960" customWidth="1"/>
    <col min="6218" max="6218" width="7.42578125" style="960" customWidth="1"/>
    <col min="6219" max="6220" width="6.7109375" style="960" customWidth="1"/>
    <col min="6221" max="6221" width="7.7109375" style="960" customWidth="1"/>
    <col min="6222" max="6222" width="6.7109375" style="960" customWidth="1"/>
    <col min="6223" max="6225" width="8" style="960" customWidth="1"/>
    <col min="6226" max="6400" width="9.140625" style="960"/>
    <col min="6401" max="6401" width="5" style="960" customWidth="1"/>
    <col min="6402" max="6402" width="5.140625" style="960" customWidth="1"/>
    <col min="6403" max="6403" width="10.42578125" style="960" customWidth="1"/>
    <col min="6404" max="6404" width="6" style="960" customWidth="1"/>
    <col min="6405" max="6405" width="3.7109375" style="960" customWidth="1"/>
    <col min="6406" max="6406" width="5.140625" style="960" customWidth="1"/>
    <col min="6407" max="6407" width="4.42578125" style="960" customWidth="1"/>
    <col min="6408" max="6473" width="6.7109375" style="960" customWidth="1"/>
    <col min="6474" max="6474" width="7.42578125" style="960" customWidth="1"/>
    <col min="6475" max="6476" width="6.7109375" style="960" customWidth="1"/>
    <col min="6477" max="6477" width="7.7109375" style="960" customWidth="1"/>
    <col min="6478" max="6478" width="6.7109375" style="960" customWidth="1"/>
    <col min="6479" max="6481" width="8" style="960" customWidth="1"/>
    <col min="6482" max="6656" width="9.140625" style="960"/>
    <col min="6657" max="6657" width="5" style="960" customWidth="1"/>
    <col min="6658" max="6658" width="5.140625" style="960" customWidth="1"/>
    <col min="6659" max="6659" width="10.42578125" style="960" customWidth="1"/>
    <col min="6660" max="6660" width="6" style="960" customWidth="1"/>
    <col min="6661" max="6661" width="3.7109375" style="960" customWidth="1"/>
    <col min="6662" max="6662" width="5.140625" style="960" customWidth="1"/>
    <col min="6663" max="6663" width="4.42578125" style="960" customWidth="1"/>
    <col min="6664" max="6729" width="6.7109375" style="960" customWidth="1"/>
    <col min="6730" max="6730" width="7.42578125" style="960" customWidth="1"/>
    <col min="6731" max="6732" width="6.7109375" style="960" customWidth="1"/>
    <col min="6733" max="6733" width="7.7109375" style="960" customWidth="1"/>
    <col min="6734" max="6734" width="6.7109375" style="960" customWidth="1"/>
    <col min="6735" max="6737" width="8" style="960" customWidth="1"/>
    <col min="6738" max="6912" width="9.140625" style="960"/>
    <col min="6913" max="6913" width="5" style="960" customWidth="1"/>
    <col min="6914" max="6914" width="5.140625" style="960" customWidth="1"/>
    <col min="6915" max="6915" width="10.42578125" style="960" customWidth="1"/>
    <col min="6916" max="6916" width="6" style="960" customWidth="1"/>
    <col min="6917" max="6917" width="3.7109375" style="960" customWidth="1"/>
    <col min="6918" max="6918" width="5.140625" style="960" customWidth="1"/>
    <col min="6919" max="6919" width="4.42578125" style="960" customWidth="1"/>
    <col min="6920" max="6985" width="6.7109375" style="960" customWidth="1"/>
    <col min="6986" max="6986" width="7.42578125" style="960" customWidth="1"/>
    <col min="6987" max="6988" width="6.7109375" style="960" customWidth="1"/>
    <col min="6989" max="6989" width="7.7109375" style="960" customWidth="1"/>
    <col min="6990" max="6990" width="6.7109375" style="960" customWidth="1"/>
    <col min="6991" max="6993" width="8" style="960" customWidth="1"/>
    <col min="6994" max="7168" width="9.140625" style="960"/>
    <col min="7169" max="7169" width="5" style="960" customWidth="1"/>
    <col min="7170" max="7170" width="5.140625" style="960" customWidth="1"/>
    <col min="7171" max="7171" width="10.42578125" style="960" customWidth="1"/>
    <col min="7172" max="7172" width="6" style="960" customWidth="1"/>
    <col min="7173" max="7173" width="3.7109375" style="960" customWidth="1"/>
    <col min="7174" max="7174" width="5.140625" style="960" customWidth="1"/>
    <col min="7175" max="7175" width="4.42578125" style="960" customWidth="1"/>
    <col min="7176" max="7241" width="6.7109375" style="960" customWidth="1"/>
    <col min="7242" max="7242" width="7.42578125" style="960" customWidth="1"/>
    <col min="7243" max="7244" width="6.7109375" style="960" customWidth="1"/>
    <col min="7245" max="7245" width="7.7109375" style="960" customWidth="1"/>
    <col min="7246" max="7246" width="6.7109375" style="960" customWidth="1"/>
    <col min="7247" max="7249" width="8" style="960" customWidth="1"/>
    <col min="7250" max="7424" width="9.140625" style="960"/>
    <col min="7425" max="7425" width="5" style="960" customWidth="1"/>
    <col min="7426" max="7426" width="5.140625" style="960" customWidth="1"/>
    <col min="7427" max="7427" width="10.42578125" style="960" customWidth="1"/>
    <col min="7428" max="7428" width="6" style="960" customWidth="1"/>
    <col min="7429" max="7429" width="3.7109375" style="960" customWidth="1"/>
    <col min="7430" max="7430" width="5.140625" style="960" customWidth="1"/>
    <col min="7431" max="7431" width="4.42578125" style="960" customWidth="1"/>
    <col min="7432" max="7497" width="6.7109375" style="960" customWidth="1"/>
    <col min="7498" max="7498" width="7.42578125" style="960" customWidth="1"/>
    <col min="7499" max="7500" width="6.7109375" style="960" customWidth="1"/>
    <col min="7501" max="7501" width="7.7109375" style="960" customWidth="1"/>
    <col min="7502" max="7502" width="6.7109375" style="960" customWidth="1"/>
    <col min="7503" max="7505" width="8" style="960" customWidth="1"/>
    <col min="7506" max="7680" width="9.140625" style="960"/>
    <col min="7681" max="7681" width="5" style="960" customWidth="1"/>
    <col min="7682" max="7682" width="5.140625" style="960" customWidth="1"/>
    <col min="7683" max="7683" width="10.42578125" style="960" customWidth="1"/>
    <col min="7684" max="7684" width="6" style="960" customWidth="1"/>
    <col min="7685" max="7685" width="3.7109375" style="960" customWidth="1"/>
    <col min="7686" max="7686" width="5.140625" style="960" customWidth="1"/>
    <col min="7687" max="7687" width="4.42578125" style="960" customWidth="1"/>
    <col min="7688" max="7753" width="6.7109375" style="960" customWidth="1"/>
    <col min="7754" max="7754" width="7.42578125" style="960" customWidth="1"/>
    <col min="7755" max="7756" width="6.7109375" style="960" customWidth="1"/>
    <col min="7757" max="7757" width="7.7109375" style="960" customWidth="1"/>
    <col min="7758" max="7758" width="6.7109375" style="960" customWidth="1"/>
    <col min="7759" max="7761" width="8" style="960" customWidth="1"/>
    <col min="7762" max="7936" width="9.140625" style="960"/>
    <col min="7937" max="7937" width="5" style="960" customWidth="1"/>
    <col min="7938" max="7938" width="5.140625" style="960" customWidth="1"/>
    <col min="7939" max="7939" width="10.42578125" style="960" customWidth="1"/>
    <col min="7940" max="7940" width="6" style="960" customWidth="1"/>
    <col min="7941" max="7941" width="3.7109375" style="960" customWidth="1"/>
    <col min="7942" max="7942" width="5.140625" style="960" customWidth="1"/>
    <col min="7943" max="7943" width="4.42578125" style="960" customWidth="1"/>
    <col min="7944" max="8009" width="6.7109375" style="960" customWidth="1"/>
    <col min="8010" max="8010" width="7.42578125" style="960" customWidth="1"/>
    <col min="8011" max="8012" width="6.7109375" style="960" customWidth="1"/>
    <col min="8013" max="8013" width="7.7109375" style="960" customWidth="1"/>
    <col min="8014" max="8014" width="6.7109375" style="960" customWidth="1"/>
    <col min="8015" max="8017" width="8" style="960" customWidth="1"/>
    <col min="8018" max="8192" width="9.140625" style="960"/>
    <col min="8193" max="8193" width="5" style="960" customWidth="1"/>
    <col min="8194" max="8194" width="5.140625" style="960" customWidth="1"/>
    <col min="8195" max="8195" width="10.42578125" style="960" customWidth="1"/>
    <col min="8196" max="8196" width="6" style="960" customWidth="1"/>
    <col min="8197" max="8197" width="3.7109375" style="960" customWidth="1"/>
    <col min="8198" max="8198" width="5.140625" style="960" customWidth="1"/>
    <col min="8199" max="8199" width="4.42578125" style="960" customWidth="1"/>
    <col min="8200" max="8265" width="6.7109375" style="960" customWidth="1"/>
    <col min="8266" max="8266" width="7.42578125" style="960" customWidth="1"/>
    <col min="8267" max="8268" width="6.7109375" style="960" customWidth="1"/>
    <col min="8269" max="8269" width="7.7109375" style="960" customWidth="1"/>
    <col min="8270" max="8270" width="6.7109375" style="960" customWidth="1"/>
    <col min="8271" max="8273" width="8" style="960" customWidth="1"/>
    <col min="8274" max="8448" width="9.140625" style="960"/>
    <col min="8449" max="8449" width="5" style="960" customWidth="1"/>
    <col min="8450" max="8450" width="5.140625" style="960" customWidth="1"/>
    <col min="8451" max="8451" width="10.42578125" style="960" customWidth="1"/>
    <col min="8452" max="8452" width="6" style="960" customWidth="1"/>
    <col min="8453" max="8453" width="3.7109375" style="960" customWidth="1"/>
    <col min="8454" max="8454" width="5.140625" style="960" customWidth="1"/>
    <col min="8455" max="8455" width="4.42578125" style="960" customWidth="1"/>
    <col min="8456" max="8521" width="6.7109375" style="960" customWidth="1"/>
    <col min="8522" max="8522" width="7.42578125" style="960" customWidth="1"/>
    <col min="8523" max="8524" width="6.7109375" style="960" customWidth="1"/>
    <col min="8525" max="8525" width="7.7109375" style="960" customWidth="1"/>
    <col min="8526" max="8526" width="6.7109375" style="960" customWidth="1"/>
    <col min="8527" max="8529" width="8" style="960" customWidth="1"/>
    <col min="8530" max="8704" width="9.140625" style="960"/>
    <col min="8705" max="8705" width="5" style="960" customWidth="1"/>
    <col min="8706" max="8706" width="5.140625" style="960" customWidth="1"/>
    <col min="8707" max="8707" width="10.42578125" style="960" customWidth="1"/>
    <col min="8708" max="8708" width="6" style="960" customWidth="1"/>
    <col min="8709" max="8709" width="3.7109375" style="960" customWidth="1"/>
    <col min="8710" max="8710" width="5.140625" style="960" customWidth="1"/>
    <col min="8711" max="8711" width="4.42578125" style="960" customWidth="1"/>
    <col min="8712" max="8777" width="6.7109375" style="960" customWidth="1"/>
    <col min="8778" max="8778" width="7.42578125" style="960" customWidth="1"/>
    <col min="8779" max="8780" width="6.7109375" style="960" customWidth="1"/>
    <col min="8781" max="8781" width="7.7109375" style="960" customWidth="1"/>
    <col min="8782" max="8782" width="6.7109375" style="960" customWidth="1"/>
    <col min="8783" max="8785" width="8" style="960" customWidth="1"/>
    <col min="8786" max="8960" width="9.140625" style="960"/>
    <col min="8961" max="8961" width="5" style="960" customWidth="1"/>
    <col min="8962" max="8962" width="5.140625" style="960" customWidth="1"/>
    <col min="8963" max="8963" width="10.42578125" style="960" customWidth="1"/>
    <col min="8964" max="8964" width="6" style="960" customWidth="1"/>
    <col min="8965" max="8965" width="3.7109375" style="960" customWidth="1"/>
    <col min="8966" max="8966" width="5.140625" style="960" customWidth="1"/>
    <col min="8967" max="8967" width="4.42578125" style="960" customWidth="1"/>
    <col min="8968" max="9033" width="6.7109375" style="960" customWidth="1"/>
    <col min="9034" max="9034" width="7.42578125" style="960" customWidth="1"/>
    <col min="9035" max="9036" width="6.7109375" style="960" customWidth="1"/>
    <col min="9037" max="9037" width="7.7109375" style="960" customWidth="1"/>
    <col min="9038" max="9038" width="6.7109375" style="960" customWidth="1"/>
    <col min="9039" max="9041" width="8" style="960" customWidth="1"/>
    <col min="9042" max="9216" width="9.140625" style="960"/>
    <col min="9217" max="9217" width="5" style="960" customWidth="1"/>
    <col min="9218" max="9218" width="5.140625" style="960" customWidth="1"/>
    <col min="9219" max="9219" width="10.42578125" style="960" customWidth="1"/>
    <col min="9220" max="9220" width="6" style="960" customWidth="1"/>
    <col min="9221" max="9221" width="3.7109375" style="960" customWidth="1"/>
    <col min="9222" max="9222" width="5.140625" style="960" customWidth="1"/>
    <col min="9223" max="9223" width="4.42578125" style="960" customWidth="1"/>
    <col min="9224" max="9289" width="6.7109375" style="960" customWidth="1"/>
    <col min="9290" max="9290" width="7.42578125" style="960" customWidth="1"/>
    <col min="9291" max="9292" width="6.7109375" style="960" customWidth="1"/>
    <col min="9293" max="9293" width="7.7109375" style="960" customWidth="1"/>
    <col min="9294" max="9294" width="6.7109375" style="960" customWidth="1"/>
    <col min="9295" max="9297" width="8" style="960" customWidth="1"/>
    <col min="9298" max="9472" width="9.140625" style="960"/>
    <col min="9473" max="9473" width="5" style="960" customWidth="1"/>
    <col min="9474" max="9474" width="5.140625" style="960" customWidth="1"/>
    <col min="9475" max="9475" width="10.42578125" style="960" customWidth="1"/>
    <col min="9476" max="9476" width="6" style="960" customWidth="1"/>
    <col min="9477" max="9477" width="3.7109375" style="960" customWidth="1"/>
    <col min="9478" max="9478" width="5.140625" style="960" customWidth="1"/>
    <col min="9479" max="9479" width="4.42578125" style="960" customWidth="1"/>
    <col min="9480" max="9545" width="6.7109375" style="960" customWidth="1"/>
    <col min="9546" max="9546" width="7.42578125" style="960" customWidth="1"/>
    <col min="9547" max="9548" width="6.7109375" style="960" customWidth="1"/>
    <col min="9549" max="9549" width="7.7109375" style="960" customWidth="1"/>
    <col min="9550" max="9550" width="6.7109375" style="960" customWidth="1"/>
    <col min="9551" max="9553" width="8" style="960" customWidth="1"/>
    <col min="9554" max="9728" width="9.140625" style="960"/>
    <col min="9729" max="9729" width="5" style="960" customWidth="1"/>
    <col min="9730" max="9730" width="5.140625" style="960" customWidth="1"/>
    <col min="9731" max="9731" width="10.42578125" style="960" customWidth="1"/>
    <col min="9732" max="9732" width="6" style="960" customWidth="1"/>
    <col min="9733" max="9733" width="3.7109375" style="960" customWidth="1"/>
    <col min="9734" max="9734" width="5.140625" style="960" customWidth="1"/>
    <col min="9735" max="9735" width="4.42578125" style="960" customWidth="1"/>
    <col min="9736" max="9801" width="6.7109375" style="960" customWidth="1"/>
    <col min="9802" max="9802" width="7.42578125" style="960" customWidth="1"/>
    <col min="9803" max="9804" width="6.7109375" style="960" customWidth="1"/>
    <col min="9805" max="9805" width="7.7109375" style="960" customWidth="1"/>
    <col min="9806" max="9806" width="6.7109375" style="960" customWidth="1"/>
    <col min="9807" max="9809" width="8" style="960" customWidth="1"/>
    <col min="9810" max="9984" width="9.140625" style="960"/>
    <col min="9985" max="9985" width="5" style="960" customWidth="1"/>
    <col min="9986" max="9986" width="5.140625" style="960" customWidth="1"/>
    <col min="9987" max="9987" width="10.42578125" style="960" customWidth="1"/>
    <col min="9988" max="9988" width="6" style="960" customWidth="1"/>
    <col min="9989" max="9989" width="3.7109375" style="960" customWidth="1"/>
    <col min="9990" max="9990" width="5.140625" style="960" customWidth="1"/>
    <col min="9991" max="9991" width="4.42578125" style="960" customWidth="1"/>
    <col min="9992" max="10057" width="6.7109375" style="960" customWidth="1"/>
    <col min="10058" max="10058" width="7.42578125" style="960" customWidth="1"/>
    <col min="10059" max="10060" width="6.7109375" style="960" customWidth="1"/>
    <col min="10061" max="10061" width="7.7109375" style="960" customWidth="1"/>
    <col min="10062" max="10062" width="6.7109375" style="960" customWidth="1"/>
    <col min="10063" max="10065" width="8" style="960" customWidth="1"/>
    <col min="10066" max="10240" width="9.140625" style="960"/>
    <col min="10241" max="10241" width="5" style="960" customWidth="1"/>
    <col min="10242" max="10242" width="5.140625" style="960" customWidth="1"/>
    <col min="10243" max="10243" width="10.42578125" style="960" customWidth="1"/>
    <col min="10244" max="10244" width="6" style="960" customWidth="1"/>
    <col min="10245" max="10245" width="3.7109375" style="960" customWidth="1"/>
    <col min="10246" max="10246" width="5.140625" style="960" customWidth="1"/>
    <col min="10247" max="10247" width="4.42578125" style="960" customWidth="1"/>
    <col min="10248" max="10313" width="6.7109375" style="960" customWidth="1"/>
    <col min="10314" max="10314" width="7.42578125" style="960" customWidth="1"/>
    <col min="10315" max="10316" width="6.7109375" style="960" customWidth="1"/>
    <col min="10317" max="10317" width="7.7109375" style="960" customWidth="1"/>
    <col min="10318" max="10318" width="6.7109375" style="960" customWidth="1"/>
    <col min="10319" max="10321" width="8" style="960" customWidth="1"/>
    <col min="10322" max="10496" width="9.140625" style="960"/>
    <col min="10497" max="10497" width="5" style="960" customWidth="1"/>
    <col min="10498" max="10498" width="5.140625" style="960" customWidth="1"/>
    <col min="10499" max="10499" width="10.42578125" style="960" customWidth="1"/>
    <col min="10500" max="10500" width="6" style="960" customWidth="1"/>
    <col min="10501" max="10501" width="3.7109375" style="960" customWidth="1"/>
    <col min="10502" max="10502" width="5.140625" style="960" customWidth="1"/>
    <col min="10503" max="10503" width="4.42578125" style="960" customWidth="1"/>
    <col min="10504" max="10569" width="6.7109375" style="960" customWidth="1"/>
    <col min="10570" max="10570" width="7.42578125" style="960" customWidth="1"/>
    <col min="10571" max="10572" width="6.7109375" style="960" customWidth="1"/>
    <col min="10573" max="10573" width="7.7109375" style="960" customWidth="1"/>
    <col min="10574" max="10574" width="6.7109375" style="960" customWidth="1"/>
    <col min="10575" max="10577" width="8" style="960" customWidth="1"/>
    <col min="10578" max="10752" width="9.140625" style="960"/>
    <col min="10753" max="10753" width="5" style="960" customWidth="1"/>
    <col min="10754" max="10754" width="5.140625" style="960" customWidth="1"/>
    <col min="10755" max="10755" width="10.42578125" style="960" customWidth="1"/>
    <col min="10756" max="10756" width="6" style="960" customWidth="1"/>
    <col min="10757" max="10757" width="3.7109375" style="960" customWidth="1"/>
    <col min="10758" max="10758" width="5.140625" style="960" customWidth="1"/>
    <col min="10759" max="10759" width="4.42578125" style="960" customWidth="1"/>
    <col min="10760" max="10825" width="6.7109375" style="960" customWidth="1"/>
    <col min="10826" max="10826" width="7.42578125" style="960" customWidth="1"/>
    <col min="10827" max="10828" width="6.7109375" style="960" customWidth="1"/>
    <col min="10829" max="10829" width="7.7109375" style="960" customWidth="1"/>
    <col min="10830" max="10830" width="6.7109375" style="960" customWidth="1"/>
    <col min="10831" max="10833" width="8" style="960" customWidth="1"/>
    <col min="10834" max="11008" width="9.140625" style="960"/>
    <col min="11009" max="11009" width="5" style="960" customWidth="1"/>
    <col min="11010" max="11010" width="5.140625" style="960" customWidth="1"/>
    <col min="11011" max="11011" width="10.42578125" style="960" customWidth="1"/>
    <col min="11012" max="11012" width="6" style="960" customWidth="1"/>
    <col min="11013" max="11013" width="3.7109375" style="960" customWidth="1"/>
    <col min="11014" max="11014" width="5.140625" style="960" customWidth="1"/>
    <col min="11015" max="11015" width="4.42578125" style="960" customWidth="1"/>
    <col min="11016" max="11081" width="6.7109375" style="960" customWidth="1"/>
    <col min="11082" max="11082" width="7.42578125" style="960" customWidth="1"/>
    <col min="11083" max="11084" width="6.7109375" style="960" customWidth="1"/>
    <col min="11085" max="11085" width="7.7109375" style="960" customWidth="1"/>
    <col min="11086" max="11086" width="6.7109375" style="960" customWidth="1"/>
    <col min="11087" max="11089" width="8" style="960" customWidth="1"/>
    <col min="11090" max="11264" width="9.140625" style="960"/>
    <col min="11265" max="11265" width="5" style="960" customWidth="1"/>
    <col min="11266" max="11266" width="5.140625" style="960" customWidth="1"/>
    <col min="11267" max="11267" width="10.42578125" style="960" customWidth="1"/>
    <col min="11268" max="11268" width="6" style="960" customWidth="1"/>
    <col min="11269" max="11269" width="3.7109375" style="960" customWidth="1"/>
    <col min="11270" max="11270" width="5.140625" style="960" customWidth="1"/>
    <col min="11271" max="11271" width="4.42578125" style="960" customWidth="1"/>
    <col min="11272" max="11337" width="6.7109375" style="960" customWidth="1"/>
    <col min="11338" max="11338" width="7.42578125" style="960" customWidth="1"/>
    <col min="11339" max="11340" width="6.7109375" style="960" customWidth="1"/>
    <col min="11341" max="11341" width="7.7109375" style="960" customWidth="1"/>
    <col min="11342" max="11342" width="6.7109375" style="960" customWidth="1"/>
    <col min="11343" max="11345" width="8" style="960" customWidth="1"/>
    <col min="11346" max="11520" width="9.140625" style="960"/>
    <col min="11521" max="11521" width="5" style="960" customWidth="1"/>
    <col min="11522" max="11522" width="5.140625" style="960" customWidth="1"/>
    <col min="11523" max="11523" width="10.42578125" style="960" customWidth="1"/>
    <col min="11524" max="11524" width="6" style="960" customWidth="1"/>
    <col min="11525" max="11525" width="3.7109375" style="960" customWidth="1"/>
    <col min="11526" max="11526" width="5.140625" style="960" customWidth="1"/>
    <col min="11527" max="11527" width="4.42578125" style="960" customWidth="1"/>
    <col min="11528" max="11593" width="6.7109375" style="960" customWidth="1"/>
    <col min="11594" max="11594" width="7.42578125" style="960" customWidth="1"/>
    <col min="11595" max="11596" width="6.7109375" style="960" customWidth="1"/>
    <col min="11597" max="11597" width="7.7109375" style="960" customWidth="1"/>
    <col min="11598" max="11598" width="6.7109375" style="960" customWidth="1"/>
    <col min="11599" max="11601" width="8" style="960" customWidth="1"/>
    <col min="11602" max="11776" width="9.140625" style="960"/>
    <col min="11777" max="11777" width="5" style="960" customWidth="1"/>
    <col min="11778" max="11778" width="5.140625" style="960" customWidth="1"/>
    <col min="11779" max="11779" width="10.42578125" style="960" customWidth="1"/>
    <col min="11780" max="11780" width="6" style="960" customWidth="1"/>
    <col min="11781" max="11781" width="3.7109375" style="960" customWidth="1"/>
    <col min="11782" max="11782" width="5.140625" style="960" customWidth="1"/>
    <col min="11783" max="11783" width="4.42578125" style="960" customWidth="1"/>
    <col min="11784" max="11849" width="6.7109375" style="960" customWidth="1"/>
    <col min="11850" max="11850" width="7.42578125" style="960" customWidth="1"/>
    <col min="11851" max="11852" width="6.7109375" style="960" customWidth="1"/>
    <col min="11853" max="11853" width="7.7109375" style="960" customWidth="1"/>
    <col min="11854" max="11854" width="6.7109375" style="960" customWidth="1"/>
    <col min="11855" max="11857" width="8" style="960" customWidth="1"/>
    <col min="11858" max="12032" width="9.140625" style="960"/>
    <col min="12033" max="12033" width="5" style="960" customWidth="1"/>
    <col min="12034" max="12034" width="5.140625" style="960" customWidth="1"/>
    <col min="12035" max="12035" width="10.42578125" style="960" customWidth="1"/>
    <col min="12036" max="12036" width="6" style="960" customWidth="1"/>
    <col min="12037" max="12037" width="3.7109375" style="960" customWidth="1"/>
    <col min="12038" max="12038" width="5.140625" style="960" customWidth="1"/>
    <col min="12039" max="12039" width="4.42578125" style="960" customWidth="1"/>
    <col min="12040" max="12105" width="6.7109375" style="960" customWidth="1"/>
    <col min="12106" max="12106" width="7.42578125" style="960" customWidth="1"/>
    <col min="12107" max="12108" width="6.7109375" style="960" customWidth="1"/>
    <col min="12109" max="12109" width="7.7109375" style="960" customWidth="1"/>
    <col min="12110" max="12110" width="6.7109375" style="960" customWidth="1"/>
    <col min="12111" max="12113" width="8" style="960" customWidth="1"/>
    <col min="12114" max="12288" width="9.140625" style="960"/>
    <col min="12289" max="12289" width="5" style="960" customWidth="1"/>
    <col min="12290" max="12290" width="5.140625" style="960" customWidth="1"/>
    <col min="12291" max="12291" width="10.42578125" style="960" customWidth="1"/>
    <col min="12292" max="12292" width="6" style="960" customWidth="1"/>
    <col min="12293" max="12293" width="3.7109375" style="960" customWidth="1"/>
    <col min="12294" max="12294" width="5.140625" style="960" customWidth="1"/>
    <col min="12295" max="12295" width="4.42578125" style="960" customWidth="1"/>
    <col min="12296" max="12361" width="6.7109375" style="960" customWidth="1"/>
    <col min="12362" max="12362" width="7.42578125" style="960" customWidth="1"/>
    <col min="12363" max="12364" width="6.7109375" style="960" customWidth="1"/>
    <col min="12365" max="12365" width="7.7109375" style="960" customWidth="1"/>
    <col min="12366" max="12366" width="6.7109375" style="960" customWidth="1"/>
    <col min="12367" max="12369" width="8" style="960" customWidth="1"/>
    <col min="12370" max="12544" width="9.140625" style="960"/>
    <col min="12545" max="12545" width="5" style="960" customWidth="1"/>
    <col min="12546" max="12546" width="5.140625" style="960" customWidth="1"/>
    <col min="12547" max="12547" width="10.42578125" style="960" customWidth="1"/>
    <col min="12548" max="12548" width="6" style="960" customWidth="1"/>
    <col min="12549" max="12549" width="3.7109375" style="960" customWidth="1"/>
    <col min="12550" max="12550" width="5.140625" style="960" customWidth="1"/>
    <col min="12551" max="12551" width="4.42578125" style="960" customWidth="1"/>
    <col min="12552" max="12617" width="6.7109375" style="960" customWidth="1"/>
    <col min="12618" max="12618" width="7.42578125" style="960" customWidth="1"/>
    <col min="12619" max="12620" width="6.7109375" style="960" customWidth="1"/>
    <col min="12621" max="12621" width="7.7109375" style="960" customWidth="1"/>
    <col min="12622" max="12622" width="6.7109375" style="960" customWidth="1"/>
    <col min="12623" max="12625" width="8" style="960" customWidth="1"/>
    <col min="12626" max="12800" width="9.140625" style="960"/>
    <col min="12801" max="12801" width="5" style="960" customWidth="1"/>
    <col min="12802" max="12802" width="5.140625" style="960" customWidth="1"/>
    <col min="12803" max="12803" width="10.42578125" style="960" customWidth="1"/>
    <col min="12804" max="12804" width="6" style="960" customWidth="1"/>
    <col min="12805" max="12805" width="3.7109375" style="960" customWidth="1"/>
    <col min="12806" max="12806" width="5.140625" style="960" customWidth="1"/>
    <col min="12807" max="12807" width="4.42578125" style="960" customWidth="1"/>
    <col min="12808" max="12873" width="6.7109375" style="960" customWidth="1"/>
    <col min="12874" max="12874" width="7.42578125" style="960" customWidth="1"/>
    <col min="12875" max="12876" width="6.7109375" style="960" customWidth="1"/>
    <col min="12877" max="12877" width="7.7109375" style="960" customWidth="1"/>
    <col min="12878" max="12878" width="6.7109375" style="960" customWidth="1"/>
    <col min="12879" max="12881" width="8" style="960" customWidth="1"/>
    <col min="12882" max="13056" width="9.140625" style="960"/>
    <col min="13057" max="13057" width="5" style="960" customWidth="1"/>
    <col min="13058" max="13058" width="5.140625" style="960" customWidth="1"/>
    <col min="13059" max="13059" width="10.42578125" style="960" customWidth="1"/>
    <col min="13060" max="13060" width="6" style="960" customWidth="1"/>
    <col min="13061" max="13061" width="3.7109375" style="960" customWidth="1"/>
    <col min="13062" max="13062" width="5.140625" style="960" customWidth="1"/>
    <col min="13063" max="13063" width="4.42578125" style="960" customWidth="1"/>
    <col min="13064" max="13129" width="6.7109375" style="960" customWidth="1"/>
    <col min="13130" max="13130" width="7.42578125" style="960" customWidth="1"/>
    <col min="13131" max="13132" width="6.7109375" style="960" customWidth="1"/>
    <col min="13133" max="13133" width="7.7109375" style="960" customWidth="1"/>
    <col min="13134" max="13134" width="6.7109375" style="960" customWidth="1"/>
    <col min="13135" max="13137" width="8" style="960" customWidth="1"/>
    <col min="13138" max="13312" width="9.140625" style="960"/>
    <col min="13313" max="13313" width="5" style="960" customWidth="1"/>
    <col min="13314" max="13314" width="5.140625" style="960" customWidth="1"/>
    <col min="13315" max="13315" width="10.42578125" style="960" customWidth="1"/>
    <col min="13316" max="13316" width="6" style="960" customWidth="1"/>
    <col min="13317" max="13317" width="3.7109375" style="960" customWidth="1"/>
    <col min="13318" max="13318" width="5.140625" style="960" customWidth="1"/>
    <col min="13319" max="13319" width="4.42578125" style="960" customWidth="1"/>
    <col min="13320" max="13385" width="6.7109375" style="960" customWidth="1"/>
    <col min="13386" max="13386" width="7.42578125" style="960" customWidth="1"/>
    <col min="13387" max="13388" width="6.7109375" style="960" customWidth="1"/>
    <col min="13389" max="13389" width="7.7109375" style="960" customWidth="1"/>
    <col min="13390" max="13390" width="6.7109375" style="960" customWidth="1"/>
    <col min="13391" max="13393" width="8" style="960" customWidth="1"/>
    <col min="13394" max="13568" width="9.140625" style="960"/>
    <col min="13569" max="13569" width="5" style="960" customWidth="1"/>
    <col min="13570" max="13570" width="5.140625" style="960" customWidth="1"/>
    <col min="13571" max="13571" width="10.42578125" style="960" customWidth="1"/>
    <col min="13572" max="13572" width="6" style="960" customWidth="1"/>
    <col min="13573" max="13573" width="3.7109375" style="960" customWidth="1"/>
    <col min="13574" max="13574" width="5.140625" style="960" customWidth="1"/>
    <col min="13575" max="13575" width="4.42578125" style="960" customWidth="1"/>
    <col min="13576" max="13641" width="6.7109375" style="960" customWidth="1"/>
    <col min="13642" max="13642" width="7.42578125" style="960" customWidth="1"/>
    <col min="13643" max="13644" width="6.7109375" style="960" customWidth="1"/>
    <col min="13645" max="13645" width="7.7109375" style="960" customWidth="1"/>
    <col min="13646" max="13646" width="6.7109375" style="960" customWidth="1"/>
    <col min="13647" max="13649" width="8" style="960" customWidth="1"/>
    <col min="13650" max="13824" width="9.140625" style="960"/>
    <col min="13825" max="13825" width="5" style="960" customWidth="1"/>
    <col min="13826" max="13826" width="5.140625" style="960" customWidth="1"/>
    <col min="13827" max="13827" width="10.42578125" style="960" customWidth="1"/>
    <col min="13828" max="13828" width="6" style="960" customWidth="1"/>
    <col min="13829" max="13829" width="3.7109375" style="960" customWidth="1"/>
    <col min="13830" max="13830" width="5.140625" style="960" customWidth="1"/>
    <col min="13831" max="13831" width="4.42578125" style="960" customWidth="1"/>
    <col min="13832" max="13897" width="6.7109375" style="960" customWidth="1"/>
    <col min="13898" max="13898" width="7.42578125" style="960" customWidth="1"/>
    <col min="13899" max="13900" width="6.7109375" style="960" customWidth="1"/>
    <col min="13901" max="13901" width="7.7109375" style="960" customWidth="1"/>
    <col min="13902" max="13902" width="6.7109375" style="960" customWidth="1"/>
    <col min="13903" max="13905" width="8" style="960" customWidth="1"/>
    <col min="13906" max="14080" width="9.140625" style="960"/>
    <col min="14081" max="14081" width="5" style="960" customWidth="1"/>
    <col min="14082" max="14082" width="5.140625" style="960" customWidth="1"/>
    <col min="14083" max="14083" width="10.42578125" style="960" customWidth="1"/>
    <col min="14084" max="14084" width="6" style="960" customWidth="1"/>
    <col min="14085" max="14085" width="3.7109375" style="960" customWidth="1"/>
    <col min="14086" max="14086" width="5.140625" style="960" customWidth="1"/>
    <col min="14087" max="14087" width="4.42578125" style="960" customWidth="1"/>
    <col min="14088" max="14153" width="6.7109375" style="960" customWidth="1"/>
    <col min="14154" max="14154" width="7.42578125" style="960" customWidth="1"/>
    <col min="14155" max="14156" width="6.7109375" style="960" customWidth="1"/>
    <col min="14157" max="14157" width="7.7109375" style="960" customWidth="1"/>
    <col min="14158" max="14158" width="6.7109375" style="960" customWidth="1"/>
    <col min="14159" max="14161" width="8" style="960" customWidth="1"/>
    <col min="14162" max="14336" width="9.140625" style="960"/>
    <col min="14337" max="14337" width="5" style="960" customWidth="1"/>
    <col min="14338" max="14338" width="5.140625" style="960" customWidth="1"/>
    <col min="14339" max="14339" width="10.42578125" style="960" customWidth="1"/>
    <col min="14340" max="14340" width="6" style="960" customWidth="1"/>
    <col min="14341" max="14341" width="3.7109375" style="960" customWidth="1"/>
    <col min="14342" max="14342" width="5.140625" style="960" customWidth="1"/>
    <col min="14343" max="14343" width="4.42578125" style="960" customWidth="1"/>
    <col min="14344" max="14409" width="6.7109375" style="960" customWidth="1"/>
    <col min="14410" max="14410" width="7.42578125" style="960" customWidth="1"/>
    <col min="14411" max="14412" width="6.7109375" style="960" customWidth="1"/>
    <col min="14413" max="14413" width="7.7109375" style="960" customWidth="1"/>
    <col min="14414" max="14414" width="6.7109375" style="960" customWidth="1"/>
    <col min="14415" max="14417" width="8" style="960" customWidth="1"/>
    <col min="14418" max="14592" width="9.140625" style="960"/>
    <col min="14593" max="14593" width="5" style="960" customWidth="1"/>
    <col min="14594" max="14594" width="5.140625" style="960" customWidth="1"/>
    <col min="14595" max="14595" width="10.42578125" style="960" customWidth="1"/>
    <col min="14596" max="14596" width="6" style="960" customWidth="1"/>
    <col min="14597" max="14597" width="3.7109375" style="960" customWidth="1"/>
    <col min="14598" max="14598" width="5.140625" style="960" customWidth="1"/>
    <col min="14599" max="14599" width="4.42578125" style="960" customWidth="1"/>
    <col min="14600" max="14665" width="6.7109375" style="960" customWidth="1"/>
    <col min="14666" max="14666" width="7.42578125" style="960" customWidth="1"/>
    <col min="14667" max="14668" width="6.7109375" style="960" customWidth="1"/>
    <col min="14669" max="14669" width="7.7109375" style="960" customWidth="1"/>
    <col min="14670" max="14670" width="6.7109375" style="960" customWidth="1"/>
    <col min="14671" max="14673" width="8" style="960" customWidth="1"/>
    <col min="14674" max="14848" width="9.140625" style="960"/>
    <col min="14849" max="14849" width="5" style="960" customWidth="1"/>
    <col min="14850" max="14850" width="5.140625" style="960" customWidth="1"/>
    <col min="14851" max="14851" width="10.42578125" style="960" customWidth="1"/>
    <col min="14852" max="14852" width="6" style="960" customWidth="1"/>
    <col min="14853" max="14853" width="3.7109375" style="960" customWidth="1"/>
    <col min="14854" max="14854" width="5.140625" style="960" customWidth="1"/>
    <col min="14855" max="14855" width="4.42578125" style="960" customWidth="1"/>
    <col min="14856" max="14921" width="6.7109375" style="960" customWidth="1"/>
    <col min="14922" max="14922" width="7.42578125" style="960" customWidth="1"/>
    <col min="14923" max="14924" width="6.7109375" style="960" customWidth="1"/>
    <col min="14925" max="14925" width="7.7109375" style="960" customWidth="1"/>
    <col min="14926" max="14926" width="6.7109375" style="960" customWidth="1"/>
    <col min="14927" max="14929" width="8" style="960" customWidth="1"/>
    <col min="14930" max="15104" width="9.140625" style="960"/>
    <col min="15105" max="15105" width="5" style="960" customWidth="1"/>
    <col min="15106" max="15106" width="5.140625" style="960" customWidth="1"/>
    <col min="15107" max="15107" width="10.42578125" style="960" customWidth="1"/>
    <col min="15108" max="15108" width="6" style="960" customWidth="1"/>
    <col min="15109" max="15109" width="3.7109375" style="960" customWidth="1"/>
    <col min="15110" max="15110" width="5.140625" style="960" customWidth="1"/>
    <col min="15111" max="15111" width="4.42578125" style="960" customWidth="1"/>
    <col min="15112" max="15177" width="6.7109375" style="960" customWidth="1"/>
    <col min="15178" max="15178" width="7.42578125" style="960" customWidth="1"/>
    <col min="15179" max="15180" width="6.7109375" style="960" customWidth="1"/>
    <col min="15181" max="15181" width="7.7109375" style="960" customWidth="1"/>
    <col min="15182" max="15182" width="6.7109375" style="960" customWidth="1"/>
    <col min="15183" max="15185" width="8" style="960" customWidth="1"/>
    <col min="15186" max="15360" width="9.140625" style="960"/>
    <col min="15361" max="15361" width="5" style="960" customWidth="1"/>
    <col min="15362" max="15362" width="5.140625" style="960" customWidth="1"/>
    <col min="15363" max="15363" width="10.42578125" style="960" customWidth="1"/>
    <col min="15364" max="15364" width="6" style="960" customWidth="1"/>
    <col min="15365" max="15365" width="3.7109375" style="960" customWidth="1"/>
    <col min="15366" max="15366" width="5.140625" style="960" customWidth="1"/>
    <col min="15367" max="15367" width="4.42578125" style="960" customWidth="1"/>
    <col min="15368" max="15433" width="6.7109375" style="960" customWidth="1"/>
    <col min="15434" max="15434" width="7.42578125" style="960" customWidth="1"/>
    <col min="15435" max="15436" width="6.7109375" style="960" customWidth="1"/>
    <col min="15437" max="15437" width="7.7109375" style="960" customWidth="1"/>
    <col min="15438" max="15438" width="6.7109375" style="960" customWidth="1"/>
    <col min="15439" max="15441" width="8" style="960" customWidth="1"/>
    <col min="15442" max="15616" width="9.140625" style="960"/>
    <col min="15617" max="15617" width="5" style="960" customWidth="1"/>
    <col min="15618" max="15618" width="5.140625" style="960" customWidth="1"/>
    <col min="15619" max="15619" width="10.42578125" style="960" customWidth="1"/>
    <col min="15620" max="15620" width="6" style="960" customWidth="1"/>
    <col min="15621" max="15621" width="3.7109375" style="960" customWidth="1"/>
    <col min="15622" max="15622" width="5.140625" style="960" customWidth="1"/>
    <col min="15623" max="15623" width="4.42578125" style="960" customWidth="1"/>
    <col min="15624" max="15689" width="6.7109375" style="960" customWidth="1"/>
    <col min="15690" max="15690" width="7.42578125" style="960" customWidth="1"/>
    <col min="15691" max="15692" width="6.7109375" style="960" customWidth="1"/>
    <col min="15693" max="15693" width="7.7109375" style="960" customWidth="1"/>
    <col min="15694" max="15694" width="6.7109375" style="960" customWidth="1"/>
    <col min="15695" max="15697" width="8" style="960" customWidth="1"/>
    <col min="15698" max="15872" width="9.140625" style="960"/>
    <col min="15873" max="15873" width="5" style="960" customWidth="1"/>
    <col min="15874" max="15874" width="5.140625" style="960" customWidth="1"/>
    <col min="15875" max="15875" width="10.42578125" style="960" customWidth="1"/>
    <col min="15876" max="15876" width="6" style="960" customWidth="1"/>
    <col min="15877" max="15877" width="3.7109375" style="960" customWidth="1"/>
    <col min="15878" max="15878" width="5.140625" style="960" customWidth="1"/>
    <col min="15879" max="15879" width="4.42578125" style="960" customWidth="1"/>
    <col min="15880" max="15945" width="6.7109375" style="960" customWidth="1"/>
    <col min="15946" max="15946" width="7.42578125" style="960" customWidth="1"/>
    <col min="15947" max="15948" width="6.7109375" style="960" customWidth="1"/>
    <col min="15949" max="15949" width="7.7109375" style="960" customWidth="1"/>
    <col min="15950" max="15950" width="6.7109375" style="960" customWidth="1"/>
    <col min="15951" max="15953" width="8" style="960" customWidth="1"/>
    <col min="15954" max="16128" width="9.140625" style="960"/>
    <col min="16129" max="16129" width="5" style="960" customWidth="1"/>
    <col min="16130" max="16130" width="5.140625" style="960" customWidth="1"/>
    <col min="16131" max="16131" width="10.42578125" style="960" customWidth="1"/>
    <col min="16132" max="16132" width="6" style="960" customWidth="1"/>
    <col min="16133" max="16133" width="3.7109375" style="960" customWidth="1"/>
    <col min="16134" max="16134" width="5.140625" style="960" customWidth="1"/>
    <col min="16135" max="16135" width="4.42578125" style="960" customWidth="1"/>
    <col min="16136" max="16201" width="6.7109375" style="960" customWidth="1"/>
    <col min="16202" max="16202" width="7.42578125" style="960" customWidth="1"/>
    <col min="16203" max="16204" width="6.7109375" style="960" customWidth="1"/>
    <col min="16205" max="16205" width="7.7109375" style="960" customWidth="1"/>
    <col min="16206" max="16206" width="6.7109375" style="960" customWidth="1"/>
    <col min="16207" max="16209" width="8" style="960" customWidth="1"/>
    <col min="16210" max="16384" width="9.140625" style="960"/>
  </cols>
  <sheetData>
    <row r="1" spans="1:79" s="1300" customFormat="1" ht="15.75" thickBot="1" x14ac:dyDescent="0.25">
      <c r="B1" s="1301"/>
      <c r="C1" s="1301"/>
      <c r="D1" s="1301"/>
      <c r="E1" s="1301"/>
      <c r="F1" s="1301"/>
      <c r="G1" s="1301"/>
      <c r="H1" s="1301"/>
      <c r="I1" s="1301"/>
      <c r="J1" s="1301"/>
      <c r="K1" s="1301"/>
      <c r="M1" s="1301"/>
      <c r="N1" s="1301"/>
      <c r="O1" s="1301"/>
      <c r="P1" s="1301"/>
      <c r="Q1" s="1301"/>
      <c r="R1" s="1301"/>
      <c r="S1" s="1301"/>
      <c r="T1" s="1301"/>
      <c r="U1" s="1301"/>
      <c r="V1" s="1301"/>
      <c r="W1" s="1301"/>
      <c r="X1" s="1301"/>
      <c r="Y1" s="1301"/>
      <c r="Z1" s="1301"/>
      <c r="AA1" s="1301"/>
      <c r="AB1" s="1301"/>
      <c r="AC1" s="1301"/>
      <c r="AD1" s="1301"/>
      <c r="AE1" s="1301"/>
      <c r="AF1" s="1301"/>
      <c r="AG1" s="1301"/>
      <c r="AH1" s="1301"/>
      <c r="AI1" s="1301"/>
      <c r="AJ1" s="1301"/>
      <c r="AK1" s="1301"/>
      <c r="AL1" s="1301"/>
      <c r="AM1" s="1301"/>
      <c r="AN1" s="1301"/>
      <c r="AO1" s="1301"/>
      <c r="AP1" s="1301"/>
      <c r="AQ1" s="1301"/>
      <c r="AR1" s="1301"/>
      <c r="AS1" s="1301"/>
      <c r="AT1" s="1301"/>
      <c r="AU1" s="1301"/>
      <c r="AV1" s="1301"/>
      <c r="AW1" s="1301"/>
      <c r="AX1" s="1301"/>
      <c r="AY1" s="1301"/>
      <c r="AZ1" s="1301"/>
      <c r="BA1" s="1301"/>
      <c r="BB1" s="1301"/>
      <c r="BC1" s="1301"/>
      <c r="BD1" s="1301"/>
      <c r="BE1" s="1301"/>
      <c r="BF1" s="1301"/>
      <c r="BG1" s="1301"/>
      <c r="BH1" s="1301"/>
      <c r="BI1" s="1301"/>
      <c r="BJ1" s="1301"/>
      <c r="BK1" s="1301"/>
      <c r="BL1" s="1301"/>
      <c r="BM1" s="1301"/>
      <c r="BN1" s="1301"/>
      <c r="BO1" s="1301"/>
      <c r="BP1" s="1301"/>
      <c r="BQ1" s="1301"/>
      <c r="BR1" s="1301"/>
      <c r="BS1" s="1301"/>
      <c r="BT1" s="1301"/>
      <c r="BU1" s="1301"/>
      <c r="BV1" s="1302"/>
      <c r="BW1" s="1301"/>
      <c r="BX1" s="1301"/>
    </row>
    <row r="2" spans="1:79" ht="13.5" thickBot="1" x14ac:dyDescent="0.25">
      <c r="A2" s="394" t="s">
        <v>2</v>
      </c>
      <c r="B2" s="395"/>
      <c r="C2" s="395"/>
      <c r="D2" s="397"/>
      <c r="E2" s="397"/>
      <c r="F2" s="397"/>
      <c r="G2" s="962"/>
      <c r="H2" s="963"/>
      <c r="I2" s="967">
        <v>1</v>
      </c>
      <c r="J2" s="968" t="s">
        <v>168</v>
      </c>
      <c r="K2" s="966"/>
      <c r="L2" s="967">
        <v>2</v>
      </c>
      <c r="M2" s="969" t="s">
        <v>168</v>
      </c>
      <c r="N2" s="963"/>
      <c r="O2" s="967">
        <v>3</v>
      </c>
      <c r="P2" s="968" t="s">
        <v>168</v>
      </c>
      <c r="Q2" s="966"/>
      <c r="R2" s="967">
        <v>4</v>
      </c>
      <c r="S2" s="969" t="s">
        <v>168</v>
      </c>
      <c r="T2" s="963"/>
      <c r="U2" s="967">
        <v>5</v>
      </c>
      <c r="V2" s="968" t="s">
        <v>168</v>
      </c>
      <c r="W2" s="963"/>
      <c r="X2" s="967">
        <v>6</v>
      </c>
      <c r="Y2" s="968" t="s">
        <v>168</v>
      </c>
      <c r="Z2" s="966"/>
      <c r="AA2" s="967">
        <v>7</v>
      </c>
      <c r="AB2" s="969" t="s">
        <v>168</v>
      </c>
      <c r="AC2" s="1165"/>
      <c r="AD2" s="967">
        <v>8</v>
      </c>
      <c r="AE2" s="968" t="s">
        <v>168</v>
      </c>
      <c r="AF2" s="969"/>
      <c r="AG2" s="967">
        <v>9</v>
      </c>
      <c r="AH2" s="969" t="s">
        <v>168</v>
      </c>
      <c r="AI2" s="1165"/>
      <c r="AJ2" s="967">
        <v>10</v>
      </c>
      <c r="AK2" s="968" t="s">
        <v>168</v>
      </c>
      <c r="AL2" s="1165"/>
      <c r="AM2" s="967">
        <v>11</v>
      </c>
      <c r="AN2" s="968" t="s">
        <v>168</v>
      </c>
      <c r="AO2" s="969"/>
      <c r="AP2" s="967">
        <v>12</v>
      </c>
      <c r="AQ2" s="969" t="s">
        <v>168</v>
      </c>
      <c r="AR2" s="1165"/>
      <c r="AS2" s="967">
        <v>13</v>
      </c>
      <c r="AT2" s="968" t="s">
        <v>168</v>
      </c>
      <c r="AU2" s="969"/>
      <c r="AV2" s="967">
        <v>14</v>
      </c>
      <c r="AW2" s="969" t="s">
        <v>168</v>
      </c>
      <c r="AX2" s="1165"/>
      <c r="AY2" s="967">
        <v>15</v>
      </c>
      <c r="AZ2" s="968" t="s">
        <v>168</v>
      </c>
      <c r="BA2" s="1165"/>
      <c r="BB2" s="967">
        <v>16</v>
      </c>
      <c r="BC2" s="968" t="s">
        <v>168</v>
      </c>
      <c r="BD2" s="969"/>
      <c r="BE2" s="967">
        <v>17</v>
      </c>
      <c r="BF2" s="968" t="s">
        <v>168</v>
      </c>
      <c r="BG2" s="1303"/>
      <c r="BH2" s="967">
        <v>18</v>
      </c>
      <c r="BI2" s="968" t="s">
        <v>168</v>
      </c>
      <c r="BJ2" s="1303"/>
      <c r="BK2" s="967">
        <v>19</v>
      </c>
      <c r="BL2" s="969" t="s">
        <v>168</v>
      </c>
      <c r="BM2" s="1165"/>
      <c r="BN2" s="967">
        <v>20</v>
      </c>
      <c r="BO2" s="968" t="s">
        <v>168</v>
      </c>
      <c r="BP2" s="1165"/>
      <c r="BQ2" s="967">
        <v>21</v>
      </c>
      <c r="BR2" s="968" t="s">
        <v>168</v>
      </c>
      <c r="BS2" s="969"/>
      <c r="BT2" s="967">
        <v>22</v>
      </c>
      <c r="BU2" s="968" t="s">
        <v>168</v>
      </c>
      <c r="BV2" s="1303"/>
      <c r="BW2" s="967">
        <v>23</v>
      </c>
      <c r="BX2" s="969" t="s">
        <v>168</v>
      </c>
      <c r="BY2" s="1165"/>
      <c r="BZ2" s="970" t="s">
        <v>321</v>
      </c>
      <c r="CA2" s="968" t="s">
        <v>168</v>
      </c>
    </row>
    <row r="3" spans="1:79" x14ac:dyDescent="0.2">
      <c r="A3" s="1304" t="s">
        <v>169</v>
      </c>
      <c r="B3" s="1305"/>
      <c r="C3" s="1166" t="s">
        <v>170</v>
      </c>
      <c r="D3" s="972"/>
      <c r="E3" s="972"/>
      <c r="F3" s="972"/>
      <c r="G3" s="962"/>
      <c r="H3" s="973" t="s">
        <v>17</v>
      </c>
      <c r="I3" s="974" t="s">
        <v>18</v>
      </c>
      <c r="J3" s="975" t="s">
        <v>19</v>
      </c>
      <c r="K3" s="976" t="s">
        <v>17</v>
      </c>
      <c r="L3" s="974" t="s">
        <v>18</v>
      </c>
      <c r="M3" s="977" t="s">
        <v>19</v>
      </c>
      <c r="N3" s="973" t="s">
        <v>17</v>
      </c>
      <c r="O3" s="974" t="s">
        <v>18</v>
      </c>
      <c r="P3" s="975" t="s">
        <v>19</v>
      </c>
      <c r="Q3" s="976" t="s">
        <v>17</v>
      </c>
      <c r="R3" s="974" t="s">
        <v>18</v>
      </c>
      <c r="S3" s="977" t="s">
        <v>19</v>
      </c>
      <c r="T3" s="973" t="s">
        <v>17</v>
      </c>
      <c r="U3" s="974" t="s">
        <v>18</v>
      </c>
      <c r="V3" s="975" t="s">
        <v>19</v>
      </c>
      <c r="W3" s="973" t="s">
        <v>17</v>
      </c>
      <c r="X3" s="974" t="s">
        <v>18</v>
      </c>
      <c r="Y3" s="975" t="s">
        <v>19</v>
      </c>
      <c r="Z3" s="976" t="s">
        <v>17</v>
      </c>
      <c r="AA3" s="974" t="s">
        <v>18</v>
      </c>
      <c r="AB3" s="977" t="s">
        <v>19</v>
      </c>
      <c r="AC3" s="973" t="s">
        <v>17</v>
      </c>
      <c r="AD3" s="974" t="s">
        <v>18</v>
      </c>
      <c r="AE3" s="975" t="s">
        <v>19</v>
      </c>
      <c r="AF3" s="976" t="s">
        <v>17</v>
      </c>
      <c r="AG3" s="974" t="s">
        <v>18</v>
      </c>
      <c r="AH3" s="977" t="s">
        <v>19</v>
      </c>
      <c r="AI3" s="973" t="s">
        <v>17</v>
      </c>
      <c r="AJ3" s="974" t="s">
        <v>18</v>
      </c>
      <c r="AK3" s="975" t="s">
        <v>19</v>
      </c>
      <c r="AL3" s="973" t="s">
        <v>17</v>
      </c>
      <c r="AM3" s="974" t="s">
        <v>18</v>
      </c>
      <c r="AN3" s="975" t="s">
        <v>19</v>
      </c>
      <c r="AO3" s="976" t="s">
        <v>17</v>
      </c>
      <c r="AP3" s="974" t="s">
        <v>18</v>
      </c>
      <c r="AQ3" s="977" t="s">
        <v>19</v>
      </c>
      <c r="AR3" s="973" t="s">
        <v>17</v>
      </c>
      <c r="AS3" s="974" t="s">
        <v>18</v>
      </c>
      <c r="AT3" s="975" t="s">
        <v>19</v>
      </c>
      <c r="AU3" s="976" t="s">
        <v>17</v>
      </c>
      <c r="AV3" s="974" t="s">
        <v>18</v>
      </c>
      <c r="AW3" s="977" t="s">
        <v>19</v>
      </c>
      <c r="AX3" s="973" t="s">
        <v>17</v>
      </c>
      <c r="AY3" s="974" t="s">
        <v>18</v>
      </c>
      <c r="AZ3" s="975" t="s">
        <v>19</v>
      </c>
      <c r="BA3" s="973" t="s">
        <v>17</v>
      </c>
      <c r="BB3" s="974" t="s">
        <v>18</v>
      </c>
      <c r="BC3" s="975" t="s">
        <v>19</v>
      </c>
      <c r="BD3" s="695" t="s">
        <v>17</v>
      </c>
      <c r="BE3" s="974" t="s">
        <v>18</v>
      </c>
      <c r="BF3" s="975" t="s">
        <v>19</v>
      </c>
      <c r="BG3" s="978" t="s">
        <v>17</v>
      </c>
      <c r="BH3" s="974" t="s">
        <v>18</v>
      </c>
      <c r="BI3" s="975" t="s">
        <v>19</v>
      </c>
      <c r="BJ3" s="978" t="s">
        <v>17</v>
      </c>
      <c r="BK3" s="974" t="s">
        <v>18</v>
      </c>
      <c r="BL3" s="977" t="s">
        <v>19</v>
      </c>
      <c r="BM3" s="978" t="s">
        <v>17</v>
      </c>
      <c r="BN3" s="974" t="s">
        <v>18</v>
      </c>
      <c r="BO3" s="975" t="s">
        <v>19</v>
      </c>
      <c r="BP3" s="978" t="s">
        <v>17</v>
      </c>
      <c r="BQ3" s="974" t="s">
        <v>18</v>
      </c>
      <c r="BR3" s="975" t="s">
        <v>19</v>
      </c>
      <c r="BS3" s="695" t="s">
        <v>17</v>
      </c>
      <c r="BT3" s="974" t="s">
        <v>18</v>
      </c>
      <c r="BU3" s="975" t="s">
        <v>19</v>
      </c>
      <c r="BV3" s="978" t="s">
        <v>17</v>
      </c>
      <c r="BW3" s="974" t="s">
        <v>18</v>
      </c>
      <c r="BX3" s="977" t="s">
        <v>19</v>
      </c>
      <c r="BY3" s="978" t="s">
        <v>17</v>
      </c>
      <c r="BZ3" s="974" t="s">
        <v>18</v>
      </c>
      <c r="CA3" s="975" t="s">
        <v>19</v>
      </c>
    </row>
    <row r="4" spans="1:79" ht="13.5" thickBot="1" x14ac:dyDescent="0.25">
      <c r="A4" s="1306" t="s">
        <v>171</v>
      </c>
      <c r="B4" s="1307"/>
      <c r="C4" s="979" t="s">
        <v>172</v>
      </c>
      <c r="D4" s="980"/>
      <c r="E4" s="980"/>
      <c r="F4" s="980"/>
      <c r="G4" s="981"/>
      <c r="H4" s="982" t="s">
        <v>20</v>
      </c>
      <c r="I4" s="983" t="s">
        <v>21</v>
      </c>
      <c r="J4" s="984" t="s">
        <v>22</v>
      </c>
      <c r="K4" s="985" t="s">
        <v>20</v>
      </c>
      <c r="L4" s="983" t="s">
        <v>21</v>
      </c>
      <c r="M4" s="986" t="s">
        <v>22</v>
      </c>
      <c r="N4" s="982" t="s">
        <v>20</v>
      </c>
      <c r="O4" s="983" t="s">
        <v>21</v>
      </c>
      <c r="P4" s="984" t="s">
        <v>22</v>
      </c>
      <c r="Q4" s="985" t="s">
        <v>20</v>
      </c>
      <c r="R4" s="983" t="s">
        <v>21</v>
      </c>
      <c r="S4" s="986" t="s">
        <v>22</v>
      </c>
      <c r="T4" s="982" t="s">
        <v>20</v>
      </c>
      <c r="U4" s="983" t="s">
        <v>21</v>
      </c>
      <c r="V4" s="984" t="s">
        <v>22</v>
      </c>
      <c r="W4" s="982" t="s">
        <v>20</v>
      </c>
      <c r="X4" s="983" t="s">
        <v>21</v>
      </c>
      <c r="Y4" s="984" t="s">
        <v>22</v>
      </c>
      <c r="Z4" s="985" t="s">
        <v>20</v>
      </c>
      <c r="AA4" s="983" t="s">
        <v>21</v>
      </c>
      <c r="AB4" s="986" t="s">
        <v>22</v>
      </c>
      <c r="AC4" s="982" t="s">
        <v>20</v>
      </c>
      <c r="AD4" s="983" t="s">
        <v>21</v>
      </c>
      <c r="AE4" s="984" t="s">
        <v>22</v>
      </c>
      <c r="AF4" s="985" t="s">
        <v>20</v>
      </c>
      <c r="AG4" s="983" t="s">
        <v>21</v>
      </c>
      <c r="AH4" s="986" t="s">
        <v>22</v>
      </c>
      <c r="AI4" s="982" t="s">
        <v>20</v>
      </c>
      <c r="AJ4" s="983" t="s">
        <v>21</v>
      </c>
      <c r="AK4" s="984" t="s">
        <v>22</v>
      </c>
      <c r="AL4" s="982" t="s">
        <v>20</v>
      </c>
      <c r="AM4" s="983" t="s">
        <v>21</v>
      </c>
      <c r="AN4" s="984" t="s">
        <v>22</v>
      </c>
      <c r="AO4" s="985" t="s">
        <v>20</v>
      </c>
      <c r="AP4" s="983" t="s">
        <v>21</v>
      </c>
      <c r="AQ4" s="986" t="s">
        <v>22</v>
      </c>
      <c r="AR4" s="982" t="s">
        <v>20</v>
      </c>
      <c r="AS4" s="983" t="s">
        <v>21</v>
      </c>
      <c r="AT4" s="984" t="s">
        <v>22</v>
      </c>
      <c r="AU4" s="985" t="s">
        <v>20</v>
      </c>
      <c r="AV4" s="983" t="s">
        <v>21</v>
      </c>
      <c r="AW4" s="986" t="s">
        <v>22</v>
      </c>
      <c r="AX4" s="982" t="s">
        <v>20</v>
      </c>
      <c r="AY4" s="983" t="s">
        <v>21</v>
      </c>
      <c r="AZ4" s="984" t="s">
        <v>22</v>
      </c>
      <c r="BA4" s="982" t="s">
        <v>20</v>
      </c>
      <c r="BB4" s="983" t="s">
        <v>21</v>
      </c>
      <c r="BC4" s="984" t="s">
        <v>22</v>
      </c>
      <c r="BD4" s="985" t="s">
        <v>20</v>
      </c>
      <c r="BE4" s="983" t="s">
        <v>21</v>
      </c>
      <c r="BF4" s="984" t="s">
        <v>22</v>
      </c>
      <c r="BG4" s="982" t="s">
        <v>20</v>
      </c>
      <c r="BH4" s="983" t="s">
        <v>21</v>
      </c>
      <c r="BI4" s="984" t="s">
        <v>22</v>
      </c>
      <c r="BJ4" s="982" t="s">
        <v>20</v>
      </c>
      <c r="BK4" s="983" t="s">
        <v>21</v>
      </c>
      <c r="BL4" s="986" t="s">
        <v>22</v>
      </c>
      <c r="BM4" s="982" t="s">
        <v>20</v>
      </c>
      <c r="BN4" s="983" t="s">
        <v>21</v>
      </c>
      <c r="BO4" s="984" t="s">
        <v>22</v>
      </c>
      <c r="BP4" s="982" t="s">
        <v>20</v>
      </c>
      <c r="BQ4" s="983" t="s">
        <v>21</v>
      </c>
      <c r="BR4" s="984" t="s">
        <v>22</v>
      </c>
      <c r="BS4" s="985" t="s">
        <v>20</v>
      </c>
      <c r="BT4" s="983" t="s">
        <v>21</v>
      </c>
      <c r="BU4" s="984" t="s">
        <v>22</v>
      </c>
      <c r="BV4" s="982" t="s">
        <v>20</v>
      </c>
      <c r="BW4" s="983" t="s">
        <v>21</v>
      </c>
      <c r="BX4" s="986" t="s">
        <v>22</v>
      </c>
      <c r="BY4" s="982" t="s">
        <v>20</v>
      </c>
      <c r="BZ4" s="983" t="s">
        <v>21</v>
      </c>
      <c r="CA4" s="984" t="s">
        <v>22</v>
      </c>
    </row>
    <row r="5" spans="1:79" x14ac:dyDescent="0.2">
      <c r="A5" s="987"/>
      <c r="B5" s="988"/>
      <c r="C5" s="628"/>
      <c r="D5" s="989"/>
      <c r="E5" s="988"/>
      <c r="F5" s="1308" t="s">
        <v>175</v>
      </c>
      <c r="G5" s="991"/>
      <c r="H5" s="992"/>
      <c r="I5" s="997"/>
      <c r="J5" s="994"/>
      <c r="K5" s="995"/>
      <c r="L5" s="997"/>
      <c r="M5" s="996"/>
      <c r="N5" s="992"/>
      <c r="O5" s="997"/>
      <c r="P5" s="994"/>
      <c r="Q5" s="995"/>
      <c r="R5" s="997"/>
      <c r="S5" s="996"/>
      <c r="T5" s="992"/>
      <c r="U5" s="997"/>
      <c r="V5" s="994"/>
      <c r="W5" s="992"/>
      <c r="X5" s="997"/>
      <c r="Y5" s="994"/>
      <c r="Z5" s="995"/>
      <c r="AA5" s="997"/>
      <c r="AB5" s="996"/>
      <c r="AC5" s="992"/>
      <c r="AD5" s="997"/>
      <c r="AE5" s="994"/>
      <c r="AF5" s="995"/>
      <c r="AG5" s="997"/>
      <c r="AH5" s="996"/>
      <c r="AI5" s="992"/>
      <c r="AJ5" s="997"/>
      <c r="AK5" s="994"/>
      <c r="AL5" s="992"/>
      <c r="AM5" s="997"/>
      <c r="AN5" s="994"/>
      <c r="AO5" s="995"/>
      <c r="AP5" s="997"/>
      <c r="AQ5" s="996"/>
      <c r="AR5" s="992"/>
      <c r="AS5" s="997"/>
      <c r="AT5" s="994"/>
      <c r="AU5" s="995"/>
      <c r="AV5" s="997"/>
      <c r="AW5" s="996"/>
      <c r="AX5" s="992"/>
      <c r="AY5" s="997"/>
      <c r="AZ5" s="994"/>
      <c r="BA5" s="992"/>
      <c r="BB5" s="997"/>
      <c r="BC5" s="994"/>
      <c r="BD5" s="995"/>
      <c r="BE5" s="997"/>
      <c r="BF5" s="994"/>
      <c r="BG5" s="992"/>
      <c r="BH5" s="997"/>
      <c r="BI5" s="994"/>
      <c r="BJ5" s="992"/>
      <c r="BK5" s="997"/>
      <c r="BL5" s="996"/>
      <c r="BM5" s="992"/>
      <c r="BN5" s="997"/>
      <c r="BO5" s="994"/>
      <c r="BP5" s="992"/>
      <c r="BQ5" s="997"/>
      <c r="BR5" s="994"/>
      <c r="BS5" s="995"/>
      <c r="BT5" s="997"/>
      <c r="BU5" s="994"/>
      <c r="BV5" s="992"/>
      <c r="BW5" s="997"/>
      <c r="BX5" s="996"/>
      <c r="BY5" s="992"/>
      <c r="BZ5" s="997"/>
      <c r="CA5" s="994"/>
    </row>
    <row r="6" spans="1:79" x14ac:dyDescent="0.2">
      <c r="A6" s="998"/>
      <c r="B6" s="999"/>
      <c r="C6" s="628"/>
      <c r="D6" s="1000" t="s">
        <v>24</v>
      </c>
      <c r="E6" s="1001"/>
      <c r="F6" s="1308" t="s">
        <v>176</v>
      </c>
      <c r="G6" s="991"/>
      <c r="H6" s="1003">
        <f>ROUND(SQRT(I6^2+J6^2)*1000/(SQRT(3)*I9),2)</f>
        <v>23.57</v>
      </c>
      <c r="I6" s="1004">
        <f>I19+I32</f>
        <v>0.36067199999999999</v>
      </c>
      <c r="J6" s="1005">
        <f>J19+J32</f>
        <v>0.21619200000000002</v>
      </c>
      <c r="K6" s="1003">
        <f>ROUND(SQRT(L6^2+M6^2)*1000/(SQRT(3)*L9),2)</f>
        <v>23.39</v>
      </c>
      <c r="L6" s="1004">
        <f>L19+L32</f>
        <v>0.35697599999999996</v>
      </c>
      <c r="M6" s="1005">
        <f>M19+M32</f>
        <v>0.21609600000000001</v>
      </c>
      <c r="N6" s="1003">
        <f>ROUND(SQRT(O6^2+P6^2)*1000/(SQRT(3)*O9),2)</f>
        <v>23.28</v>
      </c>
      <c r="O6" s="1004">
        <f>O19+O32</f>
        <v>0.35572799999999999</v>
      </c>
      <c r="P6" s="1005">
        <f>P19+P32</f>
        <v>0.21447199999999997</v>
      </c>
      <c r="Q6" s="1003">
        <f>ROUND(SQRT(R6^2+S6^2)*1000/(SQRT(3)*R9),2)</f>
        <v>24.2</v>
      </c>
      <c r="R6" s="1004">
        <f>R19+R32</f>
        <v>0.37492799999999993</v>
      </c>
      <c r="S6" s="1005">
        <f>S19+S32</f>
        <v>0.21391200000000002</v>
      </c>
      <c r="T6" s="1003">
        <f>ROUND(SQRT(U6^2+V6^2)*1000/(SQRT(3)*U9),2)</f>
        <v>26.94</v>
      </c>
      <c r="U6" s="1004">
        <f>U19+U32</f>
        <v>0.4274</v>
      </c>
      <c r="V6" s="1005">
        <f>V19+V32</f>
        <v>0.21964800000000001</v>
      </c>
      <c r="W6" s="1003">
        <f>ROUND(SQRT(X6^2+Y6^2)*1000/(SQRT(3)*X9),2)</f>
        <v>32.92</v>
      </c>
      <c r="X6" s="1004">
        <f>X19+X32</f>
        <v>0.54024799999999995</v>
      </c>
      <c r="Y6" s="1005">
        <f>Y19+Y32</f>
        <v>0.23047199999999998</v>
      </c>
      <c r="Z6" s="1003">
        <f>ROUND(SQRT(AA6^2+AB6^2)*1000/(SQRT(3)*AA9),2)</f>
        <v>36.22</v>
      </c>
      <c r="AA6" s="1004">
        <f>AA19+AA32</f>
        <v>0.60064799999999996</v>
      </c>
      <c r="AB6" s="1005">
        <f>AB19+AB32</f>
        <v>0.23807200000000001</v>
      </c>
      <c r="AC6" s="1003">
        <f>ROUND(SQRT(AD6^2+AE6^2)*1000/(SQRT(3)*AD9),2)</f>
        <v>41.15</v>
      </c>
      <c r="AD6" s="1004">
        <f>AD19+AD32</f>
        <v>0.68820000000000003</v>
      </c>
      <c r="AE6" s="1005">
        <f>AE19+AE32</f>
        <v>0.25552799999999998</v>
      </c>
      <c r="AF6" s="1003">
        <f>ROUND(SQRT(AG6^2+AH6^2)*1000/(SQRT(3)*AG9),2)</f>
        <v>43.03</v>
      </c>
      <c r="AG6" s="1004">
        <f>AG19+AG32</f>
        <v>0.71570400000000001</v>
      </c>
      <c r="AH6" s="1005">
        <f>AH19+AH32</f>
        <v>0.27743200000000001</v>
      </c>
      <c r="AI6" s="1003">
        <f>ROUND(SQRT(AJ6^2+AK6^2)*1000/(SQRT(3)*AJ9),2)</f>
        <v>42.35</v>
      </c>
      <c r="AJ6" s="1004">
        <f>AJ19+AJ32</f>
        <v>0.70332800000000006</v>
      </c>
      <c r="AK6" s="1005">
        <f>AK19+AK32</f>
        <v>0.27588800000000002</v>
      </c>
      <c r="AL6" s="1003">
        <f>ROUND(SQRT(AM6^2+AN6^2)*1000/(SQRT(3)*AM9),2)</f>
        <v>42.56</v>
      </c>
      <c r="AM6" s="1004">
        <f>AM19+AM32</f>
        <v>0.7026</v>
      </c>
      <c r="AN6" s="1005">
        <f>AN19+AN32</f>
        <v>0.28767999999999999</v>
      </c>
      <c r="AO6" s="1003">
        <f>ROUND(SQRT(AP6^2+AQ6^2)*1000/(SQRT(3)*AP9),2)</f>
        <v>40.83</v>
      </c>
      <c r="AP6" s="1004">
        <f>AP19+AP32</f>
        <v>0.67408000000000001</v>
      </c>
      <c r="AQ6" s="1005">
        <f>AQ19+AQ32</f>
        <v>0.27626399999999995</v>
      </c>
      <c r="AR6" s="1003">
        <f>ROUND(SQRT(AS6^2+AT6^2)*1000/(SQRT(3)*AS9),2)</f>
        <v>38.75</v>
      </c>
      <c r="AS6" s="1004">
        <f>AS19+AS32</f>
        <v>0.63530399999999998</v>
      </c>
      <c r="AT6" s="1005">
        <f>AT19+AT32</f>
        <v>0.27260799999999996</v>
      </c>
      <c r="AU6" s="1003">
        <f>ROUND(SQRT(AV6^2+AW6^2)*1000/(SQRT(3)*AV9),2)</f>
        <v>37.94</v>
      </c>
      <c r="AV6" s="1004">
        <f>AV19+AV32</f>
        <v>0.61570399999999992</v>
      </c>
      <c r="AW6" s="1005">
        <f>AW19+AW32</f>
        <v>0.28098400000000001</v>
      </c>
      <c r="AX6" s="1003">
        <f>ROUND(SQRT(AY6^2+AZ6^2)*1000/(SQRT(3)*AY9),2)</f>
        <v>37.46</v>
      </c>
      <c r="AY6" s="1004">
        <f>AY19+AY32</f>
        <v>0.60415200000000002</v>
      </c>
      <c r="AZ6" s="1005">
        <f>AZ19+AZ32</f>
        <v>0.28554400000000002</v>
      </c>
      <c r="BA6" s="1003">
        <f>ROUND(SQRT(BB6^2+BC6^2)*1000/(SQRT(3)*BB9),2)</f>
        <v>34.51</v>
      </c>
      <c r="BB6" s="1004">
        <f>BB19+BB32</f>
        <v>0.55222399999999994</v>
      </c>
      <c r="BC6" s="1005">
        <f>BC19+BC32</f>
        <v>0.27212799999999998</v>
      </c>
      <c r="BD6" s="1003">
        <f>ROUND(SQRT(BE6^2+BF6^2)*1000/(SQRT(3)*BE9),2)</f>
        <v>33.31</v>
      </c>
      <c r="BE6" s="1004">
        <f>BE19+BE32</f>
        <v>0.53295199999999998</v>
      </c>
      <c r="BF6" s="1005">
        <f>BF19+BF32</f>
        <v>0.26275999999999999</v>
      </c>
      <c r="BG6" s="1003">
        <f>ROUND(SQRT(BH6^2+BI6^2)*1000/(SQRT(3)*BH9),2)</f>
        <v>37</v>
      </c>
      <c r="BH6" s="1004">
        <f>BH19+BH32</f>
        <v>0.60457600000000011</v>
      </c>
      <c r="BI6" s="1005">
        <f>BI19+BI32</f>
        <v>0.264816</v>
      </c>
      <c r="BJ6" s="1003">
        <f>ROUND(SQRT(BK6^2+BL6^2)*1000/(SQRT(3)*BK9),2)</f>
        <v>36.119999999999997</v>
      </c>
      <c r="BK6" s="1004">
        <f>BK19+BK32</f>
        <v>0.58812799999999998</v>
      </c>
      <c r="BL6" s="1005">
        <f>BL19+BL32</f>
        <v>0.26336799999999999</v>
      </c>
      <c r="BM6" s="1003">
        <f>ROUND(SQRT(BN6^2+BO6^2)*1000/(SQRT(3)*BN9),2)</f>
        <v>36.729999999999997</v>
      </c>
      <c r="BN6" s="1004">
        <f>BN19+BN32</f>
        <v>0.60410399999999997</v>
      </c>
      <c r="BO6" s="1005">
        <f>BO19+BO32</f>
        <v>0.25373600000000002</v>
      </c>
      <c r="BP6" s="1003">
        <f>ROUND(SQRT(BQ6^2+BR6^2)*1000/(SQRT(3)*BQ9),2)</f>
        <v>33.74</v>
      </c>
      <c r="BQ6" s="1004">
        <f>BQ19+BQ32</f>
        <v>0.54812799999999995</v>
      </c>
      <c r="BR6" s="1005">
        <f>BR19+BR32</f>
        <v>0.24856</v>
      </c>
      <c r="BS6" s="1003">
        <f>ROUND(SQRT(BT6^2+BU6^2)*1000/(SQRT(3)*BT9),2)</f>
        <v>30.44</v>
      </c>
      <c r="BT6" s="1004">
        <f>BT19+BT32</f>
        <v>0.48752000000000001</v>
      </c>
      <c r="BU6" s="1005">
        <f>BU19+BU32</f>
        <v>0.23932</v>
      </c>
      <c r="BV6" s="1003">
        <f>ROUND(SQRT(BW6^2+BX6^2)*1000/(SQRT(3)*BW9),2)</f>
        <v>27.96</v>
      </c>
      <c r="BW6" s="1004">
        <f>BW19+BW32</f>
        <v>0.437616</v>
      </c>
      <c r="BX6" s="1005">
        <f>BX19+BX32</f>
        <v>0.23934399999999997</v>
      </c>
      <c r="BY6" s="1003">
        <f>ROUND(SQRT(BZ6^2+CA6^2)*1000/(SQRT(3)*BZ9),2)</f>
        <v>24.1</v>
      </c>
      <c r="BZ6" s="1004">
        <f>BZ19+BZ32</f>
        <v>0.37114399999999997</v>
      </c>
      <c r="CA6" s="1005">
        <f>CA19+CA32</f>
        <v>0.21706399999999998</v>
      </c>
    </row>
    <row r="7" spans="1:79" ht="13.5" customHeight="1" thickBot="1" x14ac:dyDescent="0.25">
      <c r="A7" s="998"/>
      <c r="B7" s="1006"/>
      <c r="C7" s="628"/>
      <c r="D7" s="1007"/>
      <c r="E7" s="628"/>
      <c r="F7" s="1309"/>
      <c r="G7" s="1001"/>
      <c r="H7" s="1009"/>
      <c r="I7" s="1010"/>
      <c r="J7" s="1011"/>
      <c r="K7" s="1009"/>
      <c r="L7" s="1010"/>
      <c r="M7" s="1013"/>
      <c r="N7" s="1009"/>
      <c r="O7" s="1010"/>
      <c r="P7" s="1011"/>
      <c r="Q7" s="1009"/>
      <c r="R7" s="1010"/>
      <c r="S7" s="1013"/>
      <c r="T7" s="1009"/>
      <c r="U7" s="1010"/>
      <c r="V7" s="1011"/>
      <c r="W7" s="1009"/>
      <c r="X7" s="1010"/>
      <c r="Y7" s="1011"/>
      <c r="Z7" s="1012"/>
      <c r="AA7" s="1010"/>
      <c r="AB7" s="1013"/>
      <c r="AC7" s="1009"/>
      <c r="AD7" s="1010"/>
      <c r="AE7" s="1011"/>
      <c r="AF7" s="1012"/>
      <c r="AG7" s="1010"/>
      <c r="AH7" s="1013"/>
      <c r="AI7" s="1009"/>
      <c r="AJ7" s="1010"/>
      <c r="AK7" s="1011"/>
      <c r="AL7" s="1009"/>
      <c r="AM7" s="1010"/>
      <c r="AN7" s="1011"/>
      <c r="AO7" s="1012"/>
      <c r="AP7" s="1010"/>
      <c r="AQ7" s="1013"/>
      <c r="AR7" s="1009"/>
      <c r="AS7" s="1010"/>
      <c r="AT7" s="1011"/>
      <c r="AU7" s="1012"/>
      <c r="AV7" s="1010"/>
      <c r="AW7" s="1013"/>
      <c r="AX7" s="1009"/>
      <c r="AY7" s="1010"/>
      <c r="AZ7" s="1011"/>
      <c r="BA7" s="1009"/>
      <c r="BB7" s="1010"/>
      <c r="BC7" s="1011"/>
      <c r="BD7" s="1012"/>
      <c r="BE7" s="1010"/>
      <c r="BF7" s="1011"/>
      <c r="BG7" s="1009"/>
      <c r="BH7" s="1010"/>
      <c r="BI7" s="1011"/>
      <c r="BJ7" s="1009"/>
      <c r="BK7" s="1010"/>
      <c r="BL7" s="1013"/>
      <c r="BM7" s="1009"/>
      <c r="BN7" s="1010"/>
      <c r="BO7" s="1011"/>
      <c r="BP7" s="1009"/>
      <c r="BQ7" s="1010"/>
      <c r="BR7" s="1011"/>
      <c r="BS7" s="1012"/>
      <c r="BT7" s="1010"/>
      <c r="BU7" s="1011"/>
      <c r="BV7" s="1009"/>
      <c r="BW7" s="1010"/>
      <c r="BX7" s="1013"/>
      <c r="BY7" s="1009"/>
      <c r="BZ7" s="1010"/>
      <c r="CA7" s="1011"/>
    </row>
    <row r="8" spans="1:79" x14ac:dyDescent="0.2">
      <c r="A8" s="1000"/>
      <c r="B8" s="1001" t="s">
        <v>23</v>
      </c>
      <c r="C8" s="1014">
        <v>6.3</v>
      </c>
      <c r="D8" s="989"/>
      <c r="E8" s="988"/>
      <c r="F8" s="1310" t="s">
        <v>175</v>
      </c>
      <c r="G8" s="1016"/>
      <c r="H8" s="1054"/>
      <c r="I8" s="1311">
        <v>120</v>
      </c>
      <c r="J8" s="1016"/>
      <c r="K8" s="1054"/>
      <c r="L8" s="1311">
        <v>120</v>
      </c>
      <c r="M8" s="1016"/>
      <c r="N8" s="1054"/>
      <c r="O8" s="1311">
        <v>120</v>
      </c>
      <c r="P8" s="1016"/>
      <c r="Q8" s="1054"/>
      <c r="R8" s="1311">
        <v>120</v>
      </c>
      <c r="S8" s="1016"/>
      <c r="T8" s="1054"/>
      <c r="U8" s="1311">
        <v>120</v>
      </c>
      <c r="V8" s="1016"/>
      <c r="W8" s="1054"/>
      <c r="X8" s="1311">
        <v>120</v>
      </c>
      <c r="Y8" s="1016"/>
      <c r="Z8" s="1054"/>
      <c r="AA8" s="1311">
        <v>120</v>
      </c>
      <c r="AB8" s="1016"/>
      <c r="AC8" s="1054"/>
      <c r="AD8" s="1311">
        <v>120</v>
      </c>
      <c r="AE8" s="1016"/>
      <c r="AF8" s="1054"/>
      <c r="AG8" s="1311">
        <v>120</v>
      </c>
      <c r="AH8" s="1016"/>
      <c r="AI8" s="1054"/>
      <c r="AJ8" s="1311">
        <v>120</v>
      </c>
      <c r="AK8" s="1016"/>
      <c r="AL8" s="1054"/>
      <c r="AM8" s="1311">
        <v>120</v>
      </c>
      <c r="AN8" s="1016"/>
      <c r="AO8" s="1054"/>
      <c r="AP8" s="1311">
        <v>120</v>
      </c>
      <c r="AQ8" s="1016"/>
      <c r="AR8" s="1054"/>
      <c r="AS8" s="1311">
        <v>120</v>
      </c>
      <c r="AT8" s="1016"/>
      <c r="AU8" s="1054"/>
      <c r="AV8" s="1311">
        <v>120</v>
      </c>
      <c r="AW8" s="1016"/>
      <c r="AX8" s="1054"/>
      <c r="AY8" s="1311">
        <v>120</v>
      </c>
      <c r="AZ8" s="1016"/>
      <c r="BA8" s="1054"/>
      <c r="BB8" s="1311">
        <v>120</v>
      </c>
      <c r="BC8" s="1016"/>
      <c r="BD8" s="1054"/>
      <c r="BE8" s="1311">
        <v>120</v>
      </c>
      <c r="BF8" s="1016"/>
      <c r="BG8" s="1054"/>
      <c r="BH8" s="1311">
        <v>120</v>
      </c>
      <c r="BI8" s="1016"/>
      <c r="BJ8" s="1054"/>
      <c r="BK8" s="1311">
        <v>120</v>
      </c>
      <c r="BL8" s="1016"/>
      <c r="BM8" s="1054"/>
      <c r="BN8" s="1311">
        <v>120</v>
      </c>
      <c r="BO8" s="1016"/>
      <c r="BP8" s="1054"/>
      <c r="BQ8" s="1311">
        <v>121</v>
      </c>
      <c r="BR8" s="1016"/>
      <c r="BS8" s="1054"/>
      <c r="BT8" s="1311">
        <v>121</v>
      </c>
      <c r="BU8" s="1016"/>
      <c r="BV8" s="1054"/>
      <c r="BW8" s="1311">
        <v>121</v>
      </c>
      <c r="BX8" s="1016"/>
      <c r="BY8" s="1054"/>
      <c r="BZ8" s="1311">
        <v>120</v>
      </c>
      <c r="CA8" s="1016"/>
    </row>
    <row r="9" spans="1:79" x14ac:dyDescent="0.2">
      <c r="A9" s="1000"/>
      <c r="B9" s="1001"/>
      <c r="C9" s="628"/>
      <c r="D9" s="1000" t="s">
        <v>28</v>
      </c>
      <c r="E9" s="1001"/>
      <c r="F9" s="1312" t="s">
        <v>176</v>
      </c>
      <c r="G9" s="1021"/>
      <c r="H9" s="1022"/>
      <c r="I9" s="1023">
        <v>10.3</v>
      </c>
      <c r="J9" s="1024"/>
      <c r="K9" s="1022"/>
      <c r="L9" s="1023">
        <v>10.3</v>
      </c>
      <c r="M9" s="1024"/>
      <c r="N9" s="1022"/>
      <c r="O9" s="1023">
        <v>10.3</v>
      </c>
      <c r="P9" s="1024"/>
      <c r="Q9" s="1022"/>
      <c r="R9" s="1023">
        <v>10.3</v>
      </c>
      <c r="S9" s="1024"/>
      <c r="T9" s="1022"/>
      <c r="U9" s="1023">
        <v>10.3</v>
      </c>
      <c r="V9" s="1024"/>
      <c r="W9" s="1022"/>
      <c r="X9" s="1023">
        <v>10.3</v>
      </c>
      <c r="Y9" s="1024"/>
      <c r="Z9" s="1022"/>
      <c r="AA9" s="1023">
        <v>10.3</v>
      </c>
      <c r="AB9" s="1024"/>
      <c r="AC9" s="1022"/>
      <c r="AD9" s="1023">
        <v>10.3</v>
      </c>
      <c r="AE9" s="1024"/>
      <c r="AF9" s="1022"/>
      <c r="AG9" s="1023">
        <v>10.3</v>
      </c>
      <c r="AH9" s="1024"/>
      <c r="AI9" s="1022"/>
      <c r="AJ9" s="1023">
        <v>10.3</v>
      </c>
      <c r="AK9" s="1024"/>
      <c r="AL9" s="1022"/>
      <c r="AM9" s="1023">
        <v>10.3</v>
      </c>
      <c r="AN9" s="1024"/>
      <c r="AO9" s="1022"/>
      <c r="AP9" s="1023">
        <v>10.3</v>
      </c>
      <c r="AQ9" s="1024"/>
      <c r="AR9" s="1022"/>
      <c r="AS9" s="1023">
        <v>10.3</v>
      </c>
      <c r="AT9" s="1024"/>
      <c r="AU9" s="1022"/>
      <c r="AV9" s="1023">
        <v>10.3</v>
      </c>
      <c r="AW9" s="1024"/>
      <c r="AX9" s="1022"/>
      <c r="AY9" s="1023">
        <v>10.3</v>
      </c>
      <c r="AZ9" s="1024"/>
      <c r="BA9" s="1022"/>
      <c r="BB9" s="1023">
        <v>10.3</v>
      </c>
      <c r="BC9" s="1024"/>
      <c r="BD9" s="1022"/>
      <c r="BE9" s="1023">
        <v>10.3</v>
      </c>
      <c r="BF9" s="1024"/>
      <c r="BG9" s="1022"/>
      <c r="BH9" s="1023">
        <v>10.3</v>
      </c>
      <c r="BI9" s="1024"/>
      <c r="BJ9" s="1022"/>
      <c r="BK9" s="1023">
        <v>10.3</v>
      </c>
      <c r="BL9" s="1024"/>
      <c r="BM9" s="1022"/>
      <c r="BN9" s="1023">
        <v>10.3</v>
      </c>
      <c r="BO9" s="1024"/>
      <c r="BP9" s="1022"/>
      <c r="BQ9" s="1023">
        <v>10.3</v>
      </c>
      <c r="BR9" s="1024"/>
      <c r="BS9" s="1022"/>
      <c r="BT9" s="1023">
        <v>10.3</v>
      </c>
      <c r="BU9" s="1024"/>
      <c r="BV9" s="1022"/>
      <c r="BW9" s="1023">
        <v>10.3</v>
      </c>
      <c r="BX9" s="1024"/>
      <c r="BY9" s="1022"/>
      <c r="BZ9" s="1023">
        <v>10.3</v>
      </c>
      <c r="CA9" s="1024"/>
    </row>
    <row r="10" spans="1:79" ht="13.5" thickBot="1" x14ac:dyDescent="0.25">
      <c r="A10" s="1000"/>
      <c r="B10" s="1001"/>
      <c r="C10" s="628"/>
      <c r="D10" s="1007"/>
      <c r="E10" s="981"/>
      <c r="F10" s="1309"/>
      <c r="G10" s="1031"/>
      <c r="H10" s="1008"/>
      <c r="I10" s="980"/>
      <c r="J10" s="1313"/>
      <c r="K10" s="1008"/>
      <c r="L10" s="980"/>
      <c r="M10" s="1313"/>
      <c r="N10" s="1008"/>
      <c r="O10" s="980"/>
      <c r="P10" s="1313"/>
      <c r="Q10" s="1008"/>
      <c r="R10" s="980"/>
      <c r="S10" s="1313"/>
      <c r="T10" s="1008"/>
      <c r="U10" s="980"/>
      <c r="V10" s="1313"/>
      <c r="W10" s="1008"/>
      <c r="X10" s="980"/>
      <c r="Y10" s="1313"/>
      <c r="Z10" s="1008"/>
      <c r="AA10" s="980"/>
      <c r="AB10" s="1313"/>
      <c r="AC10" s="1008"/>
      <c r="AD10" s="980"/>
      <c r="AE10" s="1313"/>
      <c r="AF10" s="1008"/>
      <c r="AG10" s="980"/>
      <c r="AH10" s="1313"/>
      <c r="AI10" s="1008"/>
      <c r="AJ10" s="980"/>
      <c r="AK10" s="1313"/>
      <c r="AL10" s="1008"/>
      <c r="AM10" s="980"/>
      <c r="AN10" s="1313"/>
      <c r="AO10" s="1008"/>
      <c r="AP10" s="980"/>
      <c r="AQ10" s="1313"/>
      <c r="AR10" s="1008"/>
      <c r="AS10" s="980"/>
      <c r="AT10" s="1313"/>
      <c r="AU10" s="1008"/>
      <c r="AV10" s="980"/>
      <c r="AW10" s="1313"/>
      <c r="AX10" s="1008"/>
      <c r="AY10" s="980"/>
      <c r="AZ10" s="1313"/>
      <c r="BA10" s="1008"/>
      <c r="BB10" s="980"/>
      <c r="BC10" s="1313"/>
      <c r="BD10" s="1008"/>
      <c r="BE10" s="980"/>
      <c r="BF10" s="1313"/>
      <c r="BG10" s="1008"/>
      <c r="BH10" s="980"/>
      <c r="BI10" s="1313"/>
      <c r="BJ10" s="1008"/>
      <c r="BK10" s="980"/>
      <c r="BL10" s="1313"/>
      <c r="BM10" s="1008"/>
      <c r="BN10" s="980"/>
      <c r="BO10" s="1313"/>
      <c r="BP10" s="1008"/>
      <c r="BQ10" s="980"/>
      <c r="BR10" s="1313"/>
      <c r="BS10" s="1008"/>
      <c r="BT10" s="980"/>
      <c r="BU10" s="1313"/>
      <c r="BV10" s="1008"/>
      <c r="BW10" s="980"/>
      <c r="BX10" s="1313"/>
      <c r="BY10" s="1008"/>
      <c r="BZ10" s="980"/>
      <c r="CA10" s="1313"/>
    </row>
    <row r="11" spans="1:79" ht="13.5" thickBot="1" x14ac:dyDescent="0.25">
      <c r="A11" s="1025"/>
      <c r="B11" s="981"/>
      <c r="C11" s="981"/>
      <c r="D11" s="963" t="s">
        <v>27</v>
      </c>
      <c r="E11" s="966"/>
      <c r="F11" s="1314"/>
      <c r="G11" s="1026"/>
      <c r="H11" s="963"/>
      <c r="I11" s="966">
        <v>4</v>
      </c>
      <c r="J11" s="1026"/>
      <c r="K11" s="963"/>
      <c r="L11" s="966">
        <v>4</v>
      </c>
      <c r="M11" s="1026"/>
      <c r="N11" s="963"/>
      <c r="O11" s="966">
        <v>4</v>
      </c>
      <c r="P11" s="1026"/>
      <c r="Q11" s="963"/>
      <c r="R11" s="966">
        <v>4</v>
      </c>
      <c r="S11" s="1026"/>
      <c r="T11" s="963"/>
      <c r="U11" s="966">
        <v>4</v>
      </c>
      <c r="V11" s="1026"/>
      <c r="W11" s="963"/>
      <c r="X11" s="966">
        <v>4</v>
      </c>
      <c r="Y11" s="1026"/>
      <c r="Z11" s="963"/>
      <c r="AA11" s="966">
        <v>4</v>
      </c>
      <c r="AB11" s="1026"/>
      <c r="AC11" s="963"/>
      <c r="AD11" s="966">
        <v>4</v>
      </c>
      <c r="AE11" s="1026"/>
      <c r="AF11" s="963"/>
      <c r="AG11" s="966">
        <v>4</v>
      </c>
      <c r="AH11" s="1026"/>
      <c r="AI11" s="963"/>
      <c r="AJ11" s="966">
        <v>4</v>
      </c>
      <c r="AK11" s="1026"/>
      <c r="AL11" s="963"/>
      <c r="AM11" s="966">
        <v>4</v>
      </c>
      <c r="AN11" s="1026"/>
      <c r="AO11" s="963"/>
      <c r="AP11" s="966">
        <v>4</v>
      </c>
      <c r="AQ11" s="1026"/>
      <c r="AR11" s="963"/>
      <c r="AS11" s="966">
        <v>4</v>
      </c>
      <c r="AT11" s="1026"/>
      <c r="AU11" s="963"/>
      <c r="AV11" s="966">
        <v>4</v>
      </c>
      <c r="AW11" s="1026"/>
      <c r="AX11" s="963"/>
      <c r="AY11" s="966">
        <v>4</v>
      </c>
      <c r="AZ11" s="1026"/>
      <c r="BA11" s="963"/>
      <c r="BB11" s="966">
        <v>4</v>
      </c>
      <c r="BC11" s="1026"/>
      <c r="BD11" s="963"/>
      <c r="BE11" s="966">
        <v>4</v>
      </c>
      <c r="BF11" s="1026"/>
      <c r="BG11" s="963"/>
      <c r="BH11" s="966">
        <v>4</v>
      </c>
      <c r="BI11" s="1026"/>
      <c r="BJ11" s="963"/>
      <c r="BK11" s="966">
        <v>4</v>
      </c>
      <c r="BL11" s="1026"/>
      <c r="BM11" s="963"/>
      <c r="BN11" s="966">
        <v>4</v>
      </c>
      <c r="BO11" s="1026"/>
      <c r="BP11" s="963"/>
      <c r="BQ11" s="966">
        <v>4</v>
      </c>
      <c r="BR11" s="1026"/>
      <c r="BS11" s="963"/>
      <c r="BT11" s="966">
        <v>4</v>
      </c>
      <c r="BU11" s="1026"/>
      <c r="BV11" s="963"/>
      <c r="BW11" s="966">
        <v>4</v>
      </c>
      <c r="BX11" s="1026"/>
      <c r="BY11" s="963"/>
      <c r="BZ11" s="966">
        <v>4</v>
      </c>
      <c r="CA11" s="1026"/>
    </row>
    <row r="12" spans="1:79" x14ac:dyDescent="0.2">
      <c r="A12" s="989"/>
      <c r="B12" s="988"/>
      <c r="C12" s="1027"/>
      <c r="D12" s="989"/>
      <c r="E12" s="988"/>
      <c r="F12" s="1308" t="s">
        <v>175</v>
      </c>
      <c r="G12" s="1016"/>
      <c r="H12" s="992"/>
      <c r="I12" s="997"/>
      <c r="J12" s="994"/>
      <c r="K12" s="992"/>
      <c r="L12" s="997"/>
      <c r="M12" s="996"/>
      <c r="N12" s="992"/>
      <c r="O12" s="997"/>
      <c r="P12" s="994"/>
      <c r="Q12" s="992"/>
      <c r="R12" s="997"/>
      <c r="S12" s="996"/>
      <c r="T12" s="992"/>
      <c r="U12" s="997"/>
      <c r="V12" s="994"/>
      <c r="W12" s="992"/>
      <c r="X12" s="997"/>
      <c r="Y12" s="994"/>
      <c r="Z12" s="995"/>
      <c r="AA12" s="997"/>
      <c r="AB12" s="996"/>
      <c r="AC12" s="992"/>
      <c r="AD12" s="997"/>
      <c r="AE12" s="994"/>
      <c r="AF12" s="995"/>
      <c r="AG12" s="997"/>
      <c r="AH12" s="996"/>
      <c r="AI12" s="992"/>
      <c r="AJ12" s="997"/>
      <c r="AK12" s="994"/>
      <c r="AL12" s="992"/>
      <c r="AM12" s="997"/>
      <c r="AN12" s="994"/>
      <c r="AO12" s="995"/>
      <c r="AP12" s="997"/>
      <c r="AQ12" s="996"/>
      <c r="AR12" s="992"/>
      <c r="AS12" s="997"/>
      <c r="AT12" s="994"/>
      <c r="AU12" s="995"/>
      <c r="AV12" s="997"/>
      <c r="AW12" s="996"/>
      <c r="AX12" s="992"/>
      <c r="AY12" s="997"/>
      <c r="AZ12" s="994"/>
      <c r="BA12" s="992"/>
      <c r="BB12" s="997"/>
      <c r="BC12" s="994"/>
      <c r="BD12" s="995"/>
      <c r="BE12" s="997"/>
      <c r="BF12" s="994"/>
      <c r="BG12" s="992"/>
      <c r="BH12" s="997"/>
      <c r="BI12" s="994"/>
      <c r="BJ12" s="992"/>
      <c r="BK12" s="997"/>
      <c r="BL12" s="996"/>
      <c r="BM12" s="992"/>
      <c r="BN12" s="997"/>
      <c r="BO12" s="994"/>
      <c r="BP12" s="992"/>
      <c r="BQ12" s="997"/>
      <c r="BR12" s="994"/>
      <c r="BS12" s="995"/>
      <c r="BT12" s="997"/>
      <c r="BU12" s="994"/>
      <c r="BV12" s="992"/>
      <c r="BW12" s="997"/>
      <c r="BX12" s="996"/>
      <c r="BY12" s="992"/>
      <c r="BZ12" s="997"/>
      <c r="CA12" s="994"/>
    </row>
    <row r="13" spans="1:79" x14ac:dyDescent="0.2">
      <c r="A13" s="1000"/>
      <c r="B13" s="1001"/>
      <c r="C13" s="1028"/>
      <c r="D13" s="1000" t="s">
        <v>24</v>
      </c>
      <c r="E13" s="1001"/>
      <c r="F13" s="1312" t="s">
        <v>176</v>
      </c>
      <c r="G13" s="1029"/>
      <c r="H13" s="1003">
        <f>ROUND(SQRT(I13^2+J13^2)*1000/(SQRT(3)*I16),2)</f>
        <v>29.46</v>
      </c>
      <c r="I13" s="1004">
        <f>I21+I37</f>
        <v>0.45031999999999994</v>
      </c>
      <c r="J13" s="1005">
        <f>J21+J37</f>
        <v>0.25070399999999998</v>
      </c>
      <c r="K13" s="1003">
        <f>ROUND(SQRT(L13^2+M13^2)*1000/(SQRT(3)*L16),2)</f>
        <v>28.61</v>
      </c>
      <c r="L13" s="1004">
        <f>L21+L37</f>
        <v>0.43472</v>
      </c>
      <c r="M13" s="1005">
        <f>M21+M37</f>
        <v>0.24790399999999999</v>
      </c>
      <c r="N13" s="1003">
        <f>ROUND(SQRT(O13^2+P13^2)*1000/(SQRT(3)*O16),2)</f>
        <v>28.09</v>
      </c>
      <c r="O13" s="1004">
        <f>O21+O37</f>
        <v>0.427952</v>
      </c>
      <c r="P13" s="1005">
        <f>P21+P37</f>
        <v>0.25110399999999999</v>
      </c>
      <c r="Q13" s="1003">
        <f>ROUND(SQRT(R13^2+S13^2)*1000/(SQRT(3)*R16),2)</f>
        <v>28.65</v>
      </c>
      <c r="R13" s="1004">
        <f>R21+R37</f>
        <v>0.44032000000000004</v>
      </c>
      <c r="S13" s="1005">
        <f>S21+S37</f>
        <v>0.249504</v>
      </c>
      <c r="T13" s="1003">
        <f>ROUND(SQRT(U13^2+V13^2)*1000/(SQRT(3)*U16),2)</f>
        <v>31.76</v>
      </c>
      <c r="U13" s="1004">
        <f>U21+U37</f>
        <v>0.50312000000000001</v>
      </c>
      <c r="V13" s="1005">
        <f>V21+V37</f>
        <v>0.248304</v>
      </c>
      <c r="W13" s="1003">
        <f>ROUND(SQRT(X13^2+Y13^2)*1000/(SQRT(3)*X16),2)</f>
        <v>37.369999999999997</v>
      </c>
      <c r="X13" s="1004">
        <f>X21+X37</f>
        <v>0.60751999999999995</v>
      </c>
      <c r="Y13" s="1005">
        <f>Y21+Y37</f>
        <v>0.25833599999999995</v>
      </c>
      <c r="Z13" s="1003">
        <f>ROUND(SQRT(AA13^2+AB13^2)*1000/(SQRT(3)*AA16),2)</f>
        <v>40.22</v>
      </c>
      <c r="AA13" s="1004">
        <f>AA21+AA37</f>
        <v>0.65072000000000008</v>
      </c>
      <c r="AB13" s="1005">
        <f>AB21+AB37</f>
        <v>0.285472</v>
      </c>
      <c r="AC13" s="1003">
        <f>ROUND(SQRT(AD13^2+AE13^2)*1000/(SQRT(3)*AD16),2)</f>
        <v>40.65</v>
      </c>
      <c r="AD13" s="1004">
        <f>AD21+AD37</f>
        <v>0.64515200000000006</v>
      </c>
      <c r="AE13" s="1005">
        <f>AE21+AE37</f>
        <v>0.29910400000000004</v>
      </c>
      <c r="AF13" s="1003">
        <f>ROUND(SQRT(AG13^2+AH13^2)*1000/(SQRT(3)*AG16),2)</f>
        <v>41.21</v>
      </c>
      <c r="AG13" s="1004">
        <f>AG21+AG37</f>
        <v>0.65112000000000003</v>
      </c>
      <c r="AH13" s="1005">
        <f>AH21+AH37</f>
        <v>0.309504</v>
      </c>
      <c r="AI13" s="1003">
        <f>ROUND(SQRT(AJ13^2+AK13^2)*1000/(SQRT(3)*AJ16),2)</f>
        <v>41.09</v>
      </c>
      <c r="AJ13" s="1004">
        <f>AJ21+AJ37</f>
        <v>0.64951999999999999</v>
      </c>
      <c r="AK13" s="1005">
        <f>AK21+AK37</f>
        <v>0.30790400000000001</v>
      </c>
      <c r="AL13" s="1003">
        <f>ROUND(SQRT(AM13^2+AN13^2)*1000/(SQRT(3)*AM16),2)</f>
        <v>40.76</v>
      </c>
      <c r="AM13" s="1004">
        <f>AM21+AM37</f>
        <v>0.64391999999999994</v>
      </c>
      <c r="AN13" s="1005">
        <f>AN21+AN37</f>
        <v>0.30630400000000002</v>
      </c>
      <c r="AO13" s="1003">
        <f>ROUND(SQRT(AP13^2+AQ13^2)*1000/(SQRT(3)*AP16),2)</f>
        <v>40.32</v>
      </c>
      <c r="AP13" s="1004">
        <f>AP21+AP37</f>
        <v>0.63915200000000005</v>
      </c>
      <c r="AQ13" s="1005">
        <f>AQ21+AQ37</f>
        <v>0.29830400000000001</v>
      </c>
      <c r="AR13" s="1003">
        <f>ROUND(SQRT(AS13^2+AT13^2)*1000/(SQRT(3)*AS16),2)</f>
        <v>38.659999999999997</v>
      </c>
      <c r="AS13" s="1004">
        <f>AS21+AS37</f>
        <v>0.61272000000000004</v>
      </c>
      <c r="AT13" s="1005">
        <f>AT21+AT37</f>
        <v>0.30190400000000006</v>
      </c>
      <c r="AU13" s="1003">
        <f>ROUND(SQRT(AV13^2+AW13^2)*1000/(SQRT(3)*AV16),2)</f>
        <v>38.51</v>
      </c>
      <c r="AV13" s="1004">
        <f>AV21+AV37</f>
        <v>0.60951999999999995</v>
      </c>
      <c r="AW13" s="1005">
        <f>AW21+AW37</f>
        <v>0.30230400000000002</v>
      </c>
      <c r="AX13" s="1003">
        <f>ROUND(SQRT(AY13^2+AZ13^2)*1000/(SQRT(3)*AY16),2)</f>
        <v>39.54</v>
      </c>
      <c r="AY13" s="1004">
        <f>AY21+AY37</f>
        <v>0.62751999999999997</v>
      </c>
      <c r="AZ13" s="1005">
        <f>AZ21+AZ37</f>
        <v>0.30670399999999998</v>
      </c>
      <c r="BA13" s="1003">
        <f>ROUND(SQRT(BB13^2+BC13^2)*1000/(SQRT(3)*BB16),2)</f>
        <v>38.85</v>
      </c>
      <c r="BB13" s="1004">
        <f>BB21+BB37</f>
        <v>0.61915200000000004</v>
      </c>
      <c r="BC13" s="1005">
        <f>BC21+BC37</f>
        <v>0.29630400000000001</v>
      </c>
      <c r="BD13" s="1003">
        <f>ROUND(SQRT(BE13^2+BF13^2)*1000/(SQRT(3)*BE16),2)</f>
        <v>39.869999999999997</v>
      </c>
      <c r="BE13" s="1004">
        <f>BE21+BE37</f>
        <v>0.63832</v>
      </c>
      <c r="BF13" s="1005">
        <f>BF21+BF37</f>
        <v>0.28110400000000002</v>
      </c>
      <c r="BG13" s="1003">
        <f>ROUND(SQRT(BH13^2+BI13^2)*1000/(SQRT(3)*BH16),2)</f>
        <v>40.72</v>
      </c>
      <c r="BH13" s="1004">
        <f>BH21+BH37</f>
        <v>0.65391999999999995</v>
      </c>
      <c r="BI13" s="1005">
        <f>BI21+BI37</f>
        <v>0.28233599999999998</v>
      </c>
      <c r="BJ13" s="1003">
        <f>ROUND(SQRT(BK13^2+BL13^2)*1000/(SQRT(3)*BK16),2)</f>
        <v>42.1</v>
      </c>
      <c r="BK13" s="1004">
        <f>BK21+BK37</f>
        <v>0.68031999999999992</v>
      </c>
      <c r="BL13" s="1005">
        <f>BL21+BL37</f>
        <v>0.28190400000000004</v>
      </c>
      <c r="BM13" s="1003">
        <f>ROUND(SQRT(BN13^2+BO13^2)*1000/(SQRT(3)*BN16),2)</f>
        <v>41.66</v>
      </c>
      <c r="BN13" s="1004">
        <f>BN21+BN37</f>
        <v>0.68191999999999997</v>
      </c>
      <c r="BO13" s="1005">
        <f>BO21+BO37</f>
        <v>0.27710400000000002</v>
      </c>
      <c r="BP13" s="1003">
        <f>ROUND(SQRT(BQ13^2+BR13^2)*1000/(SQRT(3)*BQ16),2)</f>
        <v>41.85</v>
      </c>
      <c r="BQ13" s="1004">
        <f>BQ21+BQ37</f>
        <v>0.681952</v>
      </c>
      <c r="BR13" s="1005">
        <f>BR21+BR37</f>
        <v>0.26630400000000004</v>
      </c>
      <c r="BS13" s="1003">
        <f>ROUND(SQRT(BT13^2+BU13^2)*1000/(SQRT(3)*BT16),2)</f>
        <v>38.979999999999997</v>
      </c>
      <c r="BT13" s="1004">
        <f>BT21+BT37</f>
        <v>0.62831999999999999</v>
      </c>
      <c r="BU13" s="1005">
        <f>BU21+BU37</f>
        <v>0.26510400000000001</v>
      </c>
      <c r="BV13" s="1003">
        <f>ROUND(SQRT(BW13^2+BX13^2)*1000/(SQRT(3)*BW16),2)</f>
        <v>33.340000000000003</v>
      </c>
      <c r="BW13" s="1004">
        <f>BW21+BW37</f>
        <v>0.52992000000000006</v>
      </c>
      <c r="BX13" s="1005">
        <f>BX21+BX37</f>
        <v>0.257104</v>
      </c>
      <c r="BY13" s="1003">
        <f>ROUND(SQRT(BZ13^2+CA13^2)*1000/(SQRT(3)*BZ16),2)</f>
        <v>29.95</v>
      </c>
      <c r="BZ13" s="1004">
        <f>BZ21+BZ37</f>
        <v>0.46392</v>
      </c>
      <c r="CA13" s="1005">
        <f>CA21+CA37</f>
        <v>0.25439999999999996</v>
      </c>
    </row>
    <row r="14" spans="1:79" ht="13.5" thickBot="1" x14ac:dyDescent="0.25">
      <c r="A14" s="1000"/>
      <c r="B14" s="1001"/>
      <c r="C14" s="1028"/>
      <c r="D14" s="1007"/>
      <c r="E14" s="981"/>
      <c r="F14" s="1309"/>
      <c r="G14" s="1031"/>
      <c r="H14" s="1032"/>
      <c r="I14" s="1010"/>
      <c r="J14" s="1011"/>
      <c r="K14" s="1033"/>
      <c r="L14" s="1010"/>
      <c r="M14" s="1013"/>
      <c r="N14" s="1032"/>
      <c r="O14" s="1010"/>
      <c r="P14" s="1011"/>
      <c r="Q14" s="1033"/>
      <c r="R14" s="1010"/>
      <c r="S14" s="1013"/>
      <c r="T14" s="1032"/>
      <c r="U14" s="1010"/>
      <c r="V14" s="1011"/>
      <c r="W14" s="1032"/>
      <c r="X14" s="1010"/>
      <c r="Y14" s="1011"/>
      <c r="Z14" s="1033"/>
      <c r="AA14" s="1010"/>
      <c r="AB14" s="1013"/>
      <c r="AC14" s="1032"/>
      <c r="AD14" s="1010"/>
      <c r="AE14" s="1011"/>
      <c r="AF14" s="1033"/>
      <c r="AG14" s="1010"/>
      <c r="AH14" s="1013"/>
      <c r="AI14" s="1032"/>
      <c r="AJ14" s="1010"/>
      <c r="AK14" s="1011"/>
      <c r="AL14" s="1032"/>
      <c r="AM14" s="1010"/>
      <c r="AN14" s="1011"/>
      <c r="AO14" s="1033"/>
      <c r="AP14" s="1010"/>
      <c r="AQ14" s="1013"/>
      <c r="AR14" s="1032"/>
      <c r="AS14" s="1010"/>
      <c r="AT14" s="1011"/>
      <c r="AU14" s="1033"/>
      <c r="AV14" s="1010"/>
      <c r="AW14" s="1013"/>
      <c r="AX14" s="1032"/>
      <c r="AY14" s="1010"/>
      <c r="AZ14" s="1011"/>
      <c r="BA14" s="1032"/>
      <c r="BB14" s="1010"/>
      <c r="BC14" s="1011"/>
      <c r="BD14" s="1033"/>
      <c r="BE14" s="1010"/>
      <c r="BF14" s="1011"/>
      <c r="BG14" s="1032"/>
      <c r="BH14" s="1010"/>
      <c r="BI14" s="1011"/>
      <c r="BJ14" s="1032"/>
      <c r="BK14" s="1010"/>
      <c r="BL14" s="1013"/>
      <c r="BM14" s="1032"/>
      <c r="BN14" s="1010"/>
      <c r="BO14" s="1011"/>
      <c r="BP14" s="1032"/>
      <c r="BQ14" s="1010"/>
      <c r="BR14" s="1011"/>
      <c r="BS14" s="1033"/>
      <c r="BT14" s="1010"/>
      <c r="BU14" s="1011"/>
      <c r="BV14" s="1032"/>
      <c r="BW14" s="1010"/>
      <c r="BX14" s="1013"/>
      <c r="BY14" s="1032"/>
      <c r="BZ14" s="1010"/>
      <c r="CA14" s="1011"/>
    </row>
    <row r="15" spans="1:79" x14ac:dyDescent="0.2">
      <c r="A15" s="998"/>
      <c r="B15" s="1001" t="s">
        <v>91</v>
      </c>
      <c r="C15" s="1036">
        <v>6.3</v>
      </c>
      <c r="D15" s="989"/>
      <c r="E15" s="988"/>
      <c r="F15" s="1308" t="s">
        <v>175</v>
      </c>
      <c r="G15" s="991"/>
      <c r="H15" s="989"/>
      <c r="I15" s="1315">
        <v>121</v>
      </c>
      <c r="J15" s="988"/>
      <c r="K15" s="989"/>
      <c r="L15" s="1315">
        <v>121</v>
      </c>
      <c r="M15" s="988"/>
      <c r="N15" s="989"/>
      <c r="O15" s="1315">
        <v>121</v>
      </c>
      <c r="P15" s="988"/>
      <c r="Q15" s="989"/>
      <c r="R15" s="1315">
        <v>121</v>
      </c>
      <c r="S15" s="988"/>
      <c r="T15" s="989"/>
      <c r="U15" s="1315">
        <v>121</v>
      </c>
      <c r="V15" s="988"/>
      <c r="W15" s="989"/>
      <c r="X15" s="1315">
        <v>121</v>
      </c>
      <c r="Y15" s="988"/>
      <c r="Z15" s="989"/>
      <c r="AA15" s="1315">
        <v>121</v>
      </c>
      <c r="AB15" s="988"/>
      <c r="AC15" s="989"/>
      <c r="AD15" s="1315">
        <v>121</v>
      </c>
      <c r="AE15" s="988"/>
      <c r="AF15" s="989"/>
      <c r="AG15" s="1315">
        <v>121</v>
      </c>
      <c r="AH15" s="988"/>
      <c r="AI15" s="989"/>
      <c r="AJ15" s="1315">
        <v>121</v>
      </c>
      <c r="AK15" s="988"/>
      <c r="AL15" s="989"/>
      <c r="AM15" s="1315">
        <v>121</v>
      </c>
      <c r="AN15" s="988"/>
      <c r="AO15" s="989"/>
      <c r="AP15" s="1315">
        <v>121</v>
      </c>
      <c r="AQ15" s="988"/>
      <c r="AR15" s="989"/>
      <c r="AS15" s="1315">
        <v>121</v>
      </c>
      <c r="AT15" s="988"/>
      <c r="AU15" s="989"/>
      <c r="AV15" s="1315">
        <v>121</v>
      </c>
      <c r="AW15" s="988"/>
      <c r="AX15" s="989"/>
      <c r="AY15" s="1315">
        <v>121</v>
      </c>
      <c r="AZ15" s="988"/>
      <c r="BA15" s="989"/>
      <c r="BB15" s="1315">
        <v>121</v>
      </c>
      <c r="BC15" s="988"/>
      <c r="BD15" s="989"/>
      <c r="BE15" s="1315">
        <v>121</v>
      </c>
      <c r="BF15" s="988"/>
      <c r="BG15" s="989"/>
      <c r="BH15" s="1315">
        <v>121</v>
      </c>
      <c r="BI15" s="988"/>
      <c r="BJ15" s="989"/>
      <c r="BK15" s="1315">
        <v>121</v>
      </c>
      <c r="BL15" s="988"/>
      <c r="BM15" s="989"/>
      <c r="BN15" s="1315">
        <v>121</v>
      </c>
      <c r="BO15" s="988"/>
      <c r="BP15" s="989"/>
      <c r="BQ15" s="1315">
        <v>122</v>
      </c>
      <c r="BR15" s="988"/>
      <c r="BS15" s="989"/>
      <c r="BT15" s="1315">
        <v>122</v>
      </c>
      <c r="BU15" s="988"/>
      <c r="BV15" s="989"/>
      <c r="BW15" s="1315">
        <v>122</v>
      </c>
      <c r="BX15" s="988"/>
      <c r="BY15" s="989"/>
      <c r="BZ15" s="1315">
        <v>121</v>
      </c>
      <c r="CA15" s="988"/>
    </row>
    <row r="16" spans="1:79" x14ac:dyDescent="0.2">
      <c r="A16" s="998"/>
      <c r="B16" s="999"/>
      <c r="C16" s="1036"/>
      <c r="D16" s="1000" t="s">
        <v>28</v>
      </c>
      <c r="E16" s="1001"/>
      <c r="F16" s="1312" t="s">
        <v>176</v>
      </c>
      <c r="G16" s="991"/>
      <c r="H16" s="1316"/>
      <c r="I16" s="1023">
        <v>10.1</v>
      </c>
      <c r="J16" s="1024"/>
      <c r="K16" s="1316"/>
      <c r="L16" s="1023">
        <v>10.1</v>
      </c>
      <c r="M16" s="1024"/>
      <c r="N16" s="1316"/>
      <c r="O16" s="1023">
        <v>10.199999999999999</v>
      </c>
      <c r="P16" s="1024"/>
      <c r="Q16" s="1316"/>
      <c r="R16" s="1023">
        <v>10.199999999999999</v>
      </c>
      <c r="S16" s="1024"/>
      <c r="T16" s="1316"/>
      <c r="U16" s="1023">
        <v>10.199999999999999</v>
      </c>
      <c r="V16" s="1024"/>
      <c r="W16" s="1316"/>
      <c r="X16" s="1023">
        <v>10.199999999999999</v>
      </c>
      <c r="Y16" s="1024"/>
      <c r="Z16" s="1316"/>
      <c r="AA16" s="1023">
        <v>10.199999999999999</v>
      </c>
      <c r="AB16" s="1024"/>
      <c r="AC16" s="1316"/>
      <c r="AD16" s="1023">
        <v>10.1</v>
      </c>
      <c r="AE16" s="1024"/>
      <c r="AF16" s="1316"/>
      <c r="AG16" s="1023">
        <v>10.1</v>
      </c>
      <c r="AH16" s="1024"/>
      <c r="AI16" s="1316"/>
      <c r="AJ16" s="1023">
        <v>10.1</v>
      </c>
      <c r="AK16" s="1024"/>
      <c r="AL16" s="1316"/>
      <c r="AM16" s="1023">
        <v>10.1</v>
      </c>
      <c r="AN16" s="1024"/>
      <c r="AO16" s="1316"/>
      <c r="AP16" s="1023">
        <v>10.1</v>
      </c>
      <c r="AQ16" s="1024"/>
      <c r="AR16" s="1316"/>
      <c r="AS16" s="1023">
        <v>10.199999999999999</v>
      </c>
      <c r="AT16" s="1024"/>
      <c r="AU16" s="1316"/>
      <c r="AV16" s="1023">
        <v>10.199999999999999</v>
      </c>
      <c r="AW16" s="1024"/>
      <c r="AX16" s="1316"/>
      <c r="AY16" s="1023">
        <v>10.199999999999999</v>
      </c>
      <c r="AZ16" s="1024"/>
      <c r="BA16" s="1316"/>
      <c r="BB16" s="1023">
        <v>10.199999999999999</v>
      </c>
      <c r="BC16" s="1024"/>
      <c r="BD16" s="1316"/>
      <c r="BE16" s="1023">
        <v>10.1</v>
      </c>
      <c r="BF16" s="1024"/>
      <c r="BG16" s="1316"/>
      <c r="BH16" s="1023">
        <v>10.1</v>
      </c>
      <c r="BI16" s="1024"/>
      <c r="BJ16" s="1316"/>
      <c r="BK16" s="1023">
        <v>10.1</v>
      </c>
      <c r="BL16" s="1024"/>
      <c r="BM16" s="1316"/>
      <c r="BN16" s="1023">
        <v>10.199999999999999</v>
      </c>
      <c r="BO16" s="1024"/>
      <c r="BP16" s="1316"/>
      <c r="BQ16" s="1023">
        <v>10.1</v>
      </c>
      <c r="BR16" s="1024"/>
      <c r="BS16" s="1316"/>
      <c r="BT16" s="1023">
        <v>10.1</v>
      </c>
      <c r="BU16" s="1024"/>
      <c r="BV16" s="1316"/>
      <c r="BW16" s="1023">
        <v>10.199999999999999</v>
      </c>
      <c r="BX16" s="1024"/>
      <c r="BY16" s="1316"/>
      <c r="BZ16" s="1023">
        <v>10.199999999999999</v>
      </c>
      <c r="CA16" s="1024"/>
    </row>
    <row r="17" spans="1:88" ht="13.5" thickBot="1" x14ac:dyDescent="0.25">
      <c r="A17" s="998"/>
      <c r="B17" s="1006"/>
      <c r="C17" s="1036"/>
      <c r="D17" s="1007"/>
      <c r="E17" s="981"/>
      <c r="F17" s="1309"/>
      <c r="G17" s="1001"/>
      <c r="H17" s="1317"/>
      <c r="I17" s="980"/>
      <c r="J17" s="981"/>
      <c r="K17" s="1317"/>
      <c r="L17" s="980"/>
      <c r="M17" s="981"/>
      <c r="N17" s="1317"/>
      <c r="O17" s="980"/>
      <c r="P17" s="981"/>
      <c r="Q17" s="1317"/>
      <c r="R17" s="980"/>
      <c r="S17" s="981"/>
      <c r="T17" s="1317"/>
      <c r="U17" s="980"/>
      <c r="V17" s="981"/>
      <c r="W17" s="1317"/>
      <c r="X17" s="980"/>
      <c r="Y17" s="981"/>
      <c r="Z17" s="1317"/>
      <c r="AA17" s="980"/>
      <c r="AB17" s="981"/>
      <c r="AC17" s="1317"/>
      <c r="AD17" s="980"/>
      <c r="AE17" s="981"/>
      <c r="AF17" s="1317"/>
      <c r="AG17" s="980"/>
      <c r="AH17" s="981"/>
      <c r="AI17" s="1317"/>
      <c r="AJ17" s="980"/>
      <c r="AK17" s="981"/>
      <c r="AL17" s="1317"/>
      <c r="AM17" s="980"/>
      <c r="AN17" s="981"/>
      <c r="AO17" s="1317"/>
      <c r="AP17" s="980"/>
      <c r="AQ17" s="981"/>
      <c r="AR17" s="1317"/>
      <c r="AS17" s="980"/>
      <c r="AT17" s="981"/>
      <c r="AU17" s="1317"/>
      <c r="AV17" s="980"/>
      <c r="AW17" s="981"/>
      <c r="AX17" s="1317"/>
      <c r="AY17" s="980"/>
      <c r="AZ17" s="981"/>
      <c r="BA17" s="1317"/>
      <c r="BB17" s="980"/>
      <c r="BC17" s="981"/>
      <c r="BD17" s="1317"/>
      <c r="BE17" s="980"/>
      <c r="BF17" s="981"/>
      <c r="BG17" s="1317"/>
      <c r="BH17" s="980"/>
      <c r="BI17" s="981"/>
      <c r="BJ17" s="1317"/>
      <c r="BK17" s="980"/>
      <c r="BL17" s="981"/>
      <c r="BM17" s="1317"/>
      <c r="BN17" s="980"/>
      <c r="BO17" s="981"/>
      <c r="BP17" s="1317"/>
      <c r="BQ17" s="980"/>
      <c r="BR17" s="981"/>
      <c r="BS17" s="1317"/>
      <c r="BT17" s="980"/>
      <c r="BU17" s="981"/>
      <c r="BV17" s="1317"/>
      <c r="BW17" s="980"/>
      <c r="BX17" s="981"/>
      <c r="BY17" s="1317"/>
      <c r="BZ17" s="980"/>
      <c r="CA17" s="981"/>
    </row>
    <row r="18" spans="1:88" ht="13.5" thickBot="1" x14ac:dyDescent="0.25">
      <c r="A18" s="1025"/>
      <c r="B18" s="981"/>
      <c r="C18" s="1037"/>
      <c r="D18" s="1038" t="s">
        <v>334</v>
      </c>
      <c r="E18" s="966"/>
      <c r="F18" s="966"/>
      <c r="G18" s="1026"/>
      <c r="H18" s="963"/>
      <c r="I18" s="966">
        <v>4</v>
      </c>
      <c r="J18" s="1026"/>
      <c r="K18" s="963"/>
      <c r="L18" s="966">
        <v>4</v>
      </c>
      <c r="M18" s="1026"/>
      <c r="N18" s="963"/>
      <c r="O18" s="966">
        <v>4</v>
      </c>
      <c r="P18" s="1026"/>
      <c r="Q18" s="963"/>
      <c r="R18" s="966">
        <v>4</v>
      </c>
      <c r="S18" s="1026"/>
      <c r="T18" s="963"/>
      <c r="U18" s="966">
        <v>4</v>
      </c>
      <c r="V18" s="1026"/>
      <c r="W18" s="963"/>
      <c r="X18" s="966">
        <v>4</v>
      </c>
      <c r="Y18" s="1026"/>
      <c r="Z18" s="963"/>
      <c r="AA18" s="966">
        <v>4</v>
      </c>
      <c r="AB18" s="1026"/>
      <c r="AC18" s="963"/>
      <c r="AD18" s="966">
        <v>4</v>
      </c>
      <c r="AE18" s="1026"/>
      <c r="AF18" s="963"/>
      <c r="AG18" s="966">
        <v>4</v>
      </c>
      <c r="AH18" s="1026"/>
      <c r="AI18" s="963"/>
      <c r="AJ18" s="966">
        <v>4</v>
      </c>
      <c r="AK18" s="1026"/>
      <c r="AL18" s="963"/>
      <c r="AM18" s="966">
        <v>4</v>
      </c>
      <c r="AN18" s="1026"/>
      <c r="AO18" s="963"/>
      <c r="AP18" s="966">
        <v>4</v>
      </c>
      <c r="AQ18" s="1026"/>
      <c r="AR18" s="963"/>
      <c r="AS18" s="966">
        <v>4</v>
      </c>
      <c r="AT18" s="1026"/>
      <c r="AU18" s="963"/>
      <c r="AV18" s="966">
        <v>4</v>
      </c>
      <c r="AW18" s="1026"/>
      <c r="AX18" s="963"/>
      <c r="AY18" s="966">
        <v>4</v>
      </c>
      <c r="AZ18" s="1026"/>
      <c r="BA18" s="963"/>
      <c r="BB18" s="966">
        <v>4</v>
      </c>
      <c r="BC18" s="1026"/>
      <c r="BD18" s="963"/>
      <c r="BE18" s="966">
        <v>4</v>
      </c>
      <c r="BF18" s="1026"/>
      <c r="BG18" s="963"/>
      <c r="BH18" s="966">
        <v>4</v>
      </c>
      <c r="BI18" s="1026"/>
      <c r="BJ18" s="963"/>
      <c r="BK18" s="966">
        <v>4</v>
      </c>
      <c r="BL18" s="1026"/>
      <c r="BM18" s="963"/>
      <c r="BN18" s="966">
        <v>4</v>
      </c>
      <c r="BO18" s="1026"/>
      <c r="BP18" s="963"/>
      <c r="BQ18" s="966">
        <v>4</v>
      </c>
      <c r="BR18" s="1026"/>
      <c r="BS18" s="963"/>
      <c r="BT18" s="966">
        <v>4</v>
      </c>
      <c r="BU18" s="1026"/>
      <c r="BV18" s="963"/>
      <c r="BW18" s="966">
        <v>4</v>
      </c>
      <c r="BX18" s="1026"/>
      <c r="BY18" s="963"/>
      <c r="BZ18" s="966">
        <v>4</v>
      </c>
      <c r="CA18" s="1026"/>
    </row>
    <row r="19" spans="1:88" s="375" customFormat="1" x14ac:dyDescent="0.2">
      <c r="A19" s="425"/>
      <c r="B19" s="427"/>
      <c r="C19" s="633"/>
      <c r="D19" s="1039" t="s">
        <v>24</v>
      </c>
      <c r="E19" s="636"/>
      <c r="F19" s="888"/>
      <c r="G19" s="636"/>
      <c r="H19" s="1003">
        <f>ROUND(SQRT(I19^2+J19^2)*1000/(SQRT(3)*I20),2)</f>
        <v>0.98</v>
      </c>
      <c r="I19" s="1216">
        <v>6.7199999999999996E-4</v>
      </c>
      <c r="J19" s="1318">
        <v>1.92E-4</v>
      </c>
      <c r="K19" s="1003">
        <f>ROUND(SQRT(L19^2+M19^2)*1000/(SQRT(3)*L20),2)</f>
        <v>0.82</v>
      </c>
      <c r="L19" s="1216">
        <v>5.7600000000000001E-4</v>
      </c>
      <c r="M19" s="1318">
        <v>9.6000000000000002E-5</v>
      </c>
      <c r="N19" s="1003">
        <f>ROUND(SQRT(O19^2+P19^2)*1000/(SQRT(3)*O20),2)</f>
        <v>0.75</v>
      </c>
      <c r="O19" s="1216">
        <v>5.2800000000000004E-4</v>
      </c>
      <c r="P19" s="1318">
        <v>7.2000000000000002E-5</v>
      </c>
      <c r="Q19" s="1003">
        <f>ROUND(SQRT(R19^2+S19^2)*1000/(SQRT(3)*R20),2)</f>
        <v>0.86</v>
      </c>
      <c r="R19" s="1216">
        <v>5.2800000000000004E-4</v>
      </c>
      <c r="S19" s="1318">
        <v>3.1199999999999999E-4</v>
      </c>
      <c r="T19" s="1003">
        <f>ROUND(SQRT(U19^2+V19^2)*1000/(SQRT(3)*U20),2)</f>
        <v>0.85</v>
      </c>
      <c r="U19" s="1216">
        <v>5.9999999999999995E-4</v>
      </c>
      <c r="V19" s="1318">
        <v>4.8000000000000001E-5</v>
      </c>
      <c r="W19" s="1003">
        <f>ROUND(SQRT(X19^2+Y19^2)*1000/(SQRT(3)*X20),2)</f>
        <v>0.92</v>
      </c>
      <c r="X19" s="1216">
        <v>6.4800000000000003E-4</v>
      </c>
      <c r="Y19" s="1318">
        <v>7.2000000000000002E-5</v>
      </c>
      <c r="Z19" s="1003">
        <f>ROUND(SQRT(AA19^2+AB19^2)*1000/(SQRT(3)*AA20),2)</f>
        <v>0.92</v>
      </c>
      <c r="AA19" s="1216">
        <v>6.4800000000000003E-4</v>
      </c>
      <c r="AB19" s="1318">
        <v>7.2000000000000002E-5</v>
      </c>
      <c r="AC19" s="1003">
        <f>ROUND(SQRT(AD19^2+AE19^2)*1000/(SQRT(3)*AD20),2)</f>
        <v>0.85</v>
      </c>
      <c r="AD19" s="1216">
        <v>5.9999999999999995E-4</v>
      </c>
      <c r="AE19" s="1042">
        <v>-7.2000000000000002E-5</v>
      </c>
      <c r="AF19" s="1003">
        <f>ROUND(SQRT(AG19^2+AH19^2)*1000/(SQRT(3)*AG20),2)</f>
        <v>0.75</v>
      </c>
      <c r="AG19" s="1216">
        <v>5.04E-4</v>
      </c>
      <c r="AH19" s="1042">
        <v>-1.6799999999999999E-4</v>
      </c>
      <c r="AI19" s="1003">
        <f>ROUND(SQRT(AJ19^2+AK19^2)*1000/(SQRT(3)*AJ20),2)</f>
        <v>0.84</v>
      </c>
      <c r="AJ19" s="1216">
        <v>5.2800000000000004E-4</v>
      </c>
      <c r="AK19" s="1318">
        <v>2.8800000000000001E-4</v>
      </c>
      <c r="AL19" s="1003">
        <f>ROUND(SQRT(AM19^2+AN19^2)*1000/(SQRT(3)*AM20),2)</f>
        <v>1.08</v>
      </c>
      <c r="AM19" s="1216">
        <v>5.9999999999999995E-4</v>
      </c>
      <c r="AN19" s="1318">
        <v>4.8000000000000001E-4</v>
      </c>
      <c r="AO19" s="1003">
        <f>ROUND(SQRT(AP19^2+AQ19^2)*1000/(SQRT(3)*AP20),2)</f>
        <v>0.77</v>
      </c>
      <c r="AP19" s="1216">
        <v>4.8000000000000001E-4</v>
      </c>
      <c r="AQ19" s="1318">
        <v>2.6400000000000002E-4</v>
      </c>
      <c r="AR19" s="1003">
        <f>ROUND(SQRT(AS19^2+AT19^2)*1000/(SQRT(3)*AS20),2)</f>
        <v>0.76</v>
      </c>
      <c r="AS19" s="1216">
        <v>5.04E-4</v>
      </c>
      <c r="AT19" s="1042">
        <v>-1.92E-4</v>
      </c>
      <c r="AU19" s="1003">
        <f>ROUND(SQRT(AV19^2+AW19^2)*1000/(SQRT(3)*AV20),2)</f>
        <v>0.77</v>
      </c>
      <c r="AV19" s="1216">
        <v>5.04E-4</v>
      </c>
      <c r="AW19" s="1042">
        <v>-2.1599999999999999E-4</v>
      </c>
      <c r="AX19" s="1003">
        <f>ROUND(SQRT(AY19^2+AZ19^2)*1000/(SQRT(3)*AY20),2)</f>
        <v>1.3</v>
      </c>
      <c r="AY19" s="1216">
        <v>5.5199999999999997E-4</v>
      </c>
      <c r="AZ19" s="1318">
        <v>7.4399999999999998E-4</v>
      </c>
      <c r="BA19" s="1003">
        <f>ROUND(SQRT(BB19^2+BC19^2)*1000/(SQRT(3)*BB20),2)</f>
        <v>4.22</v>
      </c>
      <c r="BB19" s="1216">
        <v>6.2399999999999999E-4</v>
      </c>
      <c r="BC19" s="1318">
        <v>2.928E-3</v>
      </c>
      <c r="BD19" s="1003">
        <f>ROUND(SQRT(BE19^2+BF19^2)*1000/(SQRT(3)*BE20),2)</f>
        <v>2.33</v>
      </c>
      <c r="BE19" s="1216">
        <v>5.5199999999999997E-4</v>
      </c>
      <c r="BF19" s="1318">
        <v>1.56E-3</v>
      </c>
      <c r="BG19" s="1003">
        <f>ROUND(SQRT(BH19^2+BI19^2)*1000/(SQRT(3)*BH20),2)</f>
        <v>1.41</v>
      </c>
      <c r="BH19" s="1216">
        <v>5.7600000000000001E-4</v>
      </c>
      <c r="BI19" s="1318">
        <v>8.1599999999999999E-4</v>
      </c>
      <c r="BJ19" s="1003">
        <f>ROUND(SQRT(BK19^2+BL19^2)*1000/(SQRT(3)*BK20),2)</f>
        <v>0.78</v>
      </c>
      <c r="BK19" s="1216">
        <v>5.2800000000000004E-4</v>
      </c>
      <c r="BL19" s="1318">
        <v>1.6800000000000002E-4</v>
      </c>
      <c r="BM19" s="1003">
        <f>ROUND(SQRT(BN19^2+BO19^2)*1000/(SQRT(3)*BN20),2)</f>
        <v>0.8</v>
      </c>
      <c r="BN19" s="1216">
        <v>5.04E-4</v>
      </c>
      <c r="BO19" s="1042">
        <v>-2.6400000000000002E-4</v>
      </c>
      <c r="BP19" s="1003">
        <f>ROUND(SQRT(BQ19^2+BR19^2)*1000/(SQRT(3)*BQ20),2)</f>
        <v>0.81</v>
      </c>
      <c r="BQ19" s="1216">
        <v>5.2800000000000004E-4</v>
      </c>
      <c r="BR19" s="1042">
        <v>-2.4000000000000001E-4</v>
      </c>
      <c r="BS19" s="1003">
        <f>ROUND(SQRT(BT19^2+BU19^2)*1000/(SQRT(3)*BT20),2)</f>
        <v>1.03</v>
      </c>
      <c r="BT19" s="1216">
        <v>7.2000000000000005E-4</v>
      </c>
      <c r="BU19" s="1318">
        <v>1.2E-4</v>
      </c>
      <c r="BV19" s="1003">
        <f>ROUND(SQRT(BW19^2+BX19^2)*1000/(SQRT(3)*BW20),2)</f>
        <v>1.1599999999999999</v>
      </c>
      <c r="BW19" s="1216">
        <v>8.1599999999999999E-4</v>
      </c>
      <c r="BX19" s="1318">
        <v>1.44E-4</v>
      </c>
      <c r="BY19" s="1003">
        <f>ROUND(SQRT(BZ19^2+CA19^2)*1000/(SQRT(3)*BZ20),2)</f>
        <v>1.1100000000000001</v>
      </c>
      <c r="BZ19" s="1216">
        <v>7.4399999999999998E-4</v>
      </c>
      <c r="CA19" s="1318">
        <v>2.6400000000000002E-4</v>
      </c>
      <c r="CB19" s="877">
        <f>I19+L19+O19+R19+U19+X19++AA19+AD19+AG19+AJ19+AM19+AP19+AS19+AV19+AY19+BB19+BE19+BH19+BK19++BN19+BQ19+BT19+BW19+BZ19</f>
        <v>1.4064000000000002E-2</v>
      </c>
      <c r="CC19" s="877">
        <f>J19+M19+P19+S19+V19+Y19++AB19+AE19+AH19+AK19+AN19+AQ19+AT19+AW19+AZ19+BC19+BF19+BI19+BL19++BO19+BR19+BU19+BX19+CA19</f>
        <v>7.4879999999999999E-3</v>
      </c>
      <c r="CD19" s="375">
        <v>1.4064000000000002E-2</v>
      </c>
      <c r="CE19" s="375">
        <v>9.4559999999999991E-3</v>
      </c>
      <c r="CF19" s="1086">
        <f>CB19-CD19</f>
        <v>0</v>
      </c>
      <c r="CG19" s="1086">
        <f>CC19-CE19</f>
        <v>-1.9679999999999993E-3</v>
      </c>
      <c r="CI19" s="375">
        <v>7.4879999999999999E-3</v>
      </c>
      <c r="CJ19" s="709">
        <f>CI19-CC19</f>
        <v>0</v>
      </c>
    </row>
    <row r="20" spans="1:88" s="375" customFormat="1" ht="13.5" thickBot="1" x14ac:dyDescent="0.25">
      <c r="A20" s="493"/>
      <c r="B20" s="494" t="s">
        <v>322</v>
      </c>
      <c r="C20" s="1048"/>
      <c r="D20" s="507" t="s">
        <v>28</v>
      </c>
      <c r="E20" s="494"/>
      <c r="F20" s="895"/>
      <c r="G20" s="494"/>
      <c r="H20" s="507"/>
      <c r="I20" s="420">
        <v>0.41299999999999998</v>
      </c>
      <c r="J20" s="494"/>
      <c r="K20" s="507"/>
      <c r="L20" s="420">
        <v>0.41299999999999998</v>
      </c>
      <c r="M20" s="494"/>
      <c r="N20" s="507"/>
      <c r="O20" s="420">
        <v>0.41099999999999998</v>
      </c>
      <c r="P20" s="494"/>
      <c r="Q20" s="507"/>
      <c r="R20" s="420">
        <v>0.41099999999999998</v>
      </c>
      <c r="S20" s="494"/>
      <c r="T20" s="507"/>
      <c r="U20" s="420">
        <v>0.41099999999999998</v>
      </c>
      <c r="V20" s="494"/>
      <c r="W20" s="507"/>
      <c r="X20" s="420">
        <v>0.41099999999999998</v>
      </c>
      <c r="Y20" s="494"/>
      <c r="Z20" s="507"/>
      <c r="AA20" s="420">
        <v>0.41099999999999998</v>
      </c>
      <c r="AB20" s="494"/>
      <c r="AC20" s="507"/>
      <c r="AD20" s="420">
        <v>0.41099999999999998</v>
      </c>
      <c r="AE20" s="494"/>
      <c r="AF20" s="507"/>
      <c r="AG20" s="420">
        <v>0.41099999999999998</v>
      </c>
      <c r="AH20" s="494"/>
      <c r="AI20" s="507"/>
      <c r="AJ20" s="420">
        <v>0.41099999999999998</v>
      </c>
      <c r="AK20" s="494"/>
      <c r="AL20" s="507"/>
      <c r="AM20" s="420">
        <v>0.41099999999999998</v>
      </c>
      <c r="AN20" s="494"/>
      <c r="AO20" s="507"/>
      <c r="AP20" s="420">
        <v>0.41099999999999998</v>
      </c>
      <c r="AQ20" s="494"/>
      <c r="AR20" s="507"/>
      <c r="AS20" s="420">
        <v>0.41099999999999998</v>
      </c>
      <c r="AT20" s="494"/>
      <c r="AU20" s="507"/>
      <c r="AV20" s="420">
        <v>0.41099999999999998</v>
      </c>
      <c r="AW20" s="494"/>
      <c r="AX20" s="507"/>
      <c r="AY20" s="420">
        <v>0.41</v>
      </c>
      <c r="AZ20" s="494"/>
      <c r="BA20" s="507"/>
      <c r="BB20" s="420">
        <v>0.41</v>
      </c>
      <c r="BC20" s="494"/>
      <c r="BD20" s="507"/>
      <c r="BE20" s="420">
        <v>0.41</v>
      </c>
      <c r="BF20" s="494"/>
      <c r="BG20" s="507"/>
      <c r="BH20" s="420">
        <v>0.41</v>
      </c>
      <c r="BI20" s="494"/>
      <c r="BJ20" s="507"/>
      <c r="BK20" s="420">
        <v>0.41</v>
      </c>
      <c r="BL20" s="494"/>
      <c r="BM20" s="507"/>
      <c r="BN20" s="420">
        <v>0.41099999999999998</v>
      </c>
      <c r="BO20" s="494"/>
      <c r="BP20" s="507"/>
      <c r="BQ20" s="420">
        <v>0.41099999999999998</v>
      </c>
      <c r="BR20" s="494"/>
      <c r="BS20" s="507"/>
      <c r="BT20" s="420">
        <v>0.41099999999999998</v>
      </c>
      <c r="BU20" s="494"/>
      <c r="BV20" s="507"/>
      <c r="BW20" s="420">
        <v>0.41099999999999998</v>
      </c>
      <c r="BX20" s="494"/>
      <c r="BY20" s="507"/>
      <c r="BZ20" s="420">
        <v>0.41099999999999998</v>
      </c>
      <c r="CA20" s="494"/>
    </row>
    <row r="21" spans="1:88" s="375" customFormat="1" x14ac:dyDescent="0.2">
      <c r="A21" s="436"/>
      <c r="B21" s="435"/>
      <c r="C21" s="640"/>
      <c r="D21" s="1319" t="s">
        <v>24</v>
      </c>
      <c r="E21" s="1050"/>
      <c r="F21" s="1049"/>
      <c r="G21" s="1050"/>
      <c r="H21" s="1320">
        <f>ROUND(SQRT(I21^2+J21^2)*1000/(SQRT(3)*I22),2)</f>
        <v>0.46</v>
      </c>
      <c r="I21" s="1216">
        <v>3.2000000000000003E-4</v>
      </c>
      <c r="J21" s="1042">
        <v>-9.6000000000000002E-5</v>
      </c>
      <c r="K21" s="1320">
        <f>ROUND(SQRT(L21^2+M21^2)*1000/(SQRT(3)*L22),2)</f>
        <v>0.46</v>
      </c>
      <c r="L21" s="1216">
        <v>3.2000000000000003E-4</v>
      </c>
      <c r="M21" s="1042">
        <v>-9.6000000000000002E-5</v>
      </c>
      <c r="N21" s="1320">
        <f>ROUND(SQRT(O21^2+P21^2)*1000/(SQRT(3)*O22),2)</f>
        <v>0.51</v>
      </c>
      <c r="O21" s="1216">
        <v>3.5199999999999999E-4</v>
      </c>
      <c r="P21" s="1042">
        <v>-9.6000000000000002E-5</v>
      </c>
      <c r="Q21" s="1320">
        <f>ROUND(SQRT(R21^2+S21^2)*1000/(SQRT(3)*R22),2)</f>
        <v>0.46</v>
      </c>
      <c r="R21" s="1216">
        <v>3.2000000000000003E-4</v>
      </c>
      <c r="S21" s="1042">
        <v>-9.6000000000000002E-5</v>
      </c>
      <c r="T21" s="1320">
        <f>ROUND(SQRT(U21^2+V21^2)*1000/(SQRT(3)*U22),2)</f>
        <v>0.46</v>
      </c>
      <c r="U21" s="1216">
        <v>3.2000000000000003E-4</v>
      </c>
      <c r="V21" s="1042">
        <v>-9.6000000000000002E-5</v>
      </c>
      <c r="W21" s="1320">
        <f>ROUND(SQRT(X21^2+Y21^2)*1000/(SQRT(3)*X22),2)</f>
        <v>0.45</v>
      </c>
      <c r="X21" s="1216">
        <v>3.2000000000000003E-4</v>
      </c>
      <c r="Y21" s="1042">
        <v>-6.3999999999999997E-5</v>
      </c>
      <c r="Z21" s="1320">
        <f>ROUND(SQRT(AA21^2+AB21^2)*1000/(SQRT(3)*AA22),2)</f>
        <v>0.48</v>
      </c>
      <c r="AA21" s="1216">
        <v>3.2000000000000003E-4</v>
      </c>
      <c r="AB21" s="1042">
        <v>-1.2799999999999999E-4</v>
      </c>
      <c r="AC21" s="1320">
        <f>ROUND(SQRT(AD21^2+AE21^2)*1000/(SQRT(3)*AD22),2)</f>
        <v>0.51</v>
      </c>
      <c r="AD21" s="1216">
        <v>3.5199999999999999E-4</v>
      </c>
      <c r="AE21" s="1042">
        <v>-9.6000000000000002E-5</v>
      </c>
      <c r="AF21" s="1320">
        <f>ROUND(SQRT(AG21^2+AH21^2)*1000/(SQRT(3)*AG22),2)</f>
        <v>0.46</v>
      </c>
      <c r="AG21" s="1216">
        <v>3.2000000000000003E-4</v>
      </c>
      <c r="AH21" s="1042">
        <v>-9.6000000000000002E-5</v>
      </c>
      <c r="AI21" s="1320">
        <f>ROUND(SQRT(AJ21^2+AK21^2)*1000/(SQRT(3)*AJ22),2)</f>
        <v>0.46</v>
      </c>
      <c r="AJ21" s="1216">
        <v>3.2000000000000003E-4</v>
      </c>
      <c r="AK21" s="1042">
        <v>-9.6000000000000002E-5</v>
      </c>
      <c r="AL21" s="1320">
        <f>ROUND(SQRT(AM21^2+AN21^2)*1000/(SQRT(3)*AM22),2)</f>
        <v>0.47</v>
      </c>
      <c r="AM21" s="1216">
        <v>3.2000000000000003E-4</v>
      </c>
      <c r="AN21" s="1042">
        <v>-9.6000000000000002E-5</v>
      </c>
      <c r="AO21" s="1320">
        <f>ROUND(SQRT(AP21^2+AQ21^2)*1000/(SQRT(3)*AP22),2)</f>
        <v>0.51</v>
      </c>
      <c r="AP21" s="1216">
        <v>3.5199999999999999E-4</v>
      </c>
      <c r="AQ21" s="1042">
        <v>-9.6000000000000002E-5</v>
      </c>
      <c r="AR21" s="1320">
        <f>ROUND(SQRT(AS21^2+AT21^2)*1000/(SQRT(3)*AS22),2)</f>
        <v>0.47</v>
      </c>
      <c r="AS21" s="1216">
        <v>3.2000000000000003E-4</v>
      </c>
      <c r="AT21" s="1042">
        <v>-9.6000000000000002E-5</v>
      </c>
      <c r="AU21" s="1320">
        <f>ROUND(SQRT(AV21^2+AW21^2)*1000/(SQRT(3)*AV22),2)</f>
        <v>0.47</v>
      </c>
      <c r="AV21" s="1216">
        <v>3.2000000000000003E-4</v>
      </c>
      <c r="AW21" s="1042">
        <v>-9.6000000000000002E-5</v>
      </c>
      <c r="AX21" s="1320">
        <f>ROUND(SQRT(AY21^2+AZ21^2)*1000/(SQRT(3)*AY22),2)</f>
        <v>0</v>
      </c>
      <c r="AY21" s="1216">
        <v>3.2000000000000003E-4</v>
      </c>
      <c r="AZ21" s="1042">
        <v>-9.6000000000000002E-5</v>
      </c>
      <c r="BA21" s="1320">
        <f>ROUND(SQRT(BB21^2+BC21^2)*1000/(SQRT(3)*BB22),2)</f>
        <v>0.51</v>
      </c>
      <c r="BB21" s="1216">
        <v>3.5199999999999999E-4</v>
      </c>
      <c r="BC21" s="1042">
        <v>-9.6000000000000002E-5</v>
      </c>
      <c r="BD21" s="1320">
        <f>ROUND(SQRT(BE21^2+BF21^2)*1000/(SQRT(3)*BE22),2)</f>
        <v>0.47</v>
      </c>
      <c r="BE21" s="1216">
        <v>3.2000000000000003E-4</v>
      </c>
      <c r="BF21" s="1042">
        <v>-9.6000000000000002E-5</v>
      </c>
      <c r="BG21" s="1320">
        <f>ROUND(SQRT(BH21^2+BI21^2)*1000/(SQRT(3)*BH22),2)</f>
        <v>0.46</v>
      </c>
      <c r="BH21" s="1216">
        <v>3.2000000000000003E-4</v>
      </c>
      <c r="BI21" s="1042">
        <v>-6.3999999999999997E-5</v>
      </c>
      <c r="BJ21" s="1320">
        <f>ROUND(SQRT(BK21^2+BL21^2)*1000/(SQRT(3)*BK22),2)</f>
        <v>0.47</v>
      </c>
      <c r="BK21" s="1216">
        <v>3.2000000000000003E-4</v>
      </c>
      <c r="BL21" s="1042">
        <v>-9.6000000000000002E-5</v>
      </c>
      <c r="BM21" s="1320">
        <f>ROUND(SQRT(BN21^2+BO21^2)*1000/(SQRT(3)*BN22),2)</f>
        <v>0.47</v>
      </c>
      <c r="BN21" s="1216">
        <v>3.2000000000000003E-4</v>
      </c>
      <c r="BO21" s="1042">
        <v>-9.6000000000000002E-5</v>
      </c>
      <c r="BP21" s="1320">
        <f>ROUND(SQRT(BQ21^2+BR21^2)*1000/(SQRT(3)*BQ22),2)</f>
        <v>0.51</v>
      </c>
      <c r="BQ21" s="1216">
        <v>3.5199999999999999E-4</v>
      </c>
      <c r="BR21" s="1042">
        <v>-9.6000000000000002E-5</v>
      </c>
      <c r="BS21" s="1320">
        <f>ROUND(SQRT(BT21^2+BU21^2)*1000/(SQRT(3)*BT22),2)</f>
        <v>0.46</v>
      </c>
      <c r="BT21" s="1216">
        <v>3.2000000000000003E-4</v>
      </c>
      <c r="BU21" s="1042">
        <v>-9.6000000000000002E-5</v>
      </c>
      <c r="BV21" s="1320">
        <f>ROUND(SQRT(BW21^2+BX21^2)*1000/(SQRT(3)*BW22),2)</f>
        <v>0.46</v>
      </c>
      <c r="BW21" s="1216">
        <v>3.2000000000000003E-4</v>
      </c>
      <c r="BX21" s="1042">
        <v>-9.6000000000000002E-5</v>
      </c>
      <c r="BY21" s="1320">
        <f>ROUND(SQRT(BZ21^2+CA21^2)*1000/(SQRT(3)*BZ22),2)</f>
        <v>0.44</v>
      </c>
      <c r="BZ21" s="1216">
        <v>3.2000000000000003E-4</v>
      </c>
      <c r="CA21" s="1318"/>
      <c r="CB21" s="877">
        <f>I21+L21+O21+R21+U21+X21++AA21+AD21+AG21+AJ21+AM21+AP21+AS21+AV21+AY21+BB21+BE21+BH21+BK21++BN21+BQ21+BT21+BW21+BZ21</f>
        <v>7.8399999999999997E-3</v>
      </c>
      <c r="CC21" s="877">
        <f>J21+M21+P21+S21+V21+Y21++AB21+AE21+AH21+AK21+AN21+AQ21+AT21+AW21+AZ21+BC21+BF21+BI21+BL21++BO21+BR21+BU21+BX21+CA21</f>
        <v>-2.176E-3</v>
      </c>
      <c r="CD21" s="375">
        <v>7.8399999999999997E-3</v>
      </c>
      <c r="CE21" s="375">
        <v>9.6000000000000002E-5</v>
      </c>
      <c r="CF21" s="1086">
        <f>CB21-CD21</f>
        <v>0</v>
      </c>
      <c r="CG21" s="1086">
        <f>CC21-CE21</f>
        <v>-2.2720000000000001E-3</v>
      </c>
      <c r="CI21" s="375">
        <v>-2.176E-3</v>
      </c>
      <c r="CJ21" s="709">
        <f>CI21-CC21</f>
        <v>0</v>
      </c>
    </row>
    <row r="22" spans="1:88" s="375" customFormat="1" ht="13.5" thickBot="1" x14ac:dyDescent="0.25">
      <c r="A22" s="434"/>
      <c r="B22" s="435" t="s">
        <v>335</v>
      </c>
      <c r="C22" s="1052"/>
      <c r="D22" s="436" t="s">
        <v>28</v>
      </c>
      <c r="E22" s="435"/>
      <c r="F22" s="1049"/>
      <c r="G22" s="1050"/>
      <c r="H22" s="507"/>
      <c r="I22" s="420">
        <v>0.41599999999999998</v>
      </c>
      <c r="J22" s="494"/>
      <c r="K22" s="507"/>
      <c r="L22" s="420">
        <v>0.41599999999999998</v>
      </c>
      <c r="M22" s="494"/>
      <c r="N22" s="507"/>
      <c r="O22" s="420">
        <v>0.41599999999999998</v>
      </c>
      <c r="P22" s="494"/>
      <c r="Q22" s="507"/>
      <c r="R22" s="420">
        <v>0.41899999999999998</v>
      </c>
      <c r="S22" s="494"/>
      <c r="T22" s="507"/>
      <c r="U22" s="420">
        <v>0.41899999999999998</v>
      </c>
      <c r="V22" s="494"/>
      <c r="W22" s="507"/>
      <c r="X22" s="420">
        <v>0.41899999999999998</v>
      </c>
      <c r="Y22" s="494"/>
      <c r="Z22" s="507"/>
      <c r="AA22" s="420">
        <v>0.41799999999999998</v>
      </c>
      <c r="AB22" s="494"/>
      <c r="AC22" s="507"/>
      <c r="AD22" s="420">
        <v>0.41699999999999998</v>
      </c>
      <c r="AE22" s="494"/>
      <c r="AF22" s="507"/>
      <c r="AG22" s="420">
        <v>0.41499999999999998</v>
      </c>
      <c r="AH22" s="494"/>
      <c r="AI22" s="507"/>
      <c r="AJ22" s="420">
        <v>0.41499999999999998</v>
      </c>
      <c r="AK22" s="494"/>
      <c r="AL22" s="507"/>
      <c r="AM22" s="420">
        <v>0.41299999999999998</v>
      </c>
      <c r="AN22" s="494"/>
      <c r="AO22" s="507"/>
      <c r="AP22" s="420">
        <v>0.41099999999999998</v>
      </c>
      <c r="AQ22" s="494"/>
      <c r="AR22" s="507"/>
      <c r="AS22" s="420">
        <v>0.41199999999999998</v>
      </c>
      <c r="AT22" s="494"/>
      <c r="AU22" s="507"/>
      <c r="AV22" s="420">
        <v>0.41299999999999998</v>
      </c>
      <c r="AW22" s="494"/>
      <c r="AX22" s="507"/>
      <c r="AY22" s="420">
        <v>412</v>
      </c>
      <c r="AZ22" s="494"/>
      <c r="BA22" s="507"/>
      <c r="BB22" s="420">
        <v>0.41199999999999998</v>
      </c>
      <c r="BC22" s="494"/>
      <c r="BD22" s="507"/>
      <c r="BE22" s="420">
        <v>0.41199999999999998</v>
      </c>
      <c r="BF22" s="494"/>
      <c r="BG22" s="507"/>
      <c r="BH22" s="420">
        <v>0.41199999999999998</v>
      </c>
      <c r="BI22" s="494"/>
      <c r="BJ22" s="507"/>
      <c r="BK22" s="420">
        <v>0.41199999999999998</v>
      </c>
      <c r="BL22" s="494"/>
      <c r="BM22" s="507"/>
      <c r="BN22" s="420">
        <v>0.41199999999999998</v>
      </c>
      <c r="BO22" s="494"/>
      <c r="BP22" s="507"/>
      <c r="BQ22" s="420">
        <v>0.41599999999999998</v>
      </c>
      <c r="BR22" s="494"/>
      <c r="BS22" s="507"/>
      <c r="BT22" s="420">
        <v>0.41699999999999998</v>
      </c>
      <c r="BU22" s="494"/>
      <c r="BV22" s="507"/>
      <c r="BW22" s="420">
        <v>0.41699999999999998</v>
      </c>
      <c r="BX22" s="494"/>
      <c r="BY22" s="507"/>
      <c r="BZ22" s="420">
        <v>0.41699999999999998</v>
      </c>
      <c r="CA22" s="494"/>
    </row>
    <row r="23" spans="1:88" x14ac:dyDescent="0.2">
      <c r="A23" s="989"/>
      <c r="B23" s="1053"/>
      <c r="C23" s="988"/>
      <c r="D23" s="1054"/>
      <c r="E23" s="1055"/>
      <c r="F23" s="1056" t="s">
        <v>175</v>
      </c>
      <c r="G23" s="1016"/>
      <c r="H23" s="992"/>
      <c r="I23" s="1083"/>
      <c r="J23" s="1321"/>
      <c r="K23" s="995"/>
      <c r="L23" s="1083"/>
      <c r="M23" s="1322"/>
      <c r="N23" s="992"/>
      <c r="O23" s="1083"/>
      <c r="P23" s="1321"/>
      <c r="Q23" s="995"/>
      <c r="R23" s="1083"/>
      <c r="S23" s="1322"/>
      <c r="T23" s="992"/>
      <c r="U23" s="1083"/>
      <c r="V23" s="1321"/>
      <c r="W23" s="992"/>
      <c r="X23" s="1083"/>
      <c r="Y23" s="1321"/>
      <c r="Z23" s="995"/>
      <c r="AA23" s="1083"/>
      <c r="AB23" s="1322"/>
      <c r="AC23" s="992"/>
      <c r="AD23" s="993"/>
      <c r="AE23" s="994"/>
      <c r="AF23" s="995"/>
      <c r="AG23" s="993"/>
      <c r="AH23" s="996"/>
      <c r="AI23" s="992"/>
      <c r="AJ23" s="993"/>
      <c r="AK23" s="994"/>
      <c r="AL23" s="992"/>
      <c r="AM23" s="993"/>
      <c r="AN23" s="994"/>
      <c r="AO23" s="995"/>
      <c r="AP23" s="993"/>
      <c r="AQ23" s="996"/>
      <c r="AR23" s="992"/>
      <c r="AS23" s="993"/>
      <c r="AT23" s="994"/>
      <c r="AU23" s="995"/>
      <c r="AV23" s="993"/>
      <c r="AW23" s="996"/>
      <c r="AX23" s="992"/>
      <c r="AY23" s="993"/>
      <c r="AZ23" s="994"/>
      <c r="BA23" s="992"/>
      <c r="BB23" s="1083"/>
      <c r="BC23" s="994"/>
      <c r="BD23" s="995"/>
      <c r="BE23" s="993">
        <f>SUM(BE5,BE12)</f>
        <v>0</v>
      </c>
      <c r="BF23" s="994">
        <f>SUM(BF5,BF12)</f>
        <v>0</v>
      </c>
      <c r="BG23" s="995"/>
      <c r="BH23" s="993">
        <f>(SUM(BH5,BH12))/1000</f>
        <v>0</v>
      </c>
      <c r="BI23" s="994">
        <f>SUM(BI5,BI12)</f>
        <v>0</v>
      </c>
      <c r="BJ23" s="995"/>
      <c r="BK23" s="993">
        <f>SUM(BK5,BK12)</f>
        <v>0</v>
      </c>
      <c r="BL23" s="996">
        <f>SUM(BL5,BL12)</f>
        <v>0</v>
      </c>
      <c r="BM23" s="992"/>
      <c r="BN23" s="993">
        <f>SUM(BN5,BN12)</f>
        <v>0</v>
      </c>
      <c r="BO23" s="994">
        <f>SUM(BO5,BO12)</f>
        <v>0</v>
      </c>
      <c r="BP23" s="992"/>
      <c r="BQ23" s="993">
        <f>SUM(BQ5,BQ12)</f>
        <v>0</v>
      </c>
      <c r="BR23" s="994">
        <f>SUM(BR5,BR12)</f>
        <v>0</v>
      </c>
      <c r="BS23" s="995"/>
      <c r="BT23" s="993">
        <f>SUM(BT5,BT12)</f>
        <v>0</v>
      </c>
      <c r="BU23" s="994">
        <f>SUM(BU5,BU12)</f>
        <v>0</v>
      </c>
      <c r="BV23" s="995"/>
      <c r="BW23" s="993">
        <f>SUM(BW5,BW12)</f>
        <v>0</v>
      </c>
      <c r="BX23" s="996">
        <f>SUM(BX5,BX12)</f>
        <v>0</v>
      </c>
      <c r="BY23" s="992"/>
      <c r="BZ23" s="993">
        <f>SUM(BZ5,BZ12)</f>
        <v>0</v>
      </c>
      <c r="CA23" s="994">
        <f>SUM(CA5,CA12)</f>
        <v>0</v>
      </c>
    </row>
    <row r="24" spans="1:88" ht="13.5" thickBot="1" x14ac:dyDescent="0.25">
      <c r="A24" s="1000"/>
      <c r="B24" s="628" t="s">
        <v>180</v>
      </c>
      <c r="C24" s="1001"/>
      <c r="D24" s="1057"/>
      <c r="E24" s="1058"/>
      <c r="F24" s="1059" t="s">
        <v>176</v>
      </c>
      <c r="G24" s="1029"/>
      <c r="H24" s="1060">
        <f t="shared" ref="H24:BS24" si="0">SUM(H6,H13)</f>
        <v>53.03</v>
      </c>
      <c r="I24" s="1323">
        <f t="shared" si="0"/>
        <v>0.81099199999999994</v>
      </c>
      <c r="J24" s="1324">
        <f t="shared" si="0"/>
        <v>0.46689599999999998</v>
      </c>
      <c r="K24" s="1060">
        <f t="shared" si="0"/>
        <v>52</v>
      </c>
      <c r="L24" s="1323">
        <f t="shared" si="0"/>
        <v>0.79169599999999996</v>
      </c>
      <c r="M24" s="1324">
        <f t="shared" si="0"/>
        <v>0.46399999999999997</v>
      </c>
      <c r="N24" s="1060">
        <f t="shared" si="0"/>
        <v>51.370000000000005</v>
      </c>
      <c r="O24" s="1323">
        <f t="shared" si="0"/>
        <v>0.78367999999999993</v>
      </c>
      <c r="P24" s="1324">
        <f t="shared" si="0"/>
        <v>0.46557599999999999</v>
      </c>
      <c r="Q24" s="1060">
        <f t="shared" si="0"/>
        <v>52.849999999999994</v>
      </c>
      <c r="R24" s="1323">
        <f t="shared" si="0"/>
        <v>0.81524799999999997</v>
      </c>
      <c r="S24" s="1324">
        <f t="shared" si="0"/>
        <v>0.46341600000000005</v>
      </c>
      <c r="T24" s="1060">
        <f t="shared" si="0"/>
        <v>58.7</v>
      </c>
      <c r="U24" s="1323">
        <f t="shared" si="0"/>
        <v>0.93052000000000001</v>
      </c>
      <c r="V24" s="1324">
        <f t="shared" si="0"/>
        <v>0.46795200000000003</v>
      </c>
      <c r="W24" s="1060">
        <f t="shared" si="0"/>
        <v>70.289999999999992</v>
      </c>
      <c r="X24" s="1323">
        <f t="shared" si="0"/>
        <v>1.1477679999999999</v>
      </c>
      <c r="Y24" s="1324">
        <f t="shared" si="0"/>
        <v>0.48880799999999991</v>
      </c>
      <c r="Z24" s="1060">
        <f t="shared" si="0"/>
        <v>76.44</v>
      </c>
      <c r="AA24" s="1323">
        <f t="shared" si="0"/>
        <v>1.251368</v>
      </c>
      <c r="AB24" s="1324">
        <f t="shared" si="0"/>
        <v>0.52354400000000001</v>
      </c>
      <c r="AC24" s="1060">
        <f t="shared" si="0"/>
        <v>81.8</v>
      </c>
      <c r="AD24" s="1323">
        <f t="shared" si="0"/>
        <v>1.3333520000000001</v>
      </c>
      <c r="AE24" s="1324">
        <f t="shared" si="0"/>
        <v>0.55463200000000001</v>
      </c>
      <c r="AF24" s="1060">
        <f t="shared" si="0"/>
        <v>84.240000000000009</v>
      </c>
      <c r="AG24" s="1323">
        <f t="shared" si="0"/>
        <v>1.366824</v>
      </c>
      <c r="AH24" s="1324">
        <f t="shared" si="0"/>
        <v>0.58693600000000001</v>
      </c>
      <c r="AI24" s="1060">
        <f t="shared" si="0"/>
        <v>83.44</v>
      </c>
      <c r="AJ24" s="1323">
        <f t="shared" si="0"/>
        <v>1.3528480000000001</v>
      </c>
      <c r="AK24" s="1324">
        <f t="shared" si="0"/>
        <v>0.58379200000000009</v>
      </c>
      <c r="AL24" s="1060">
        <f t="shared" si="0"/>
        <v>83.32</v>
      </c>
      <c r="AM24" s="1323">
        <f t="shared" si="0"/>
        <v>1.3465199999999999</v>
      </c>
      <c r="AN24" s="1324">
        <f t="shared" si="0"/>
        <v>0.59398400000000007</v>
      </c>
      <c r="AO24" s="1060">
        <f t="shared" si="0"/>
        <v>81.150000000000006</v>
      </c>
      <c r="AP24" s="1323">
        <f t="shared" si="0"/>
        <v>1.3132320000000002</v>
      </c>
      <c r="AQ24" s="1324">
        <f t="shared" si="0"/>
        <v>0.57456799999999997</v>
      </c>
      <c r="AR24" s="1060">
        <f t="shared" si="0"/>
        <v>77.41</v>
      </c>
      <c r="AS24" s="1323">
        <f t="shared" si="0"/>
        <v>1.248024</v>
      </c>
      <c r="AT24" s="1324">
        <f t="shared" si="0"/>
        <v>0.57451200000000002</v>
      </c>
      <c r="AU24" s="1060">
        <f t="shared" si="0"/>
        <v>76.449999999999989</v>
      </c>
      <c r="AV24" s="1323">
        <f t="shared" si="0"/>
        <v>1.2252239999999999</v>
      </c>
      <c r="AW24" s="1324">
        <f t="shared" si="0"/>
        <v>0.58328800000000003</v>
      </c>
      <c r="AX24" s="1060">
        <f t="shared" si="0"/>
        <v>77</v>
      </c>
      <c r="AY24" s="1323">
        <f t="shared" si="0"/>
        <v>1.2316720000000001</v>
      </c>
      <c r="AZ24" s="1324">
        <f t="shared" si="0"/>
        <v>0.592248</v>
      </c>
      <c r="BA24" s="1060">
        <f t="shared" si="0"/>
        <v>73.36</v>
      </c>
      <c r="BB24" s="1323">
        <f t="shared" si="0"/>
        <v>1.171376</v>
      </c>
      <c r="BC24" s="1324">
        <f t="shared" si="0"/>
        <v>0.56843200000000005</v>
      </c>
      <c r="BD24" s="1060">
        <f t="shared" si="0"/>
        <v>73.180000000000007</v>
      </c>
      <c r="BE24" s="1323">
        <f t="shared" si="0"/>
        <v>1.1712720000000001</v>
      </c>
      <c r="BF24" s="1324">
        <f t="shared" si="0"/>
        <v>0.54386400000000001</v>
      </c>
      <c r="BG24" s="1060">
        <f t="shared" si="0"/>
        <v>77.72</v>
      </c>
      <c r="BH24" s="1323">
        <f t="shared" si="0"/>
        <v>1.2584960000000001</v>
      </c>
      <c r="BI24" s="1324">
        <f t="shared" si="0"/>
        <v>0.54715199999999997</v>
      </c>
      <c r="BJ24" s="1060">
        <f t="shared" si="0"/>
        <v>78.22</v>
      </c>
      <c r="BK24" s="1323">
        <f t="shared" si="0"/>
        <v>1.2684479999999998</v>
      </c>
      <c r="BL24" s="1324">
        <f t="shared" si="0"/>
        <v>0.54527199999999998</v>
      </c>
      <c r="BM24" s="1060">
        <f t="shared" si="0"/>
        <v>78.389999999999986</v>
      </c>
      <c r="BN24" s="1323">
        <f t="shared" si="0"/>
        <v>1.2860239999999998</v>
      </c>
      <c r="BO24" s="1324">
        <f t="shared" si="0"/>
        <v>0.53083999999999998</v>
      </c>
      <c r="BP24" s="1060">
        <f t="shared" si="0"/>
        <v>75.59</v>
      </c>
      <c r="BQ24" s="1323">
        <f t="shared" si="0"/>
        <v>1.2300800000000001</v>
      </c>
      <c r="BR24" s="1324">
        <f t="shared" si="0"/>
        <v>0.51486399999999999</v>
      </c>
      <c r="BS24" s="1060">
        <f t="shared" si="0"/>
        <v>69.42</v>
      </c>
      <c r="BT24" s="1323">
        <f t="shared" ref="BT24:CA24" si="1">SUM(BT6,BT13)</f>
        <v>1.1158399999999999</v>
      </c>
      <c r="BU24" s="1324">
        <f t="shared" si="1"/>
        <v>0.50442399999999998</v>
      </c>
      <c r="BV24" s="1060">
        <f t="shared" si="1"/>
        <v>61.300000000000004</v>
      </c>
      <c r="BW24" s="1323">
        <f t="shared" si="1"/>
        <v>0.96753600000000006</v>
      </c>
      <c r="BX24" s="1324">
        <f t="shared" si="1"/>
        <v>0.496448</v>
      </c>
      <c r="BY24" s="1060">
        <f t="shared" si="1"/>
        <v>54.05</v>
      </c>
      <c r="BZ24" s="1323">
        <f t="shared" si="1"/>
        <v>0.83506400000000003</v>
      </c>
      <c r="CA24" s="1324">
        <f t="shared" si="1"/>
        <v>0.47146399999999994</v>
      </c>
    </row>
    <row r="25" spans="1:88" x14ac:dyDescent="0.2">
      <c r="A25" s="989" t="s">
        <v>23</v>
      </c>
      <c r="B25" s="1053" t="s">
        <v>371</v>
      </c>
      <c r="C25" s="1325">
        <f>H53</f>
        <v>0.90838131795027099</v>
      </c>
      <c r="D25" s="1151" t="s">
        <v>338</v>
      </c>
      <c r="E25" s="1064">
        <f>I53</f>
        <v>0.4603163537496836</v>
      </c>
      <c r="F25" s="1064"/>
      <c r="G25" s="988"/>
      <c r="H25" s="989"/>
      <c r="I25" s="1053"/>
      <c r="J25" s="988"/>
      <c r="K25" s="1053"/>
      <c r="L25" s="1053"/>
      <c r="M25" s="1053"/>
      <c r="N25" s="989"/>
      <c r="O25" s="1053"/>
      <c r="P25" s="988"/>
      <c r="Q25" s="1053"/>
      <c r="R25" s="1053"/>
      <c r="S25" s="1053"/>
      <c r="T25" s="989"/>
      <c r="U25" s="1053"/>
      <c r="V25" s="988"/>
      <c r="W25" s="989"/>
      <c r="X25" s="1053"/>
      <c r="Y25" s="988"/>
      <c r="Z25" s="1053"/>
      <c r="AA25" s="1053"/>
      <c r="AB25" s="1053"/>
      <c r="AC25" s="989"/>
      <c r="AD25" s="1053"/>
      <c r="AE25" s="988"/>
      <c r="AF25" s="1053"/>
      <c r="AG25" s="1053"/>
      <c r="AH25" s="1053"/>
      <c r="AI25" s="989"/>
      <c r="AJ25" s="1053"/>
      <c r="AK25" s="988"/>
      <c r="AL25" s="989"/>
      <c r="AM25" s="1053"/>
      <c r="AN25" s="988"/>
      <c r="AO25" s="1053"/>
      <c r="AP25" s="1053"/>
      <c r="AQ25" s="1053"/>
      <c r="AR25" s="989"/>
      <c r="AS25" s="1053"/>
      <c r="AT25" s="988"/>
      <c r="AU25" s="1053"/>
      <c r="AV25" s="1053"/>
      <c r="AW25" s="1053"/>
      <c r="AX25" s="989"/>
      <c r="AY25" s="1053"/>
      <c r="AZ25" s="988"/>
      <c r="BA25" s="989"/>
      <c r="BB25" s="1053"/>
      <c r="BC25" s="988"/>
      <c r="BD25" s="1053"/>
      <c r="BE25" s="1053"/>
      <c r="BF25" s="988"/>
      <c r="BG25" s="1053"/>
      <c r="BH25" s="1053"/>
      <c r="BI25" s="988"/>
      <c r="BJ25" s="1053"/>
      <c r="BK25" s="1053"/>
      <c r="BL25" s="1053"/>
      <c r="BM25" s="989"/>
      <c r="BN25" s="1053"/>
      <c r="BO25" s="988"/>
      <c r="BP25" s="989"/>
      <c r="BQ25" s="1053"/>
      <c r="BR25" s="988"/>
      <c r="BS25" s="1053"/>
      <c r="BT25" s="1053"/>
      <c r="BU25" s="988"/>
      <c r="BV25" s="1053"/>
      <c r="BW25" s="1053"/>
      <c r="BX25" s="1053"/>
      <c r="BY25" s="989"/>
      <c r="BZ25" s="1053"/>
      <c r="CA25" s="988"/>
    </row>
    <row r="26" spans="1:88" ht="12.75" customHeight="1" thickBot="1" x14ac:dyDescent="0.25">
      <c r="A26" s="1007" t="s">
        <v>31</v>
      </c>
      <c r="B26" s="980" t="s">
        <v>371</v>
      </c>
      <c r="C26" s="1326">
        <f>P53</f>
        <v>0.90441752674979659</v>
      </c>
      <c r="D26" s="1327" t="s">
        <v>338</v>
      </c>
      <c r="E26" s="1068">
        <f>Q53</f>
        <v>0.47173841863405941</v>
      </c>
      <c r="F26" s="1068"/>
      <c r="G26" s="981"/>
      <c r="H26" s="1007"/>
      <c r="I26" s="980"/>
      <c r="J26" s="981"/>
      <c r="K26" s="980"/>
      <c r="L26" s="980"/>
      <c r="M26" s="980"/>
      <c r="N26" s="1007"/>
      <c r="O26" s="980"/>
      <c r="P26" s="981"/>
      <c r="Q26" s="980"/>
      <c r="R26" s="980"/>
      <c r="S26" s="980"/>
      <c r="T26" s="1007"/>
      <c r="U26" s="980"/>
      <c r="V26" s="981"/>
      <c r="W26" s="1007"/>
      <c r="X26" s="980"/>
      <c r="Y26" s="981"/>
      <c r="Z26" s="980"/>
      <c r="AA26" s="980"/>
      <c r="AB26" s="980"/>
      <c r="AC26" s="1007"/>
      <c r="AD26" s="980"/>
      <c r="AE26" s="981"/>
      <c r="AF26" s="980"/>
      <c r="AG26" s="980"/>
      <c r="AH26" s="980"/>
      <c r="AI26" s="1007"/>
      <c r="AJ26" s="980"/>
      <c r="AK26" s="981"/>
      <c r="AL26" s="1007"/>
      <c r="AM26" s="980"/>
      <c r="AN26" s="981"/>
      <c r="AO26" s="980"/>
      <c r="AP26" s="980"/>
      <c r="AQ26" s="980"/>
      <c r="AR26" s="1007"/>
      <c r="AS26" s="980"/>
      <c r="AT26" s="981"/>
      <c r="AU26" s="980"/>
      <c r="AV26" s="980"/>
      <c r="AW26" s="980"/>
      <c r="AX26" s="1007"/>
      <c r="AY26" s="980"/>
      <c r="AZ26" s="981"/>
      <c r="BA26" s="1007"/>
      <c r="BB26" s="980"/>
      <c r="BC26" s="981"/>
      <c r="BD26" s="980"/>
      <c r="BE26" s="980"/>
      <c r="BF26" s="981"/>
      <c r="BG26" s="980"/>
      <c r="BH26" s="980"/>
      <c r="BI26" s="981"/>
      <c r="BJ26" s="980"/>
      <c r="BK26" s="980"/>
      <c r="BL26" s="980"/>
      <c r="BM26" s="1007"/>
      <c r="BN26" s="980"/>
      <c r="BO26" s="981"/>
      <c r="BP26" s="1007"/>
      <c r="BQ26" s="980"/>
      <c r="BR26" s="981"/>
      <c r="BS26" s="980"/>
      <c r="BT26" s="980"/>
      <c r="BU26" s="981"/>
      <c r="BV26" s="980"/>
      <c r="BW26" s="980"/>
      <c r="BX26" s="980"/>
      <c r="BY26" s="1007"/>
      <c r="BZ26" s="980"/>
      <c r="CA26" s="981"/>
    </row>
    <row r="27" spans="1:88" x14ac:dyDescent="0.2">
      <c r="A27" s="416" t="s">
        <v>37</v>
      </c>
      <c r="B27" s="695"/>
      <c r="C27" s="1069"/>
      <c r="D27" s="1070" t="s">
        <v>38</v>
      </c>
      <c r="E27" s="1071"/>
      <c r="F27" s="1070" t="s">
        <v>39</v>
      </c>
      <c r="G27" s="534"/>
      <c r="H27" s="973" t="s">
        <v>17</v>
      </c>
      <c r="I27" s="974" t="s">
        <v>18</v>
      </c>
      <c r="J27" s="975" t="s">
        <v>19</v>
      </c>
      <c r="K27" s="976" t="s">
        <v>17</v>
      </c>
      <c r="L27" s="974" t="s">
        <v>18</v>
      </c>
      <c r="M27" s="977" t="s">
        <v>19</v>
      </c>
      <c r="N27" s="973" t="s">
        <v>17</v>
      </c>
      <c r="O27" s="974" t="s">
        <v>18</v>
      </c>
      <c r="P27" s="975" t="s">
        <v>19</v>
      </c>
      <c r="Q27" s="976" t="s">
        <v>17</v>
      </c>
      <c r="R27" s="974" t="s">
        <v>18</v>
      </c>
      <c r="S27" s="977" t="s">
        <v>19</v>
      </c>
      <c r="T27" s="973" t="s">
        <v>17</v>
      </c>
      <c r="U27" s="974" t="s">
        <v>18</v>
      </c>
      <c r="V27" s="975" t="s">
        <v>19</v>
      </c>
      <c r="W27" s="973" t="s">
        <v>17</v>
      </c>
      <c r="X27" s="974" t="s">
        <v>18</v>
      </c>
      <c r="Y27" s="975" t="s">
        <v>19</v>
      </c>
      <c r="Z27" s="976" t="s">
        <v>17</v>
      </c>
      <c r="AA27" s="974" t="s">
        <v>18</v>
      </c>
      <c r="AB27" s="977" t="s">
        <v>19</v>
      </c>
      <c r="AC27" s="973" t="s">
        <v>17</v>
      </c>
      <c r="AD27" s="974" t="s">
        <v>18</v>
      </c>
      <c r="AE27" s="975" t="s">
        <v>19</v>
      </c>
      <c r="AF27" s="976" t="s">
        <v>17</v>
      </c>
      <c r="AG27" s="974" t="s">
        <v>18</v>
      </c>
      <c r="AH27" s="977" t="s">
        <v>19</v>
      </c>
      <c r="AI27" s="973" t="s">
        <v>17</v>
      </c>
      <c r="AJ27" s="974" t="s">
        <v>18</v>
      </c>
      <c r="AK27" s="975" t="s">
        <v>19</v>
      </c>
      <c r="AL27" s="973" t="s">
        <v>17</v>
      </c>
      <c r="AM27" s="974" t="s">
        <v>18</v>
      </c>
      <c r="AN27" s="975" t="s">
        <v>19</v>
      </c>
      <c r="AO27" s="976" t="s">
        <v>17</v>
      </c>
      <c r="AP27" s="974" t="s">
        <v>18</v>
      </c>
      <c r="AQ27" s="977" t="s">
        <v>19</v>
      </c>
      <c r="AR27" s="973" t="s">
        <v>17</v>
      </c>
      <c r="AS27" s="974" t="s">
        <v>18</v>
      </c>
      <c r="AT27" s="975" t="s">
        <v>19</v>
      </c>
      <c r="AU27" s="976" t="s">
        <v>17</v>
      </c>
      <c r="AV27" s="974" t="s">
        <v>18</v>
      </c>
      <c r="AW27" s="977" t="s">
        <v>19</v>
      </c>
      <c r="AX27" s="973" t="s">
        <v>17</v>
      </c>
      <c r="AY27" s="974" t="s">
        <v>18</v>
      </c>
      <c r="AZ27" s="975" t="s">
        <v>19</v>
      </c>
      <c r="BA27" s="973" t="s">
        <v>17</v>
      </c>
      <c r="BB27" s="974" t="s">
        <v>18</v>
      </c>
      <c r="BC27" s="975" t="s">
        <v>19</v>
      </c>
      <c r="BD27" s="976" t="s">
        <v>17</v>
      </c>
      <c r="BE27" s="974" t="s">
        <v>18</v>
      </c>
      <c r="BF27" s="975" t="s">
        <v>19</v>
      </c>
      <c r="BG27" s="973" t="s">
        <v>17</v>
      </c>
      <c r="BH27" s="974" t="s">
        <v>18</v>
      </c>
      <c r="BI27" s="975" t="s">
        <v>19</v>
      </c>
      <c r="BJ27" s="973" t="s">
        <v>17</v>
      </c>
      <c r="BK27" s="974" t="s">
        <v>18</v>
      </c>
      <c r="BL27" s="977" t="s">
        <v>19</v>
      </c>
      <c r="BM27" s="973" t="s">
        <v>17</v>
      </c>
      <c r="BN27" s="974" t="s">
        <v>18</v>
      </c>
      <c r="BO27" s="975" t="s">
        <v>19</v>
      </c>
      <c r="BP27" s="973" t="s">
        <v>17</v>
      </c>
      <c r="BQ27" s="974" t="s">
        <v>18</v>
      </c>
      <c r="BR27" s="975" t="s">
        <v>19</v>
      </c>
      <c r="BS27" s="976" t="s">
        <v>17</v>
      </c>
      <c r="BT27" s="974" t="s">
        <v>18</v>
      </c>
      <c r="BU27" s="975" t="s">
        <v>19</v>
      </c>
      <c r="BV27" s="973" t="s">
        <v>17</v>
      </c>
      <c r="BW27" s="974" t="s">
        <v>18</v>
      </c>
      <c r="BX27" s="977" t="s">
        <v>19</v>
      </c>
      <c r="BY27" s="973" t="s">
        <v>17</v>
      </c>
      <c r="BZ27" s="974" t="s">
        <v>18</v>
      </c>
      <c r="CA27" s="975" t="s">
        <v>19</v>
      </c>
    </row>
    <row r="28" spans="1:88" ht="13.5" thickBot="1" x14ac:dyDescent="0.25">
      <c r="A28" s="701" t="s">
        <v>340</v>
      </c>
      <c r="B28" s="628"/>
      <c r="C28" s="1072"/>
      <c r="D28" s="1073" t="s">
        <v>41</v>
      </c>
      <c r="E28" s="1073" t="s">
        <v>42</v>
      </c>
      <c r="F28" s="1073" t="s">
        <v>41</v>
      </c>
      <c r="G28" s="1074" t="s">
        <v>42</v>
      </c>
      <c r="H28" s="1075" t="s">
        <v>20</v>
      </c>
      <c r="I28" s="1076" t="s">
        <v>21</v>
      </c>
      <c r="J28" s="1077" t="s">
        <v>22</v>
      </c>
      <c r="K28" s="1075" t="s">
        <v>20</v>
      </c>
      <c r="L28" s="1076" t="s">
        <v>21</v>
      </c>
      <c r="M28" s="1077" t="s">
        <v>22</v>
      </c>
      <c r="N28" s="1075" t="s">
        <v>20</v>
      </c>
      <c r="O28" s="1076" t="s">
        <v>21</v>
      </c>
      <c r="P28" s="1077" t="s">
        <v>22</v>
      </c>
      <c r="Q28" s="1075" t="s">
        <v>20</v>
      </c>
      <c r="R28" s="1076" t="s">
        <v>21</v>
      </c>
      <c r="S28" s="1077" t="s">
        <v>22</v>
      </c>
      <c r="T28" s="1075" t="s">
        <v>20</v>
      </c>
      <c r="U28" s="1076" t="s">
        <v>21</v>
      </c>
      <c r="V28" s="1077" t="s">
        <v>22</v>
      </c>
      <c r="W28" s="1075" t="s">
        <v>20</v>
      </c>
      <c r="X28" s="1076" t="s">
        <v>21</v>
      </c>
      <c r="Y28" s="1077" t="s">
        <v>22</v>
      </c>
      <c r="Z28" s="1075" t="s">
        <v>20</v>
      </c>
      <c r="AA28" s="1076" t="s">
        <v>21</v>
      </c>
      <c r="AB28" s="1077" t="s">
        <v>22</v>
      </c>
      <c r="AC28" s="1075" t="s">
        <v>20</v>
      </c>
      <c r="AD28" s="1076" t="s">
        <v>21</v>
      </c>
      <c r="AE28" s="1077" t="s">
        <v>22</v>
      </c>
      <c r="AF28" s="1075" t="s">
        <v>20</v>
      </c>
      <c r="AG28" s="1076" t="s">
        <v>21</v>
      </c>
      <c r="AH28" s="1077" t="s">
        <v>22</v>
      </c>
      <c r="AI28" s="1075" t="s">
        <v>20</v>
      </c>
      <c r="AJ28" s="1076" t="s">
        <v>21</v>
      </c>
      <c r="AK28" s="1077" t="s">
        <v>22</v>
      </c>
      <c r="AL28" s="1075" t="s">
        <v>20</v>
      </c>
      <c r="AM28" s="1076" t="s">
        <v>21</v>
      </c>
      <c r="AN28" s="1077" t="s">
        <v>22</v>
      </c>
      <c r="AO28" s="1075" t="s">
        <v>20</v>
      </c>
      <c r="AP28" s="1076" t="s">
        <v>21</v>
      </c>
      <c r="AQ28" s="1077" t="s">
        <v>22</v>
      </c>
      <c r="AR28" s="1075" t="s">
        <v>20</v>
      </c>
      <c r="AS28" s="1076" t="s">
        <v>21</v>
      </c>
      <c r="AT28" s="1077" t="s">
        <v>22</v>
      </c>
      <c r="AU28" s="1075" t="s">
        <v>20</v>
      </c>
      <c r="AV28" s="1076" t="s">
        <v>21</v>
      </c>
      <c r="AW28" s="1077" t="s">
        <v>22</v>
      </c>
      <c r="AX28" s="1075" t="s">
        <v>20</v>
      </c>
      <c r="AY28" s="1076" t="s">
        <v>21</v>
      </c>
      <c r="AZ28" s="1077" t="s">
        <v>22</v>
      </c>
      <c r="BA28" s="1075" t="s">
        <v>20</v>
      </c>
      <c r="BB28" s="1076" t="s">
        <v>21</v>
      </c>
      <c r="BC28" s="1077" t="s">
        <v>22</v>
      </c>
      <c r="BD28" s="1075" t="s">
        <v>20</v>
      </c>
      <c r="BE28" s="1076" t="s">
        <v>21</v>
      </c>
      <c r="BF28" s="1077" t="s">
        <v>22</v>
      </c>
      <c r="BG28" s="1075" t="s">
        <v>20</v>
      </c>
      <c r="BH28" s="1076" t="s">
        <v>21</v>
      </c>
      <c r="BI28" s="1077" t="s">
        <v>22</v>
      </c>
      <c r="BJ28" s="1075" t="s">
        <v>20</v>
      </c>
      <c r="BK28" s="1076" t="s">
        <v>21</v>
      </c>
      <c r="BL28" s="1077" t="s">
        <v>22</v>
      </c>
      <c r="BM28" s="1075" t="s">
        <v>20</v>
      </c>
      <c r="BN28" s="1076" t="s">
        <v>21</v>
      </c>
      <c r="BO28" s="1077" t="s">
        <v>22</v>
      </c>
      <c r="BP28" s="1075" t="s">
        <v>20</v>
      </c>
      <c r="BQ28" s="1076" t="s">
        <v>21</v>
      </c>
      <c r="BR28" s="1077" t="s">
        <v>22</v>
      </c>
      <c r="BS28" s="1075" t="s">
        <v>20</v>
      </c>
      <c r="BT28" s="1076" t="s">
        <v>21</v>
      </c>
      <c r="BU28" s="1077" t="s">
        <v>22</v>
      </c>
      <c r="BV28" s="1075" t="s">
        <v>20</v>
      </c>
      <c r="BW28" s="1076" t="s">
        <v>21</v>
      </c>
      <c r="BX28" s="1077" t="s">
        <v>22</v>
      </c>
      <c r="BY28" s="1075" t="s">
        <v>20</v>
      </c>
      <c r="BZ28" s="1076" t="s">
        <v>21</v>
      </c>
      <c r="CA28" s="1077" t="s">
        <v>22</v>
      </c>
    </row>
    <row r="29" spans="1:88" x14ac:dyDescent="0.2">
      <c r="A29" s="1054" t="s">
        <v>372</v>
      </c>
      <c r="B29" s="1080"/>
      <c r="C29" s="1328"/>
      <c r="D29" s="1081"/>
      <c r="E29" s="1082"/>
      <c r="F29" s="1083"/>
      <c r="G29" s="1084"/>
      <c r="H29" s="1003">
        <f>ROUND(SQRT(I29^2+J29^2)*1000/(SQRT(3)*I9),2)</f>
        <v>0.64</v>
      </c>
      <c r="I29" s="1083">
        <v>7.1999999999999998E-3</v>
      </c>
      <c r="J29" s="1321">
        <v>8.8000000000000005E-3</v>
      </c>
      <c r="K29" s="1003">
        <f>ROUND(SQRT(L29^2+M29^2)*1000/(SQRT(3)*L9),2)</f>
        <v>0.62</v>
      </c>
      <c r="L29" s="1083">
        <v>6.7999999999999996E-3</v>
      </c>
      <c r="M29" s="1322">
        <v>8.8000000000000005E-3</v>
      </c>
      <c r="N29" s="1003">
        <f>ROUND(SQRT(O29^2+P29^2)*1000/(SQRT(3)*O9),2)</f>
        <v>0.62</v>
      </c>
      <c r="O29" s="1083">
        <v>7.1999999999999998E-3</v>
      </c>
      <c r="P29" s="1321">
        <v>8.3999999999999995E-3</v>
      </c>
      <c r="Q29" s="1003">
        <f>ROUND(SQRT(R29^2+S29^2)*1000/(SQRT(3)*R9),2)</f>
        <v>0.62</v>
      </c>
      <c r="R29" s="1083">
        <v>6.7999999999999996E-3</v>
      </c>
      <c r="S29" s="1322">
        <v>8.8000000000000005E-3</v>
      </c>
      <c r="T29" s="1003">
        <f>ROUND(SQRT(U29^2+V29^2)*1000/(SQRT(3)*U9),2)</f>
        <v>0.64</v>
      </c>
      <c r="U29" s="1083">
        <v>7.1999999999999998E-3</v>
      </c>
      <c r="V29" s="1321">
        <v>8.8000000000000005E-3</v>
      </c>
      <c r="W29" s="1003">
        <f>ROUND(SQRT(X29^2+Y29^2)*1000/(SQRT(3)*X9),2)</f>
        <v>0.62</v>
      </c>
      <c r="X29" s="1083">
        <v>7.1999999999999998E-3</v>
      </c>
      <c r="Y29" s="1321">
        <v>8.3999999999999995E-3</v>
      </c>
      <c r="Z29" s="1003">
        <f>ROUND(SQRT(AA29^2+AB29^2)*1000/(SQRT(3)*AA9),2)</f>
        <v>0.64</v>
      </c>
      <c r="AA29" s="1083">
        <v>7.1999999999999998E-3</v>
      </c>
      <c r="AB29" s="1322">
        <v>8.8000000000000005E-3</v>
      </c>
      <c r="AC29" s="1003">
        <f>ROUND(SQRT(AD29^2+AE29^2)*1000/(SQRT(3)*AD9),2)</f>
        <v>1.32</v>
      </c>
      <c r="AD29" s="1083">
        <v>1.7999999999999999E-2</v>
      </c>
      <c r="AE29" s="1321">
        <v>1.52E-2</v>
      </c>
      <c r="AF29" s="1003">
        <f>ROUND(SQRT(AG29^2+AH29^2)*1000/(SQRT(3)*AG9),2)</f>
        <v>1.85</v>
      </c>
      <c r="AG29" s="1083">
        <v>2.52E-2</v>
      </c>
      <c r="AH29" s="1322">
        <v>2.12E-2</v>
      </c>
      <c r="AI29" s="1003">
        <f>ROUND(SQRT(AJ29^2+AK29^2)*1000/(SQRT(3)*AJ9),2)</f>
        <v>2.02</v>
      </c>
      <c r="AJ29" s="1083">
        <v>2.8000000000000001E-2</v>
      </c>
      <c r="AK29" s="1321">
        <v>2.2800000000000001E-2</v>
      </c>
      <c r="AL29" s="1003">
        <f>ROUND(SQRT(AM29^2+AN29^2)*1000/(SQRT(3)*AM9),2)</f>
        <v>1.99</v>
      </c>
      <c r="AM29" s="1083">
        <v>2.7199999999999998E-2</v>
      </c>
      <c r="AN29" s="1321">
        <v>2.2800000000000001E-2</v>
      </c>
      <c r="AO29" s="1003">
        <f>ROUND(SQRT(AP29^2+AQ29^2)*1000/(SQRT(3)*AP9),2)</f>
        <v>1.99</v>
      </c>
      <c r="AP29" s="1083">
        <v>2.7199999999999998E-2</v>
      </c>
      <c r="AQ29" s="1322">
        <v>2.2800000000000001E-2</v>
      </c>
      <c r="AR29" s="1003">
        <f>ROUND(SQRT(AS29^2+AT29^2)*1000/(SQRT(3)*AS9),2)</f>
        <v>1.99</v>
      </c>
      <c r="AS29" s="1083">
        <v>2.7199999999999998E-2</v>
      </c>
      <c r="AT29" s="1321">
        <v>2.2800000000000001E-2</v>
      </c>
      <c r="AU29" s="1003">
        <f>ROUND(SQRT(AV29^2+AW29^2)*1000/(SQRT(3)*AV9),2)</f>
        <v>1.99</v>
      </c>
      <c r="AV29" s="1083">
        <v>2.7199999999999998E-2</v>
      </c>
      <c r="AW29" s="1322">
        <v>2.2800000000000001E-2</v>
      </c>
      <c r="AX29" s="1003">
        <f>ROUND(SQRT(AY29^2+AZ29^2)*1000/(SQRT(3)*AY9),2)</f>
        <v>1.96</v>
      </c>
      <c r="AY29" s="1083">
        <v>2.6800000000000001E-2</v>
      </c>
      <c r="AZ29" s="1321">
        <v>2.24E-2</v>
      </c>
      <c r="BA29" s="1003">
        <f>ROUND(SQRT(BB29^2+BC29^2)*1000/(SQRT(3)*BB9),2)</f>
        <v>2.02</v>
      </c>
      <c r="BB29" s="1083">
        <v>2.76E-2</v>
      </c>
      <c r="BC29" s="1321">
        <v>2.3199999999999998E-2</v>
      </c>
      <c r="BD29" s="1003">
        <f>ROUND(SQRT(BE29^2+BF29^2)*1000/(SQRT(3)*BE9),2)</f>
        <v>1.99</v>
      </c>
      <c r="BE29" s="1083">
        <v>2.7199999999999998E-2</v>
      </c>
      <c r="BF29" s="1321">
        <v>2.2800000000000001E-2</v>
      </c>
      <c r="BG29" s="1003">
        <f>ROUND(SQRT(BH29^2+BI29^2)*1000/(SQRT(3)*BH9),2)</f>
        <v>2.0099999999999998</v>
      </c>
      <c r="BH29" s="1083">
        <v>2.76E-2</v>
      </c>
      <c r="BI29" s="1321">
        <v>2.2800000000000001E-2</v>
      </c>
      <c r="BJ29" s="1003">
        <f>ROUND(SQRT(BK29^2+BL29^2)*1000/(SQRT(3)*BK9),2)</f>
        <v>1.99</v>
      </c>
      <c r="BK29" s="1083">
        <v>2.7199999999999998E-2</v>
      </c>
      <c r="BL29" s="1322">
        <v>2.2800000000000001E-2</v>
      </c>
      <c r="BM29" s="1003">
        <f>ROUND(SQRT(BN29^2+BO29^2)*1000/(SQRT(3)*BN9),2)</f>
        <v>2</v>
      </c>
      <c r="BN29" s="1083">
        <v>2.7199999999999998E-2</v>
      </c>
      <c r="BO29" s="1321">
        <v>2.3199999999999998E-2</v>
      </c>
      <c r="BP29" s="1003">
        <f>ROUND(SQRT(BQ29^2+BR29^2)*1000/(SQRT(3)*BQ9),2)</f>
        <v>2.0099999999999998</v>
      </c>
      <c r="BQ29" s="1083">
        <v>2.76E-2</v>
      </c>
      <c r="BR29" s="1321">
        <v>2.2800000000000001E-2</v>
      </c>
      <c r="BS29" s="1003">
        <f>ROUND(SQRT(BT29^2+BU29^2)*1000/(SQRT(3)*BT9),2)</f>
        <v>2.02</v>
      </c>
      <c r="BT29" s="1083">
        <v>2.76E-2</v>
      </c>
      <c r="BU29" s="1321">
        <v>2.3199999999999998E-2</v>
      </c>
      <c r="BV29" s="1003">
        <f>ROUND(SQRT(BW29^2+BX29^2)*1000/(SQRT(3)*BW9),2)</f>
        <v>1.78</v>
      </c>
      <c r="BW29" s="1083">
        <v>2.4E-2</v>
      </c>
      <c r="BX29" s="1322">
        <v>2.0799999999999999E-2</v>
      </c>
      <c r="BY29" s="1003">
        <f>ROUND(SQRT(BZ29^2+CA29^2)*1000/(SQRT(3)*BZ9),2)</f>
        <v>0.62</v>
      </c>
      <c r="BZ29" s="1083">
        <v>6.7999999999999996E-3</v>
      </c>
      <c r="CA29" s="1321">
        <v>8.8000000000000005E-3</v>
      </c>
      <c r="CB29" s="877">
        <f>I29+L29+O29+R29+U29+X29++AA29+AD29+AG29+AJ29+AM29+AP29+AS29+AV29+AY29+BB29+BE29+BH29+BK29++BN29+BQ29+BT29+BW29+BZ29</f>
        <v>0.47920000000000007</v>
      </c>
      <c r="CC29" s="877">
        <f>J29+M29+P29+S29+V29+Y29++AB29+AE29+AH29+AK29+AN29+AQ29+AT29+AW29+AZ29+BC29+BF29+BI29+BL29++BO29+BR29+BU29+BX29+CA29</f>
        <v>0.42399999999999993</v>
      </c>
      <c r="CD29" s="960">
        <v>0.47920000000000007</v>
      </c>
      <c r="CE29" s="960">
        <v>0.42399999999999993</v>
      </c>
      <c r="CF29" s="1086">
        <f t="shared" ref="CF29:CG31" si="2">CB29-CD29</f>
        <v>0</v>
      </c>
      <c r="CG29" s="1086">
        <f t="shared" si="2"/>
        <v>0</v>
      </c>
      <c r="CI29" s="960">
        <v>0.42399999999999993</v>
      </c>
      <c r="CJ29" s="709">
        <f>CI29-CC29</f>
        <v>0</v>
      </c>
    </row>
    <row r="30" spans="1:88" x14ac:dyDescent="0.2">
      <c r="A30" s="1312" t="s">
        <v>373</v>
      </c>
      <c r="B30" s="1329"/>
      <c r="C30" s="1058"/>
      <c r="D30" s="1330"/>
      <c r="E30" s="1331"/>
      <c r="F30" s="1323"/>
      <c r="G30" s="1332"/>
      <c r="H30" s="1003">
        <f>ROUND(SQRT(I30^2+J30^2)*1000/(SQRT(3)*I9),2)</f>
        <v>17.670000000000002</v>
      </c>
      <c r="I30" s="1323">
        <v>0.27600000000000002</v>
      </c>
      <c r="J30" s="1324">
        <v>0.15240000000000001</v>
      </c>
      <c r="K30" s="1003">
        <f>ROUND(SQRT(L30^2+M30^2)*1000/(SQRT(3)*L9),2)</f>
        <v>17.55</v>
      </c>
      <c r="L30" s="1323">
        <v>0.27279999999999999</v>
      </c>
      <c r="M30" s="1333">
        <v>0.15359999999999999</v>
      </c>
      <c r="N30" s="1003">
        <f>ROUND(SQRT(O30^2+P30^2)*1000/(SQRT(3)*O9),2)</f>
        <v>17.37</v>
      </c>
      <c r="O30" s="1323">
        <v>0.27</v>
      </c>
      <c r="P30" s="1324">
        <v>0.152</v>
      </c>
      <c r="Q30" s="1003">
        <f>ROUND(SQRT(R30^2+S30^2)*1000/(SQRT(3)*R9),2)</f>
        <v>17.329999999999998</v>
      </c>
      <c r="R30" s="1323">
        <v>0.26919999999999999</v>
      </c>
      <c r="S30" s="1333">
        <v>0.152</v>
      </c>
      <c r="T30" s="1003">
        <f>ROUND(SQRT(U30^2+V30^2)*1000/(SQRT(3)*U9),2)</f>
        <v>19.850000000000001</v>
      </c>
      <c r="U30" s="1323">
        <v>0.31840000000000002</v>
      </c>
      <c r="V30" s="1324">
        <v>0.1552</v>
      </c>
      <c r="W30" s="1003">
        <f>ROUND(SQRT(X30^2+Y30^2)*1000/(SQRT(3)*X9),2)</f>
        <v>25.15</v>
      </c>
      <c r="X30" s="1323">
        <v>0.41760000000000003</v>
      </c>
      <c r="Y30" s="1324">
        <v>0.16400000000000001</v>
      </c>
      <c r="Z30" s="1003">
        <f>ROUND(SQRT(AA30^2+AB30^2)*1000/(SQRT(3)*AA9),2)</f>
        <v>27.38</v>
      </c>
      <c r="AA30" s="1323">
        <v>0.45960000000000001</v>
      </c>
      <c r="AB30" s="1333">
        <v>0.16520000000000001</v>
      </c>
      <c r="AC30" s="1003">
        <f>ROUND(SQRT(AD30^2+AE30^2)*1000/(SQRT(3)*AD9),2)</f>
        <v>31.15</v>
      </c>
      <c r="AD30" s="1323">
        <v>0.52559999999999996</v>
      </c>
      <c r="AE30" s="1324">
        <v>0.1804</v>
      </c>
      <c r="AF30" s="1003">
        <f>ROUND(SQRT(AG30^2+AH30^2)*1000/(SQRT(3)*AG9),2)</f>
        <v>32.18</v>
      </c>
      <c r="AG30" s="1323">
        <v>0.54</v>
      </c>
      <c r="AH30" s="1333">
        <v>0.1948</v>
      </c>
      <c r="AI30" s="1003">
        <f>ROUND(SQRT(AJ30^2+AK30^2)*1000/(SQRT(3)*AJ9),2)</f>
        <v>31.68</v>
      </c>
      <c r="AJ30" s="1323">
        <v>0.53200000000000003</v>
      </c>
      <c r="AK30" s="1324">
        <v>0.1908</v>
      </c>
      <c r="AL30" s="1003">
        <f>ROUND(SQRT(AM30^2+AN30^2)*1000/(SQRT(3)*AM9),2)</f>
        <v>31.44</v>
      </c>
      <c r="AM30" s="1323">
        <v>0.52439999999999998</v>
      </c>
      <c r="AN30" s="1324">
        <v>0.1988</v>
      </c>
      <c r="AO30" s="1003">
        <f>ROUND(SQRT(AP30^2+AQ30^2)*1000/(SQRT(3)*AP9),2)</f>
        <v>30.39</v>
      </c>
      <c r="AP30" s="1323">
        <v>0.50800000000000001</v>
      </c>
      <c r="AQ30" s="1333">
        <v>0.18959999999999999</v>
      </c>
      <c r="AR30" s="1003">
        <f>ROUND(SQRT(AS30^2+AT30^2)*1000/(SQRT(3)*AS9),2)</f>
        <v>29.05</v>
      </c>
      <c r="AS30" s="1323">
        <v>0.48280000000000001</v>
      </c>
      <c r="AT30" s="1324">
        <v>0.18840000000000001</v>
      </c>
      <c r="AU30" s="1003">
        <f>ROUND(SQRT(AV30^2+AW30^2)*1000/(SQRT(3)*AV9),2)</f>
        <v>28.49</v>
      </c>
      <c r="AV30" s="1323">
        <v>0.46920000000000001</v>
      </c>
      <c r="AW30" s="1333">
        <v>0.19520000000000001</v>
      </c>
      <c r="AX30" s="1003">
        <f>ROUND(SQRT(AY30^2+AZ30^2)*1000/(SQRT(3)*AY9),2)</f>
        <v>27.87</v>
      </c>
      <c r="AY30" s="1323">
        <v>0.45600000000000002</v>
      </c>
      <c r="AZ30" s="1324">
        <v>0.19800000000000001</v>
      </c>
      <c r="BA30" s="1003">
        <f>ROUND(SQRT(BB30^2+BC30^2)*1000/(SQRT(3)*BB9),2)</f>
        <v>25.1</v>
      </c>
      <c r="BB30" s="1323">
        <v>0.40839999999999999</v>
      </c>
      <c r="BC30" s="1324">
        <v>0.18360000000000001</v>
      </c>
      <c r="BD30" s="1003">
        <f>ROUND(SQRT(BE30^2+BF30^2)*1000/(SQRT(3)*BE9),2)</f>
        <v>23.9</v>
      </c>
      <c r="BE30" s="1323">
        <v>0.39</v>
      </c>
      <c r="BF30" s="1324">
        <v>0.1724</v>
      </c>
      <c r="BG30" s="1003">
        <f>ROUND(SQRT(BH30^2+BI30^2)*1000/(SQRT(3)*BH9),2)</f>
        <v>27.49</v>
      </c>
      <c r="BH30" s="1323">
        <v>0.45800000000000002</v>
      </c>
      <c r="BI30" s="1324">
        <v>0.17519999999999999</v>
      </c>
      <c r="BJ30" s="1003">
        <f>ROUND(SQRT(BK30^2+BL30^2)*1000/(SQRT(3)*BK9),2)</f>
        <v>27.06</v>
      </c>
      <c r="BK30" s="1323">
        <v>0.4496</v>
      </c>
      <c r="BL30" s="1333">
        <v>0.17599999999999999</v>
      </c>
      <c r="BM30" s="1003">
        <f>ROUND(SQRT(BN30^2+BO30^2)*1000/(SQRT(3)*BN9),2)</f>
        <v>27.67</v>
      </c>
      <c r="BN30" s="1323">
        <v>0.46360000000000001</v>
      </c>
      <c r="BO30" s="1324">
        <v>0.1696</v>
      </c>
      <c r="BP30" s="1003">
        <f>ROUND(SQRT(BQ30^2+BR30^2)*1000/(SQRT(3)*BQ9),2)</f>
        <v>24.52</v>
      </c>
      <c r="BQ30" s="1323">
        <v>0.4052</v>
      </c>
      <c r="BR30" s="1324">
        <v>0.1648</v>
      </c>
      <c r="BS30" s="1003">
        <f>ROUND(SQRT(BT30^2+BU30^2)*1000/(SQRT(3)*BT9),2)</f>
        <v>21.68</v>
      </c>
      <c r="BT30" s="1323">
        <v>0.35360000000000003</v>
      </c>
      <c r="BU30" s="1324">
        <v>0.15679999999999999</v>
      </c>
      <c r="BV30" s="1003">
        <f>ROUND(SQRT(BW30^2+BX30^2)*1000/(SQRT(3)*BW9),2)</f>
        <v>20.41</v>
      </c>
      <c r="BW30" s="1323">
        <v>0.3256</v>
      </c>
      <c r="BX30" s="1333">
        <v>0.1628</v>
      </c>
      <c r="BY30" s="1003">
        <f>ROUND(SQRT(BZ30^2+CA30^2)*1000/(SQRT(3)*BZ9),2)</f>
        <v>18.25</v>
      </c>
      <c r="BZ30" s="1323">
        <v>0.2868</v>
      </c>
      <c r="CA30" s="1324">
        <v>0.154</v>
      </c>
      <c r="CB30" s="877">
        <f t="shared" ref="CB30:CC37" si="3">I30+L30+O30+R30+U30+X30++AA30+AD30+AG30+AJ30+AM30+AP30+AS30+AV30+AY30+BB30+BE30+BH30+BK30++BN30+BQ30+BT30+BW30+BZ30</f>
        <v>9.8623999999999992</v>
      </c>
      <c r="CC30" s="877">
        <f t="shared" si="3"/>
        <v>4.1456</v>
      </c>
      <c r="CD30" s="960">
        <v>9.8623999999999992</v>
      </c>
      <c r="CE30" s="960">
        <v>4.1456</v>
      </c>
      <c r="CF30" s="1086">
        <f t="shared" si="2"/>
        <v>0</v>
      </c>
      <c r="CG30" s="1086">
        <f t="shared" si="2"/>
        <v>0</v>
      </c>
      <c r="CI30" s="960">
        <v>4.1456</v>
      </c>
      <c r="CJ30" s="709">
        <f>CI30-CC30</f>
        <v>0</v>
      </c>
    </row>
    <row r="31" spans="1:88" x14ac:dyDescent="0.2">
      <c r="A31" s="1087" t="s">
        <v>374</v>
      </c>
      <c r="B31" s="644"/>
      <c r="C31" s="644"/>
      <c r="D31" s="1334"/>
      <c r="E31" s="1335"/>
      <c r="F31" s="1335"/>
      <c r="G31" s="1336"/>
      <c r="H31" s="1003">
        <f>ROUND(SQRT(I31^2+J31^2)*1000/(SQRT(3)*I9),2)</f>
        <v>5.29</v>
      </c>
      <c r="I31" s="1004">
        <v>7.6799999999999993E-2</v>
      </c>
      <c r="J31" s="1005">
        <v>5.4800000000000001E-2</v>
      </c>
      <c r="K31" s="1003">
        <f>ROUND(SQRT(L31^2+M31^2)*1000/(SQRT(3)*L9),2)</f>
        <v>5.25</v>
      </c>
      <c r="L31" s="1004">
        <v>7.6799999999999993E-2</v>
      </c>
      <c r="M31" s="1337">
        <v>5.3600000000000002E-2</v>
      </c>
      <c r="N31" s="1003">
        <f>ROUND(SQRT(O31^2+P31^2)*1000/(SQRT(3)*O9),2)</f>
        <v>5.32</v>
      </c>
      <c r="O31" s="1004">
        <v>7.8E-2</v>
      </c>
      <c r="P31" s="1005">
        <v>5.3999999999999999E-2</v>
      </c>
      <c r="Q31" s="1003">
        <f>ROUND(SQRT(R31^2+S31^2)*1000/(SQRT(3)*R9),2)</f>
        <v>6.26</v>
      </c>
      <c r="R31" s="1004">
        <v>9.8400000000000001E-2</v>
      </c>
      <c r="S31" s="1337">
        <v>5.28E-2</v>
      </c>
      <c r="T31" s="1003">
        <f>ROUND(SQRT(U31^2+V31^2)*1000/(SQRT(3)*U9),2)</f>
        <v>6.47</v>
      </c>
      <c r="U31" s="1004">
        <v>0.1012</v>
      </c>
      <c r="V31" s="1005">
        <v>5.5599999999999997E-2</v>
      </c>
      <c r="W31" s="1003">
        <f>ROUND(SQRT(X31^2+Y31^2)*1000/(SQRT(3)*X9),2)</f>
        <v>7.21</v>
      </c>
      <c r="X31" s="1004">
        <v>0.1148</v>
      </c>
      <c r="Y31" s="1005">
        <v>5.8000000000000003E-2</v>
      </c>
      <c r="Z31" s="1003">
        <f>ROUND(SQRT(AA31^2+AB31^2)*1000/(SQRT(3)*AA9),2)</f>
        <v>8.2799999999999994</v>
      </c>
      <c r="AA31" s="1004">
        <v>0.13320000000000001</v>
      </c>
      <c r="AB31" s="1337">
        <v>6.4000000000000001E-2</v>
      </c>
      <c r="AC31" s="1003">
        <f>ROUND(SQRT(AD31^2+AE31^2)*1000/(SQRT(3)*AD9),2)</f>
        <v>8.74</v>
      </c>
      <c r="AD31" s="1004">
        <v>0.14399999999999999</v>
      </c>
      <c r="AE31" s="1005">
        <v>0.06</v>
      </c>
      <c r="AF31" s="1003">
        <f>ROUND(SQRT(AG31^2+AH31^2)*1000/(SQRT(3)*AG9),2)</f>
        <v>9.09</v>
      </c>
      <c r="AG31" s="1004">
        <v>0.15</v>
      </c>
      <c r="AH31" s="1337">
        <v>6.1600000000000002E-2</v>
      </c>
      <c r="AI31" s="1003">
        <f>ROUND(SQRT(AJ31^2+AK31^2)*1000/(SQRT(3)*AJ9),2)</f>
        <v>8.73</v>
      </c>
      <c r="AJ31" s="1004">
        <v>0.14280000000000001</v>
      </c>
      <c r="AK31" s="1005">
        <v>6.2E-2</v>
      </c>
      <c r="AL31" s="1003">
        <f>ROUND(SQRT(AM31^2+AN31^2)*1000/(SQRT(3)*AM9),2)</f>
        <v>9.1999999999999993</v>
      </c>
      <c r="AM31" s="1004">
        <v>0.15040000000000001</v>
      </c>
      <c r="AN31" s="1005">
        <v>6.5600000000000006E-2</v>
      </c>
      <c r="AO31" s="1003">
        <f>ROUND(SQRT(AP31^2+AQ31^2)*1000/(SQRT(3)*AP9),2)</f>
        <v>8.5399999999999991</v>
      </c>
      <c r="AP31" s="1004">
        <v>0.1384</v>
      </c>
      <c r="AQ31" s="1337">
        <v>6.3600000000000004E-2</v>
      </c>
      <c r="AR31" s="1003">
        <f>ROUND(SQRT(AS31^2+AT31^2)*1000/(SQRT(3)*AS9),2)</f>
        <v>7.8</v>
      </c>
      <c r="AS31" s="1004">
        <v>0.12479999999999999</v>
      </c>
      <c r="AT31" s="1005">
        <v>6.1600000000000002E-2</v>
      </c>
      <c r="AU31" s="1003">
        <f>ROUND(SQRT(AV31^2+AW31^2)*1000/(SQRT(3)*AV9),2)</f>
        <v>7.54</v>
      </c>
      <c r="AV31" s="1004">
        <v>0.1188</v>
      </c>
      <c r="AW31" s="1337">
        <v>6.3200000000000006E-2</v>
      </c>
      <c r="AX31" s="1003">
        <f>ROUND(SQRT(AY31^2+AZ31^2)*1000/(SQRT(3)*AY9),2)</f>
        <v>7.67</v>
      </c>
      <c r="AY31" s="1004">
        <v>0.1208</v>
      </c>
      <c r="AZ31" s="1005">
        <v>6.4399999999999999E-2</v>
      </c>
      <c r="BA31" s="1003">
        <f>ROUND(SQRT(BB31^2+BC31^2)*1000/(SQRT(3)*BB9),2)</f>
        <v>7.36</v>
      </c>
      <c r="BB31" s="1004">
        <v>0.11559999999999999</v>
      </c>
      <c r="BC31" s="1005">
        <v>6.2399999999999997E-2</v>
      </c>
      <c r="BD31" s="1003">
        <f>ROUND(SQRT(BE31^2+BF31^2)*1000/(SQRT(3)*BE9),2)</f>
        <v>7.44</v>
      </c>
      <c r="BE31" s="1004">
        <v>0.1152</v>
      </c>
      <c r="BF31" s="1005">
        <v>6.6000000000000003E-2</v>
      </c>
      <c r="BG31" s="1003">
        <f>ROUND(SQRT(BH31^2+BI31^2)*1000/(SQRT(3)*BH9),2)</f>
        <v>7.6</v>
      </c>
      <c r="BH31" s="1004">
        <v>0.11840000000000001</v>
      </c>
      <c r="BI31" s="1005">
        <v>6.6000000000000003E-2</v>
      </c>
      <c r="BJ31" s="1003">
        <f>ROUND(SQRT(BK31^2+BL31^2)*1000/(SQRT(3)*BK9),2)</f>
        <v>7.18</v>
      </c>
      <c r="BK31" s="1004">
        <v>0.1108</v>
      </c>
      <c r="BL31" s="1337">
        <v>6.4399999999999999E-2</v>
      </c>
      <c r="BM31" s="1003">
        <f>ROUND(SQRT(BN31^2+BO31^2)*1000/(SQRT(3)*BN9),2)</f>
        <v>7.19</v>
      </c>
      <c r="BN31" s="1004">
        <v>0.1128</v>
      </c>
      <c r="BO31" s="1005">
        <v>6.1199999999999997E-2</v>
      </c>
      <c r="BP31" s="1003">
        <f>ROUND(SQRT(BQ31^2+BR31^2)*1000/(SQRT(3)*BQ9),2)</f>
        <v>7.29</v>
      </c>
      <c r="BQ31" s="1004">
        <v>0.1148</v>
      </c>
      <c r="BR31" s="1005">
        <v>6.1199999999999997E-2</v>
      </c>
      <c r="BS31" s="1003">
        <f>ROUND(SQRT(BT31^2+BU31^2)*1000/(SQRT(3)*BT9),2)</f>
        <v>6.79</v>
      </c>
      <c r="BT31" s="1004">
        <v>0.1056</v>
      </c>
      <c r="BU31" s="1005">
        <v>5.9200000000000003E-2</v>
      </c>
      <c r="BV31" s="1003">
        <f>ROUND(SQRT(BW31^2+BX31^2)*1000/(SQRT(3)*BW9),2)</f>
        <v>5.8</v>
      </c>
      <c r="BW31" s="1004">
        <v>8.72E-2</v>
      </c>
      <c r="BX31" s="1337">
        <v>5.5599999999999997E-2</v>
      </c>
      <c r="BY31" s="1003">
        <f>ROUND(SQRT(BZ31^2+CA31^2)*1000/(SQRT(3)*BZ9),2)</f>
        <v>5.26</v>
      </c>
      <c r="BZ31" s="1004">
        <v>7.6799999999999993E-2</v>
      </c>
      <c r="CA31" s="1005">
        <v>5.3999999999999999E-2</v>
      </c>
      <c r="CB31" s="877">
        <f t="shared" si="3"/>
        <v>2.7263999999999995</v>
      </c>
      <c r="CC31" s="877">
        <f t="shared" si="3"/>
        <v>1.4448000000000001</v>
      </c>
      <c r="CD31" s="960">
        <v>2.7263999999999995</v>
      </c>
      <c r="CE31" s="960">
        <v>1.4448000000000001</v>
      </c>
      <c r="CF31" s="1086">
        <f t="shared" si="2"/>
        <v>0</v>
      </c>
      <c r="CG31" s="1086">
        <f t="shared" si="2"/>
        <v>0</v>
      </c>
      <c r="CI31" s="960">
        <v>1.4448000000000001</v>
      </c>
      <c r="CJ31" s="709">
        <f>CI31-CC31</f>
        <v>0</v>
      </c>
    </row>
    <row r="32" spans="1:88" s="1346" customFormat="1" x14ac:dyDescent="0.2">
      <c r="A32" s="1338" t="s">
        <v>356</v>
      </c>
      <c r="B32" s="1339"/>
      <c r="C32" s="1339"/>
      <c r="D32" s="1340"/>
      <c r="E32" s="1341"/>
      <c r="F32" s="1341"/>
      <c r="G32" s="1342"/>
      <c r="H32" s="1343">
        <f t="shared" ref="H32:BR32" si="4">SUM(H29:H31)</f>
        <v>23.6</v>
      </c>
      <c r="I32" s="1344">
        <f t="shared" si="4"/>
        <v>0.36</v>
      </c>
      <c r="J32" s="1345">
        <f t="shared" si="4"/>
        <v>0.21600000000000003</v>
      </c>
      <c r="K32" s="1343">
        <f>SUM(K29:K31)</f>
        <v>23.42</v>
      </c>
      <c r="L32" s="1344">
        <f t="shared" si="4"/>
        <v>0.35639999999999994</v>
      </c>
      <c r="M32" s="1345">
        <f t="shared" si="4"/>
        <v>0.216</v>
      </c>
      <c r="N32" s="1343">
        <f>SUM(N29:N31)</f>
        <v>23.310000000000002</v>
      </c>
      <c r="O32" s="1344">
        <f t="shared" si="4"/>
        <v>0.35520000000000002</v>
      </c>
      <c r="P32" s="1345">
        <f t="shared" si="4"/>
        <v>0.21439999999999998</v>
      </c>
      <c r="Q32" s="1343">
        <f>SUM(Q29:Q31)</f>
        <v>24.21</v>
      </c>
      <c r="R32" s="1344">
        <f t="shared" si="4"/>
        <v>0.37439999999999996</v>
      </c>
      <c r="S32" s="1345">
        <f t="shared" si="4"/>
        <v>0.21360000000000001</v>
      </c>
      <c r="T32" s="1343">
        <f>SUM(T29:T31)</f>
        <v>26.96</v>
      </c>
      <c r="U32" s="1344">
        <f t="shared" si="4"/>
        <v>0.42680000000000001</v>
      </c>
      <c r="V32" s="1345">
        <f t="shared" si="4"/>
        <v>0.21960000000000002</v>
      </c>
      <c r="W32" s="1343">
        <f>SUM(W29:W31)</f>
        <v>32.979999999999997</v>
      </c>
      <c r="X32" s="1344">
        <f t="shared" si="4"/>
        <v>0.53959999999999997</v>
      </c>
      <c r="Y32" s="1345">
        <f t="shared" si="4"/>
        <v>0.23039999999999999</v>
      </c>
      <c r="Z32" s="1343">
        <f>SUM(Z29:Z31)</f>
        <v>36.299999999999997</v>
      </c>
      <c r="AA32" s="1344">
        <f t="shared" si="4"/>
        <v>0.6</v>
      </c>
      <c r="AB32" s="1345">
        <f t="shared" si="4"/>
        <v>0.23800000000000002</v>
      </c>
      <c r="AC32" s="1343">
        <f>SUM(AC29:AC31)</f>
        <v>41.21</v>
      </c>
      <c r="AD32" s="1344">
        <f t="shared" si="4"/>
        <v>0.68759999999999999</v>
      </c>
      <c r="AE32" s="1345">
        <f t="shared" si="4"/>
        <v>0.25559999999999999</v>
      </c>
      <c r="AF32" s="1343">
        <f>SUM(AF29:AF31)</f>
        <v>43.120000000000005</v>
      </c>
      <c r="AG32" s="1344">
        <f t="shared" si="4"/>
        <v>0.71520000000000006</v>
      </c>
      <c r="AH32" s="1345">
        <f t="shared" si="4"/>
        <v>0.27760000000000001</v>
      </c>
      <c r="AI32" s="1343">
        <f>SUM(AI29:AI31)</f>
        <v>42.430000000000007</v>
      </c>
      <c r="AJ32" s="1344">
        <f t="shared" si="4"/>
        <v>0.70280000000000009</v>
      </c>
      <c r="AK32" s="1345">
        <f t="shared" si="4"/>
        <v>0.27560000000000001</v>
      </c>
      <c r="AL32" s="1343">
        <f>SUM(AL29:AL31)</f>
        <v>42.629999999999995</v>
      </c>
      <c r="AM32" s="1344">
        <f t="shared" si="4"/>
        <v>0.70199999999999996</v>
      </c>
      <c r="AN32" s="1345">
        <f t="shared" si="4"/>
        <v>0.28720000000000001</v>
      </c>
      <c r="AO32" s="1343">
        <f>SUM(AO29:AO31)</f>
        <v>40.92</v>
      </c>
      <c r="AP32" s="1344">
        <f t="shared" si="4"/>
        <v>0.67359999999999998</v>
      </c>
      <c r="AQ32" s="1345">
        <f t="shared" si="4"/>
        <v>0.27599999999999997</v>
      </c>
      <c r="AR32" s="1343">
        <f>SUM(AR29:AR31)</f>
        <v>38.839999999999996</v>
      </c>
      <c r="AS32" s="1344">
        <f t="shared" si="4"/>
        <v>0.63480000000000003</v>
      </c>
      <c r="AT32" s="1345">
        <f t="shared" si="4"/>
        <v>0.27279999999999999</v>
      </c>
      <c r="AU32" s="1343">
        <f>SUM(AU29:AU31)</f>
        <v>38.019999999999996</v>
      </c>
      <c r="AV32" s="1344">
        <f t="shared" si="4"/>
        <v>0.61519999999999997</v>
      </c>
      <c r="AW32" s="1345">
        <f t="shared" si="4"/>
        <v>0.28120000000000001</v>
      </c>
      <c r="AX32" s="1343">
        <f>SUM(AX29:AX31)</f>
        <v>37.5</v>
      </c>
      <c r="AY32" s="1344">
        <f t="shared" si="4"/>
        <v>0.60360000000000003</v>
      </c>
      <c r="AZ32" s="1345">
        <f t="shared" si="4"/>
        <v>0.2848</v>
      </c>
      <c r="BA32" s="1343">
        <f>SUM(BA29:BA31)</f>
        <v>34.480000000000004</v>
      </c>
      <c r="BB32" s="1344">
        <f t="shared" si="4"/>
        <v>0.55159999999999998</v>
      </c>
      <c r="BC32" s="1345">
        <f t="shared" si="4"/>
        <v>0.26919999999999999</v>
      </c>
      <c r="BD32" s="1343">
        <f>SUM(BD29:BD31)</f>
        <v>33.33</v>
      </c>
      <c r="BE32" s="1344">
        <f t="shared" si="4"/>
        <v>0.53239999999999998</v>
      </c>
      <c r="BF32" s="1345">
        <f t="shared" si="4"/>
        <v>0.26119999999999999</v>
      </c>
      <c r="BG32" s="1343">
        <f>SUM(BG29:BG31)</f>
        <v>37.1</v>
      </c>
      <c r="BH32" s="1344">
        <f t="shared" si="4"/>
        <v>0.60400000000000009</v>
      </c>
      <c r="BI32" s="1345">
        <f t="shared" si="4"/>
        <v>0.26400000000000001</v>
      </c>
      <c r="BJ32" s="1343">
        <f>SUM(BJ29:BJ31)</f>
        <v>36.229999999999997</v>
      </c>
      <c r="BK32" s="1344">
        <f t="shared" si="4"/>
        <v>0.58760000000000001</v>
      </c>
      <c r="BL32" s="1345">
        <f t="shared" si="4"/>
        <v>0.26319999999999999</v>
      </c>
      <c r="BM32" s="1343">
        <f>SUM(BM29:BM31)</f>
        <v>36.86</v>
      </c>
      <c r="BN32" s="1344">
        <f t="shared" si="4"/>
        <v>0.60360000000000003</v>
      </c>
      <c r="BO32" s="1345">
        <f t="shared" si="4"/>
        <v>0.254</v>
      </c>
      <c r="BP32" s="1343">
        <f>SUM(BP29:BP31)</f>
        <v>33.82</v>
      </c>
      <c r="BQ32" s="1344">
        <f t="shared" si="4"/>
        <v>0.54759999999999998</v>
      </c>
      <c r="BR32" s="1345">
        <f t="shared" si="4"/>
        <v>0.24879999999999999</v>
      </c>
      <c r="BS32" s="1343">
        <f>SUM(BS29:BS31)</f>
        <v>30.49</v>
      </c>
      <c r="BT32" s="1344">
        <f t="shared" ref="BT32:CA32" si="5">SUM(BT29:BT31)</f>
        <v>0.48680000000000001</v>
      </c>
      <c r="BU32" s="1345">
        <f t="shared" si="5"/>
        <v>0.2392</v>
      </c>
      <c r="BV32" s="1343">
        <f t="shared" si="5"/>
        <v>27.990000000000002</v>
      </c>
      <c r="BW32" s="1344">
        <f t="shared" si="5"/>
        <v>0.43680000000000002</v>
      </c>
      <c r="BX32" s="1345">
        <f t="shared" si="5"/>
        <v>0.23919999999999997</v>
      </c>
      <c r="BY32" s="1343">
        <f t="shared" si="5"/>
        <v>24.130000000000003</v>
      </c>
      <c r="BZ32" s="1344">
        <f>SUM(BZ29:BZ31)</f>
        <v>0.37039999999999995</v>
      </c>
      <c r="CA32" s="1345">
        <f t="shared" si="5"/>
        <v>0.21679999999999999</v>
      </c>
      <c r="CB32" s="877">
        <f t="shared" si="3"/>
        <v>13.068</v>
      </c>
      <c r="CC32" s="877">
        <f t="shared" si="3"/>
        <v>6.0144000000000002</v>
      </c>
      <c r="CD32" s="1346">
        <v>0</v>
      </c>
      <c r="CE32" s="1346">
        <v>0</v>
      </c>
      <c r="CF32" s="1086"/>
      <c r="CG32" s="1086"/>
    </row>
    <row r="33" spans="1:88" x14ac:dyDescent="0.2">
      <c r="A33" s="1308" t="s">
        <v>375</v>
      </c>
      <c r="B33" s="1113"/>
      <c r="C33" s="1113"/>
      <c r="D33" s="1347"/>
      <c r="E33" s="1348"/>
      <c r="F33" s="1349"/>
      <c r="G33" s="1350"/>
      <c r="H33" s="1003">
        <f>ROUND(SQRT(I33^2+J33^2)*1000/(SQRT(3)*I16),2)</f>
        <v>3.73</v>
      </c>
      <c r="I33" s="1349">
        <v>5.9200000000000003E-2</v>
      </c>
      <c r="J33" s="1351">
        <v>2.76E-2</v>
      </c>
      <c r="K33" s="1003">
        <f>ROUND(SQRT(L33^2+M33^2)*1000/(SQRT(3)*L16),2)</f>
        <v>3.59</v>
      </c>
      <c r="L33" s="1349">
        <v>5.6399999999999999E-2</v>
      </c>
      <c r="M33" s="1352">
        <v>2.76E-2</v>
      </c>
      <c r="N33" s="1003">
        <f>ROUND(SQRT(O33^2+P33^2)*1000/(SQRT(3)*O16),2)</f>
        <v>3.58</v>
      </c>
      <c r="O33" s="1349">
        <v>5.6399999999999999E-2</v>
      </c>
      <c r="P33" s="1351">
        <v>2.8799999999999999E-2</v>
      </c>
      <c r="Q33" s="1003">
        <f>ROUND(SQRT(R33^2+S33^2)*1000/(SQRT(3)*R16),2)</f>
        <v>3.62</v>
      </c>
      <c r="R33" s="1349">
        <v>5.7599999999999998E-2</v>
      </c>
      <c r="S33" s="1352">
        <v>2.76E-2</v>
      </c>
      <c r="T33" s="1003">
        <f>ROUND(SQRT(U33^2+V33^2)*1000/(SQRT(3)*U16),2)</f>
        <v>4.76</v>
      </c>
      <c r="U33" s="1349">
        <v>7.9600000000000004E-2</v>
      </c>
      <c r="V33" s="1351">
        <v>2.7199999999999998E-2</v>
      </c>
      <c r="W33" s="1003">
        <f>ROUND(SQRT(X33^2+Y33^2)*1000/(SQRT(3)*X16),2)</f>
        <v>5.2</v>
      </c>
      <c r="X33" s="1349">
        <v>8.72E-2</v>
      </c>
      <c r="Y33" s="1351">
        <v>2.8799999999999999E-2</v>
      </c>
      <c r="Z33" s="1003">
        <f>ROUND(SQRT(AA33^2+AB33^2)*1000/(SQRT(3)*AA16),2)</f>
        <v>4.74</v>
      </c>
      <c r="AA33" s="1349">
        <v>7.8399999999999997E-2</v>
      </c>
      <c r="AB33" s="1352">
        <v>2.9600000000000001E-2</v>
      </c>
      <c r="AC33" s="1003">
        <f>ROUND(SQRT(AD33^2+AE33^2)*1000/(SQRT(3)*AD16),2)</f>
        <v>4.3899999999999997</v>
      </c>
      <c r="AD33" s="1349">
        <v>7.1199999999999999E-2</v>
      </c>
      <c r="AE33" s="1351">
        <v>2.8799999999999999E-2</v>
      </c>
      <c r="AF33" s="1003">
        <f>ROUND(SQRT(AG33^2+AH33^2)*1000/(SQRT(3)*AG16),2)</f>
        <v>4.0199999999999996</v>
      </c>
      <c r="AG33" s="1349">
        <v>6.3600000000000004E-2</v>
      </c>
      <c r="AH33" s="1352">
        <v>0.03</v>
      </c>
      <c r="AI33" s="1003">
        <f>ROUND(SQRT(AJ33^2+AK33^2)*1000/(SQRT(3)*AJ16),2)</f>
        <v>4.2</v>
      </c>
      <c r="AJ33" s="1349">
        <v>6.6799999999999998E-2</v>
      </c>
      <c r="AK33" s="1351">
        <v>3.0800000000000001E-2</v>
      </c>
      <c r="AL33" s="1003">
        <f>ROUND(SQRT(AM33^2+AN33^2)*1000/(SQRT(3)*AM16),2)</f>
        <v>4.2699999999999996</v>
      </c>
      <c r="AM33" s="1349">
        <v>6.8000000000000005E-2</v>
      </c>
      <c r="AN33" s="1351">
        <v>3.0800000000000001E-2</v>
      </c>
      <c r="AO33" s="1003">
        <f>ROUND(SQRT(AP33^2+AQ33^2)*1000/(SQRT(3)*AP16),2)</f>
        <v>4.26</v>
      </c>
      <c r="AP33" s="1349">
        <v>6.8000000000000005E-2</v>
      </c>
      <c r="AQ33" s="1352">
        <v>3.04E-2</v>
      </c>
      <c r="AR33" s="1003">
        <f>ROUND(SQRT(AS33^2+AT33^2)*1000/(SQRT(3)*AS16),2)</f>
        <v>3.97</v>
      </c>
      <c r="AS33" s="1349">
        <v>6.3200000000000006E-2</v>
      </c>
      <c r="AT33" s="1351">
        <v>3.04E-2</v>
      </c>
      <c r="AU33" s="1003">
        <f>ROUND(SQRT(AV33^2+AW33^2)*1000/(SQRT(3)*AV16),2)</f>
        <v>4.1500000000000004</v>
      </c>
      <c r="AV33" s="1349">
        <v>6.6000000000000003E-2</v>
      </c>
      <c r="AW33" s="1352">
        <v>3.2000000000000001E-2</v>
      </c>
      <c r="AX33" s="1003">
        <f>ROUND(SQRT(AY33^2+AZ33^2)*1000/(SQRT(3)*AY16),2)</f>
        <v>4.01</v>
      </c>
      <c r="AY33" s="1349">
        <v>6.3600000000000004E-2</v>
      </c>
      <c r="AZ33" s="1351">
        <v>3.1199999999999999E-2</v>
      </c>
      <c r="BA33" s="1003">
        <f>ROUND(SQRT(BB33^2+BC33^2)*1000/(SQRT(3)*BB16),2)</f>
        <v>3.73</v>
      </c>
      <c r="BB33" s="1349">
        <v>5.8400000000000001E-2</v>
      </c>
      <c r="BC33" s="1351">
        <v>3.04E-2</v>
      </c>
      <c r="BD33" s="1003">
        <f>ROUND(SQRT(BE33^2+BF33^2)*1000/(SQRT(3)*BE16),2)</f>
        <v>4.28</v>
      </c>
      <c r="BE33" s="1349">
        <v>6.7599999999999993E-2</v>
      </c>
      <c r="BF33" s="1351">
        <v>3.2000000000000001E-2</v>
      </c>
      <c r="BG33" s="1003">
        <f>ROUND(SQRT(BH33^2+BI33^2)*1000/(SQRT(3)*BH16),2)</f>
        <v>4.3</v>
      </c>
      <c r="BH33" s="1349">
        <v>6.7599999999999993E-2</v>
      </c>
      <c r="BI33" s="1351">
        <v>3.2800000000000003E-2</v>
      </c>
      <c r="BJ33" s="1003">
        <f>ROUND(SQRT(BK33^2+BL33^2)*1000/(SQRT(3)*BK16),2)</f>
        <v>4.21</v>
      </c>
      <c r="BK33" s="1349">
        <v>6.6799999999999998E-2</v>
      </c>
      <c r="BL33" s="1352">
        <v>3.1199999999999999E-2</v>
      </c>
      <c r="BM33" s="1003">
        <f>ROUND(SQRT(BN33^2+BO33^2)*1000/(SQRT(3)*BN16),2)</f>
        <v>4.3</v>
      </c>
      <c r="BN33" s="1349">
        <v>6.9599999999999995E-2</v>
      </c>
      <c r="BO33" s="1351">
        <v>3.04E-2</v>
      </c>
      <c r="BP33" s="1003">
        <f>ROUND(SQRT(BQ33^2+BR33^2)*1000/(SQRT(3)*BQ16),2)</f>
        <v>4.18</v>
      </c>
      <c r="BQ33" s="1349">
        <v>6.6799999999999998E-2</v>
      </c>
      <c r="BR33" s="1351">
        <v>2.9600000000000001E-2</v>
      </c>
      <c r="BS33" s="1003">
        <f>ROUND(SQRT(BT33^2+BU33^2)*1000/(SQRT(3)*BT16),2)</f>
        <v>4.3899999999999997</v>
      </c>
      <c r="BT33" s="1349">
        <v>7.1199999999999999E-2</v>
      </c>
      <c r="BU33" s="1351">
        <v>2.8799999999999999E-2</v>
      </c>
      <c r="BV33" s="1003">
        <f>ROUND(SQRT(BW33^2+BX33^2)*1000/(SQRT(3)*BW16),2)</f>
        <v>3.95</v>
      </c>
      <c r="BW33" s="1349">
        <v>6.4399999999999999E-2</v>
      </c>
      <c r="BX33" s="1352">
        <v>2.6800000000000001E-2</v>
      </c>
      <c r="BY33" s="1003">
        <f>ROUND(SQRT(BZ33^2+CA33^2)*1000/(SQRT(3)*BZ16),2)</f>
        <v>3.71</v>
      </c>
      <c r="BZ33" s="1349">
        <v>5.9200000000000003E-2</v>
      </c>
      <c r="CA33" s="1351">
        <v>2.8000000000000001E-2</v>
      </c>
      <c r="CB33" s="877">
        <f t="shared" si="3"/>
        <v>1.5968000000000002</v>
      </c>
      <c r="CC33" s="877">
        <f t="shared" si="3"/>
        <v>0.71160000000000012</v>
      </c>
      <c r="CD33" s="960">
        <v>1.5968000000000002</v>
      </c>
      <c r="CE33" s="960">
        <v>0.71160000000000012</v>
      </c>
      <c r="CF33" s="1086">
        <f t="shared" ref="CF33:CG36" si="6">CB33-CD33</f>
        <v>0</v>
      </c>
      <c r="CG33" s="1086">
        <f t="shared" si="6"/>
        <v>0</v>
      </c>
      <c r="CI33" s="960">
        <v>0.71160000000000012</v>
      </c>
      <c r="CJ33" s="709">
        <f>CI33-CC33</f>
        <v>0</v>
      </c>
    </row>
    <row r="34" spans="1:88" x14ac:dyDescent="0.2">
      <c r="A34" s="1087" t="s">
        <v>376</v>
      </c>
      <c r="B34" s="644"/>
      <c r="C34" s="644"/>
      <c r="D34" s="1353"/>
      <c r="E34" s="1089"/>
      <c r="F34" s="1004"/>
      <c r="G34" s="1090"/>
      <c r="H34" s="1003">
        <f>ROUND(SQRT(I34^2+J34^2)*1000/(SQRT(3)*I16),2)</f>
        <v>15.6</v>
      </c>
      <c r="I34" s="1004">
        <v>0.24079999999999999</v>
      </c>
      <c r="J34" s="1005">
        <v>0.12839999999999999</v>
      </c>
      <c r="K34" s="1003">
        <f>ROUND(SQRT(L34^2+M34^2)*1000/(SQRT(3)*L16),2)</f>
        <v>15.16</v>
      </c>
      <c r="L34" s="1004">
        <v>0.2324</v>
      </c>
      <c r="M34" s="1337">
        <v>0.12759999999999999</v>
      </c>
      <c r="N34" s="1003">
        <f>ROUND(SQRT(O34^2+P34^2)*1000/(SQRT(3)*O16),2)</f>
        <v>14.81</v>
      </c>
      <c r="O34" s="1004">
        <v>0.22839999999999999</v>
      </c>
      <c r="P34" s="1005">
        <v>0.12759999999999999</v>
      </c>
      <c r="Q34" s="1003">
        <f>ROUND(SQRT(R34^2+S34^2)*1000/(SQRT(3)*R16),2)</f>
        <v>15.12</v>
      </c>
      <c r="R34" s="1004">
        <v>0.2356</v>
      </c>
      <c r="S34" s="1337">
        <v>0.126</v>
      </c>
      <c r="T34" s="1003">
        <f>ROUND(SQRT(U34^2+V34^2)*1000/(SQRT(3)*U16),2)</f>
        <v>16.72</v>
      </c>
      <c r="U34" s="1004">
        <v>0.26679999999999998</v>
      </c>
      <c r="V34" s="1005">
        <v>0.1268</v>
      </c>
      <c r="W34" s="1003">
        <f>ROUND(SQRT(X34^2+Y34^2)*1000/(SQRT(3)*X16),2)</f>
        <v>19.61</v>
      </c>
      <c r="X34" s="1004">
        <v>0.32040000000000002</v>
      </c>
      <c r="Y34" s="1005">
        <v>0.13159999999999999</v>
      </c>
      <c r="Z34" s="1003">
        <f>ROUND(SQRT(AA34^2+AB34^2)*1000/(SQRT(3)*AA16),2)</f>
        <v>22.51</v>
      </c>
      <c r="AA34" s="1004">
        <v>0.36880000000000002</v>
      </c>
      <c r="AB34" s="1337">
        <v>0.14879999999999999</v>
      </c>
      <c r="AC34" s="1003">
        <f>ROUND(SQRT(AD34^2+AE34^2)*1000/(SQRT(3)*AD16),2)</f>
        <v>23.1</v>
      </c>
      <c r="AD34" s="1337">
        <v>0.37080000000000002</v>
      </c>
      <c r="AE34" s="1005">
        <v>0.1608</v>
      </c>
      <c r="AF34" s="1003">
        <f>ROUND(SQRT(AG34^2+AH34^2)*1000/(SQRT(3)*AG16),2)</f>
        <v>24</v>
      </c>
      <c r="AG34" s="1337">
        <v>0.38519999999999999</v>
      </c>
      <c r="AH34" s="1337">
        <v>0.16719999999999999</v>
      </c>
      <c r="AI34" s="1003">
        <f>ROUND(SQRT(AJ34^2+AK34^2)*1000/(SQRT(3)*AJ16),2)</f>
        <v>23.68</v>
      </c>
      <c r="AJ34" s="1337">
        <v>0.37880000000000003</v>
      </c>
      <c r="AK34" s="1005">
        <v>0.1676</v>
      </c>
      <c r="AL34" s="1003">
        <f>ROUND(SQRT(AM34^2+AN34^2)*1000/(SQRT(3)*AM16),2)</f>
        <v>23.33</v>
      </c>
      <c r="AM34" s="1337">
        <v>0.37440000000000001</v>
      </c>
      <c r="AN34" s="1005">
        <v>0.16239999999999999</v>
      </c>
      <c r="AO34" s="1003">
        <f>ROUND(SQRT(AP34^2+AQ34^2)*1000/(SQRT(3)*AP16),2)</f>
        <v>22.6</v>
      </c>
      <c r="AP34" s="1337">
        <v>0.36280000000000001</v>
      </c>
      <c r="AQ34" s="1337">
        <v>0.15720000000000001</v>
      </c>
      <c r="AR34" s="1003">
        <f>ROUND(SQRT(AS34^2+AT34^2)*1000/(SQRT(3)*AS16),2)</f>
        <v>21.8</v>
      </c>
      <c r="AS34" s="1337">
        <v>0.35160000000000002</v>
      </c>
      <c r="AT34" s="1005">
        <v>0.15720000000000001</v>
      </c>
      <c r="AU34" s="1003">
        <f>ROUND(SQRT(AV34^2+AW34^2)*1000/(SQRT(3)*AV16),2)</f>
        <v>21.7</v>
      </c>
      <c r="AV34" s="1337">
        <v>0.3488</v>
      </c>
      <c r="AW34" s="1337">
        <v>0.15920000000000001</v>
      </c>
      <c r="AX34" s="1003">
        <f>ROUND(SQRT(AY34^2+AZ34^2)*1000/(SQRT(3)*AY16),2)</f>
        <v>22.23</v>
      </c>
      <c r="AY34" s="1337">
        <v>0.3584</v>
      </c>
      <c r="AZ34" s="1005">
        <v>0.16039999999999999</v>
      </c>
      <c r="BA34" s="1003">
        <f>ROUND(SQRT(BB34^2+BC34^2)*1000/(SQRT(3)*BB16),2)</f>
        <v>21.07</v>
      </c>
      <c r="BB34" s="1004">
        <v>0.3412</v>
      </c>
      <c r="BC34" s="1005">
        <v>0.14879999999999999</v>
      </c>
      <c r="BD34" s="1003">
        <f>ROUND(SQRT(BE34^2+BF34^2)*1000/(SQRT(3)*BE16),2)</f>
        <v>21.13</v>
      </c>
      <c r="BE34" s="1004">
        <v>0.34320000000000001</v>
      </c>
      <c r="BF34" s="1005">
        <v>0.13719999999999999</v>
      </c>
      <c r="BG34" s="1003">
        <f>ROUND(SQRT(BH34^2+BI34^2)*1000/(SQRT(3)*BH16),2)</f>
        <v>21.62</v>
      </c>
      <c r="BH34" s="1004">
        <v>0.35160000000000002</v>
      </c>
      <c r="BI34" s="1005">
        <v>0.13919999999999999</v>
      </c>
      <c r="BJ34" s="1003">
        <f>ROUND(SQRT(BK34^2+BL34^2)*1000/(SQRT(3)*BK16),2)</f>
        <v>21.82</v>
      </c>
      <c r="BK34" s="1004">
        <v>0.35560000000000003</v>
      </c>
      <c r="BL34" s="1337">
        <v>0.13880000000000001</v>
      </c>
      <c r="BM34" s="1003">
        <f>ROUND(SQRT(BN34^2+BO34^2)*1000/(SQRT(3)*BN16),2)</f>
        <v>21.95</v>
      </c>
      <c r="BN34" s="1004">
        <v>0.36280000000000001</v>
      </c>
      <c r="BO34" s="1005">
        <v>0.13719999999999999</v>
      </c>
      <c r="BP34" s="1003">
        <f>ROUND(SQRT(BQ34^2+BR34^2)*1000/(SQRT(3)*BQ16),2)</f>
        <v>21.75</v>
      </c>
      <c r="BQ34" s="1004">
        <v>0.35680000000000001</v>
      </c>
      <c r="BR34" s="1005">
        <v>0.13200000000000001</v>
      </c>
      <c r="BS34" s="1003">
        <f>ROUND(SQRT(BT34^2+BU34^2)*1000/(SQRT(3)*BT16),2)</f>
        <v>20.47</v>
      </c>
      <c r="BT34" s="1004">
        <v>0.33200000000000002</v>
      </c>
      <c r="BU34" s="1005">
        <v>0.13439999999999999</v>
      </c>
      <c r="BV34" s="1003">
        <f>ROUND(SQRT(BW34^2+BX34^2)*1000/(SQRT(3)*BW16),2)</f>
        <v>18.100000000000001</v>
      </c>
      <c r="BW34" s="1004">
        <v>0.2908</v>
      </c>
      <c r="BX34" s="1337">
        <v>0.13320000000000001</v>
      </c>
      <c r="BY34" s="1003">
        <f>ROUND(SQRT(BZ34^2+CA34^2)*1000/(SQRT(3)*BZ16),2)</f>
        <v>16.11</v>
      </c>
      <c r="BZ34" s="1004">
        <v>0.252</v>
      </c>
      <c r="CA34" s="1005">
        <v>0.13239999999999999</v>
      </c>
      <c r="CB34" s="877">
        <f t="shared" si="3"/>
        <v>7.81</v>
      </c>
      <c r="CC34" s="877">
        <f t="shared" si="3"/>
        <v>3.4420000000000002</v>
      </c>
      <c r="CD34" s="960">
        <v>7.81</v>
      </c>
      <c r="CE34" s="960">
        <v>3.4420000000000002</v>
      </c>
      <c r="CF34" s="1086">
        <f t="shared" si="6"/>
        <v>0</v>
      </c>
      <c r="CG34" s="1086">
        <f t="shared" si="6"/>
        <v>0</v>
      </c>
      <c r="CI34" s="960">
        <v>3.4420000000000002</v>
      </c>
      <c r="CJ34" s="709">
        <f>CI34-CC34</f>
        <v>0</v>
      </c>
    </row>
    <row r="35" spans="1:88" x14ac:dyDescent="0.2">
      <c r="A35" s="1087" t="s">
        <v>377</v>
      </c>
      <c r="B35" s="644"/>
      <c r="C35" s="644"/>
      <c r="D35" s="1353"/>
      <c r="E35" s="1089"/>
      <c r="F35" s="1004"/>
      <c r="G35" s="1090"/>
      <c r="H35" s="1003"/>
      <c r="I35" s="1004"/>
      <c r="J35" s="1005"/>
      <c r="K35" s="1003"/>
      <c r="L35" s="1004"/>
      <c r="M35" s="1337"/>
      <c r="N35" s="1003"/>
      <c r="O35" s="1004"/>
      <c r="P35" s="1005"/>
      <c r="Q35" s="1003"/>
      <c r="R35" s="1004"/>
      <c r="S35" s="1337"/>
      <c r="T35" s="1003"/>
      <c r="U35" s="1004"/>
      <c r="V35" s="1005"/>
      <c r="W35" s="1003"/>
      <c r="X35" s="1004"/>
      <c r="Y35" s="1005"/>
      <c r="Z35" s="1003"/>
      <c r="AA35" s="1004"/>
      <c r="AB35" s="1337"/>
      <c r="AC35" s="1003"/>
      <c r="AD35" s="1004"/>
      <c r="AE35" s="1005"/>
      <c r="AF35" s="1003"/>
      <c r="AG35" s="1004"/>
      <c r="AH35" s="1337"/>
      <c r="AI35" s="1003"/>
      <c r="AJ35" s="1004"/>
      <c r="AK35" s="1005"/>
      <c r="AL35" s="1003"/>
      <c r="AM35" s="1004"/>
      <c r="AN35" s="1005"/>
      <c r="AO35" s="1003"/>
      <c r="AP35" s="1004"/>
      <c r="AQ35" s="1337"/>
      <c r="AR35" s="1003"/>
      <c r="AS35" s="1004"/>
      <c r="AT35" s="1005"/>
      <c r="AU35" s="1003"/>
      <c r="AV35" s="1004"/>
      <c r="AW35" s="1337"/>
      <c r="AX35" s="1003"/>
      <c r="AY35" s="1004"/>
      <c r="AZ35" s="1005"/>
      <c r="BA35" s="1003"/>
      <c r="BB35" s="1004"/>
      <c r="BC35" s="1005"/>
      <c r="BD35" s="1003"/>
      <c r="BE35" s="1004"/>
      <c r="BF35" s="1005"/>
      <c r="BG35" s="1003"/>
      <c r="BH35" s="1004"/>
      <c r="BI35" s="1005"/>
      <c r="BJ35" s="1003"/>
      <c r="BK35" s="1004"/>
      <c r="BL35" s="1337"/>
      <c r="BM35" s="1003"/>
      <c r="BN35" s="1004"/>
      <c r="BO35" s="1005"/>
      <c r="BP35" s="1003"/>
      <c r="BQ35" s="1004"/>
      <c r="BR35" s="1005"/>
      <c r="BS35" s="1003"/>
      <c r="BT35" s="1004"/>
      <c r="BU35" s="1005"/>
      <c r="BV35" s="1003"/>
      <c r="BW35" s="1004"/>
      <c r="BX35" s="1337"/>
      <c r="BY35" s="1003"/>
      <c r="BZ35" s="1004"/>
      <c r="CA35" s="1005"/>
      <c r="CB35" s="877">
        <f t="shared" si="3"/>
        <v>0</v>
      </c>
      <c r="CC35" s="877">
        <f t="shared" si="3"/>
        <v>0</v>
      </c>
      <c r="CD35" s="960">
        <v>0</v>
      </c>
      <c r="CE35" s="960">
        <v>0</v>
      </c>
      <c r="CF35" s="1086">
        <f t="shared" si="6"/>
        <v>0</v>
      </c>
      <c r="CG35" s="1086">
        <f t="shared" si="6"/>
        <v>0</v>
      </c>
    </row>
    <row r="36" spans="1:88" x14ac:dyDescent="0.2">
      <c r="A36" s="1087" t="s">
        <v>378</v>
      </c>
      <c r="B36" s="644"/>
      <c r="C36" s="1021"/>
      <c r="D36" s="1334"/>
      <c r="E36" s="1335"/>
      <c r="F36" s="1335"/>
      <c r="G36" s="1336"/>
      <c r="H36" s="1003">
        <f>ROUND(SQRT(I36^2+J36^2)*1000/(SQRT(3)*I16),2)</f>
        <v>10.14</v>
      </c>
      <c r="I36" s="1004">
        <v>0.15</v>
      </c>
      <c r="J36" s="1005">
        <v>9.4799999999999995E-2</v>
      </c>
      <c r="K36" s="1003">
        <f>ROUND(SQRT(L36^2+M36^2)*1000/(SQRT(3)*L16),2)</f>
        <v>9.8699999999999992</v>
      </c>
      <c r="L36" s="1004">
        <v>0.14560000000000001</v>
      </c>
      <c r="M36" s="1337">
        <v>9.2799999999999994E-2</v>
      </c>
      <c r="N36" s="1003">
        <f>ROUND(SQRT(O36^2+P36^2)*1000/(SQRT(3)*O16),2)</f>
        <v>9.6999999999999993</v>
      </c>
      <c r="O36" s="1004">
        <v>0.14280000000000001</v>
      </c>
      <c r="P36" s="1005">
        <v>9.4799999999999995E-2</v>
      </c>
      <c r="Q36" s="1003">
        <f>ROUND(SQRT(R36^2+S36^2)*1000/(SQRT(3)*R16),2)</f>
        <v>9.93</v>
      </c>
      <c r="R36" s="1004">
        <v>0.14680000000000001</v>
      </c>
      <c r="S36" s="1337">
        <v>9.6000000000000002E-2</v>
      </c>
      <c r="T36" s="1003">
        <f>ROUND(SQRT(U36^2+V36^2)*1000/(SQRT(3)*U16),2)</f>
        <v>10.34</v>
      </c>
      <c r="U36" s="1004">
        <v>0.15640000000000001</v>
      </c>
      <c r="V36" s="1005">
        <v>9.4399999999999998E-2</v>
      </c>
      <c r="W36" s="1003">
        <f>ROUND(SQRT(X36^2+Y36^2)*1000/(SQRT(3)*X16),2)</f>
        <v>12.59</v>
      </c>
      <c r="X36" s="1004">
        <v>0.1996</v>
      </c>
      <c r="Y36" s="1005">
        <v>9.8000000000000004E-2</v>
      </c>
      <c r="Z36" s="1003">
        <f>ROUND(SQRT(AA36^2+AB36^2)*1000/(SQRT(3)*AA16),2)</f>
        <v>13</v>
      </c>
      <c r="AA36" s="1004">
        <v>0.20319999999999999</v>
      </c>
      <c r="AB36" s="1337">
        <v>0.1072</v>
      </c>
      <c r="AC36" s="1003">
        <f>ROUND(SQRT(AD36^2+AE36^2)*1000/(SQRT(3)*AD16),2)</f>
        <v>13.18</v>
      </c>
      <c r="AD36" s="1004">
        <v>0.20280000000000001</v>
      </c>
      <c r="AE36" s="1005">
        <v>0.1096</v>
      </c>
      <c r="AF36" s="1003">
        <f>ROUND(SQRT(AG36^2+AH36^2)*1000/(SQRT(3)*AG16),2)</f>
        <v>13.21</v>
      </c>
      <c r="AG36" s="1004">
        <v>0.20200000000000001</v>
      </c>
      <c r="AH36" s="1337">
        <v>0.1124</v>
      </c>
      <c r="AI36" s="1003">
        <f>ROUND(SQRT(AJ36^2+AK36^2)*1000/(SQRT(3)*AJ16),2)</f>
        <v>13.22</v>
      </c>
      <c r="AJ36" s="1004">
        <v>0.2036</v>
      </c>
      <c r="AK36" s="1005">
        <v>0.1096</v>
      </c>
      <c r="AL36" s="1003">
        <f>ROUND(SQRT(AM36^2+AN36^2)*1000/(SQRT(3)*AM16),2)</f>
        <v>13.2</v>
      </c>
      <c r="AM36" s="1004">
        <v>0.20119999999999999</v>
      </c>
      <c r="AN36" s="1005">
        <v>0.1132</v>
      </c>
      <c r="AO36" s="1003">
        <f>ROUND(SQRT(AP36^2+AQ36^2)*1000/(SQRT(3)*AP16),2)</f>
        <v>13.47</v>
      </c>
      <c r="AP36" s="1004">
        <v>0.20799999999999999</v>
      </c>
      <c r="AQ36" s="1337">
        <v>0.1108</v>
      </c>
      <c r="AR36" s="1003">
        <f>ROUND(SQRT(AS36^2+AT36^2)*1000/(SQRT(3)*AS16),2)</f>
        <v>12.92</v>
      </c>
      <c r="AS36" s="1004">
        <v>0.1976</v>
      </c>
      <c r="AT36" s="1005">
        <v>0.1144</v>
      </c>
      <c r="AU36" s="1003">
        <f>ROUND(SQRT(AV36^2+AW36^2)*1000/(SQRT(3)*AV16),2)</f>
        <v>12.68</v>
      </c>
      <c r="AV36" s="1004">
        <v>0.19439999999999999</v>
      </c>
      <c r="AW36" s="1337">
        <v>0.11119999999999999</v>
      </c>
      <c r="AX36" s="1003">
        <f>ROUND(SQRT(AY36^2+AZ36^2)*1000/(SQRT(3)*AY16),2)</f>
        <v>13.32</v>
      </c>
      <c r="AY36" s="1004">
        <v>0.20519999999999999</v>
      </c>
      <c r="AZ36" s="1005">
        <v>0.1152</v>
      </c>
      <c r="BA36" s="1003">
        <f>ROUND(SQRT(BB36^2+BC36^2)*1000/(SQRT(3)*BB16),2)</f>
        <v>14.07</v>
      </c>
      <c r="BB36" s="1004">
        <v>0.21920000000000001</v>
      </c>
      <c r="BC36" s="1005">
        <v>0.1172</v>
      </c>
      <c r="BD36" s="1003">
        <f>ROUND(SQRT(BE36^2+BF36^2)*1000/(SQRT(3)*BE16),2)</f>
        <v>14.48</v>
      </c>
      <c r="BE36" s="1004">
        <v>0.22720000000000001</v>
      </c>
      <c r="BF36" s="1005">
        <v>0.112</v>
      </c>
      <c r="BG36" s="1003">
        <f>ROUND(SQRT(BH36^2+BI36^2)*1000/(SQRT(3)*BH16),2)</f>
        <v>14.81</v>
      </c>
      <c r="BH36" s="1004">
        <v>0.2344</v>
      </c>
      <c r="BI36" s="1005">
        <v>0.1104</v>
      </c>
      <c r="BJ36" s="1003">
        <f>ROUND(SQRT(BK36^2+BL36^2)*1000/(SQRT(3)*BK16),2)</f>
        <v>16.059999999999999</v>
      </c>
      <c r="BK36" s="1004">
        <v>0.2576</v>
      </c>
      <c r="BL36" s="1337">
        <v>0.112</v>
      </c>
      <c r="BM36" s="1003">
        <f>ROUND(SQRT(BN36^2+BO36^2)*1000/(SQRT(3)*BN16),2)</f>
        <v>15.41</v>
      </c>
      <c r="BN36" s="1004">
        <v>0.2492</v>
      </c>
      <c r="BO36" s="1005">
        <v>0.1096</v>
      </c>
      <c r="BP36" s="1003">
        <f>ROUND(SQRT(BQ36^2+BR36^2)*1000/(SQRT(3)*BQ16),2)</f>
        <v>15.92</v>
      </c>
      <c r="BQ36" s="1004">
        <v>0.25800000000000001</v>
      </c>
      <c r="BR36" s="1005">
        <v>0.1048</v>
      </c>
      <c r="BS36" s="1003">
        <f>ROUND(SQRT(BT36^2+BU36^2)*1000/(SQRT(3)*BT16),2)</f>
        <v>14.11</v>
      </c>
      <c r="BT36" s="1004">
        <v>0.2248</v>
      </c>
      <c r="BU36" s="1005">
        <v>0.10199999999999999</v>
      </c>
      <c r="BV36" s="1003">
        <f>ROUND(SQRT(BW36^2+BX36^2)*1000/(SQRT(3)*BW16),2)</f>
        <v>11.3</v>
      </c>
      <c r="BW36" s="1004">
        <v>0.1744</v>
      </c>
      <c r="BX36" s="1337">
        <v>9.7199999999999995E-2</v>
      </c>
      <c r="BY36" s="1003">
        <f>ROUND(SQRT(BZ36^2+CA36^2)*1000/(SQRT(3)*BZ16),2)</f>
        <v>10.14</v>
      </c>
      <c r="BZ36" s="1004">
        <v>0.15240000000000001</v>
      </c>
      <c r="CA36" s="1005">
        <v>9.4E-2</v>
      </c>
      <c r="CB36" s="877">
        <f t="shared" si="3"/>
        <v>4.7564000000000011</v>
      </c>
      <c r="CC36" s="877">
        <f t="shared" si="3"/>
        <v>2.5335999999999994</v>
      </c>
      <c r="CD36" s="960">
        <v>4.7564000000000011</v>
      </c>
      <c r="CE36" s="960">
        <v>2.5335999999999994</v>
      </c>
      <c r="CF36" s="1086">
        <f t="shared" si="6"/>
        <v>0</v>
      </c>
      <c r="CG36" s="1086">
        <f t="shared" si="6"/>
        <v>0</v>
      </c>
      <c r="CI36" s="960">
        <v>2.5335999999999994</v>
      </c>
      <c r="CJ36" s="709">
        <f>CI36-CC36</f>
        <v>0</v>
      </c>
    </row>
    <row r="37" spans="1:88" s="1346" customFormat="1" ht="13.5" thickBot="1" x14ac:dyDescent="0.25">
      <c r="A37" s="1354" t="s">
        <v>363</v>
      </c>
      <c r="B37" s="1355"/>
      <c r="C37" s="1355"/>
      <c r="D37" s="1340"/>
      <c r="E37" s="1341"/>
      <c r="F37" s="1341"/>
      <c r="G37" s="1342"/>
      <c r="H37" s="1356">
        <f t="shared" ref="H37:BC37" si="7">SUM(H33:H36)</f>
        <v>29.47</v>
      </c>
      <c r="I37" s="1357">
        <f t="shared" si="7"/>
        <v>0.44999999999999996</v>
      </c>
      <c r="J37" s="1358">
        <f t="shared" si="7"/>
        <v>0.25079999999999997</v>
      </c>
      <c r="K37" s="1359">
        <f t="shared" si="7"/>
        <v>28.619999999999997</v>
      </c>
      <c r="L37" s="1357">
        <f t="shared" si="7"/>
        <v>0.43440000000000001</v>
      </c>
      <c r="M37" s="1360">
        <f t="shared" si="7"/>
        <v>0.248</v>
      </c>
      <c r="N37" s="1356">
        <f t="shared" si="7"/>
        <v>28.09</v>
      </c>
      <c r="O37" s="1357">
        <f t="shared" si="7"/>
        <v>0.42759999999999998</v>
      </c>
      <c r="P37" s="1358">
        <f t="shared" si="7"/>
        <v>0.25119999999999998</v>
      </c>
      <c r="Q37" s="1359">
        <f t="shared" si="7"/>
        <v>28.669999999999998</v>
      </c>
      <c r="R37" s="1357">
        <f t="shared" si="7"/>
        <v>0.44000000000000006</v>
      </c>
      <c r="S37" s="1360">
        <f t="shared" si="7"/>
        <v>0.24960000000000002</v>
      </c>
      <c r="T37" s="1356">
        <f t="shared" si="7"/>
        <v>31.819999999999997</v>
      </c>
      <c r="U37" s="1357">
        <f t="shared" si="7"/>
        <v>0.50280000000000002</v>
      </c>
      <c r="V37" s="1358">
        <f t="shared" si="7"/>
        <v>0.24840000000000001</v>
      </c>
      <c r="W37" s="1356">
        <f t="shared" si="7"/>
        <v>37.4</v>
      </c>
      <c r="X37" s="1357">
        <f t="shared" si="7"/>
        <v>0.60719999999999996</v>
      </c>
      <c r="Y37" s="1358">
        <f t="shared" si="7"/>
        <v>0.25839999999999996</v>
      </c>
      <c r="Z37" s="1359">
        <f t="shared" si="7"/>
        <v>40.25</v>
      </c>
      <c r="AA37" s="1357">
        <f t="shared" si="7"/>
        <v>0.65040000000000009</v>
      </c>
      <c r="AB37" s="1360">
        <f t="shared" si="7"/>
        <v>0.28560000000000002</v>
      </c>
      <c r="AC37" s="1356">
        <f t="shared" si="7"/>
        <v>40.67</v>
      </c>
      <c r="AD37" s="1357">
        <f t="shared" si="7"/>
        <v>0.64480000000000004</v>
      </c>
      <c r="AE37" s="1358">
        <f t="shared" si="7"/>
        <v>0.29920000000000002</v>
      </c>
      <c r="AF37" s="1359">
        <f t="shared" si="7"/>
        <v>41.230000000000004</v>
      </c>
      <c r="AG37" s="1357">
        <f t="shared" si="7"/>
        <v>0.65080000000000005</v>
      </c>
      <c r="AH37" s="1360">
        <f t="shared" si="7"/>
        <v>0.30959999999999999</v>
      </c>
      <c r="AI37" s="1356">
        <f t="shared" si="7"/>
        <v>41.1</v>
      </c>
      <c r="AJ37" s="1357">
        <f t="shared" si="7"/>
        <v>0.6492</v>
      </c>
      <c r="AK37" s="1358">
        <f t="shared" si="7"/>
        <v>0.308</v>
      </c>
      <c r="AL37" s="1356">
        <f t="shared" si="7"/>
        <v>40.799999999999997</v>
      </c>
      <c r="AM37" s="1357">
        <f t="shared" si="7"/>
        <v>0.64359999999999995</v>
      </c>
      <c r="AN37" s="1358">
        <f t="shared" si="7"/>
        <v>0.30640000000000001</v>
      </c>
      <c r="AO37" s="1359">
        <f t="shared" si="7"/>
        <v>40.33</v>
      </c>
      <c r="AP37" s="1357">
        <f t="shared" si="7"/>
        <v>0.63880000000000003</v>
      </c>
      <c r="AQ37" s="1360">
        <f t="shared" si="7"/>
        <v>0.2984</v>
      </c>
      <c r="AR37" s="1356">
        <f t="shared" si="7"/>
        <v>38.69</v>
      </c>
      <c r="AS37" s="1357">
        <f t="shared" si="7"/>
        <v>0.61240000000000006</v>
      </c>
      <c r="AT37" s="1358">
        <f t="shared" si="7"/>
        <v>0.30200000000000005</v>
      </c>
      <c r="AU37" s="1359">
        <f t="shared" si="7"/>
        <v>38.53</v>
      </c>
      <c r="AV37" s="1357">
        <f t="shared" si="7"/>
        <v>0.60919999999999996</v>
      </c>
      <c r="AW37" s="1360">
        <f t="shared" si="7"/>
        <v>0.3024</v>
      </c>
      <c r="AX37" s="1356">
        <f t="shared" si="7"/>
        <v>39.56</v>
      </c>
      <c r="AY37" s="1357">
        <f t="shared" si="7"/>
        <v>0.62719999999999998</v>
      </c>
      <c r="AZ37" s="1358">
        <f t="shared" si="7"/>
        <v>0.30679999999999996</v>
      </c>
      <c r="BA37" s="1356">
        <f t="shared" si="7"/>
        <v>38.870000000000005</v>
      </c>
      <c r="BB37" s="1357">
        <f t="shared" si="7"/>
        <v>0.61880000000000002</v>
      </c>
      <c r="BC37" s="1358">
        <f t="shared" si="7"/>
        <v>0.2964</v>
      </c>
      <c r="BD37" s="1361">
        <f t="shared" ref="BD37:CA37" si="8">SUM(BD33:BD36)</f>
        <v>39.89</v>
      </c>
      <c r="BE37" s="1362">
        <f t="shared" si="8"/>
        <v>0.63800000000000001</v>
      </c>
      <c r="BF37" s="1363">
        <f t="shared" si="8"/>
        <v>0.28120000000000001</v>
      </c>
      <c r="BG37" s="1364">
        <f t="shared" si="8"/>
        <v>40.730000000000004</v>
      </c>
      <c r="BH37" s="1362">
        <f t="shared" si="8"/>
        <v>0.65359999999999996</v>
      </c>
      <c r="BI37" s="1363">
        <f t="shared" si="8"/>
        <v>0.28239999999999998</v>
      </c>
      <c r="BJ37" s="1364">
        <f t="shared" si="8"/>
        <v>42.09</v>
      </c>
      <c r="BK37" s="1362">
        <f t="shared" si="8"/>
        <v>0.67999999999999994</v>
      </c>
      <c r="BL37" s="1365">
        <f t="shared" si="8"/>
        <v>0.28200000000000003</v>
      </c>
      <c r="BM37" s="1364">
        <f t="shared" si="8"/>
        <v>41.66</v>
      </c>
      <c r="BN37" s="1362">
        <f t="shared" si="8"/>
        <v>0.68159999999999998</v>
      </c>
      <c r="BO37" s="1363">
        <f t="shared" si="8"/>
        <v>0.2772</v>
      </c>
      <c r="BP37" s="1364">
        <f t="shared" si="8"/>
        <v>41.85</v>
      </c>
      <c r="BQ37" s="1362">
        <f t="shared" si="8"/>
        <v>0.68159999999999998</v>
      </c>
      <c r="BR37" s="1363">
        <f t="shared" si="8"/>
        <v>0.26640000000000003</v>
      </c>
      <c r="BS37" s="1361">
        <f t="shared" si="8"/>
        <v>38.97</v>
      </c>
      <c r="BT37" s="1362">
        <f t="shared" si="8"/>
        <v>0.628</v>
      </c>
      <c r="BU37" s="1363">
        <f t="shared" si="8"/>
        <v>0.26519999999999999</v>
      </c>
      <c r="BV37" s="1364">
        <f t="shared" si="8"/>
        <v>33.35</v>
      </c>
      <c r="BW37" s="1362">
        <f t="shared" si="8"/>
        <v>0.52960000000000007</v>
      </c>
      <c r="BX37" s="1365">
        <f t="shared" si="8"/>
        <v>0.25719999999999998</v>
      </c>
      <c r="BY37" s="1364">
        <f t="shared" si="8"/>
        <v>29.96</v>
      </c>
      <c r="BZ37" s="1362">
        <f t="shared" si="8"/>
        <v>0.46360000000000001</v>
      </c>
      <c r="CA37" s="1363">
        <f t="shared" si="8"/>
        <v>0.25439999999999996</v>
      </c>
      <c r="CB37" s="877">
        <f t="shared" si="3"/>
        <v>14.163199999999998</v>
      </c>
      <c r="CC37" s="877">
        <f t="shared" si="3"/>
        <v>6.6872000000000007</v>
      </c>
    </row>
    <row r="38" spans="1:88" ht="13.5" thickBot="1" x14ac:dyDescent="0.25">
      <c r="A38" s="1094" t="s">
        <v>80</v>
      </c>
      <c r="B38" s="1095"/>
      <c r="C38" s="1095"/>
      <c r="D38" s="1095"/>
      <c r="E38" s="1095"/>
      <c r="F38" s="1095"/>
      <c r="G38" s="1096"/>
      <c r="H38" s="1097"/>
      <c r="I38" s="1098"/>
      <c r="J38" s="1026"/>
      <c r="K38" s="1099"/>
      <c r="L38" s="1098"/>
      <c r="M38" s="966"/>
      <c r="N38" s="1097"/>
      <c r="O38" s="1098"/>
      <c r="P38" s="1026"/>
      <c r="Q38" s="1099"/>
      <c r="R38" s="1098"/>
      <c r="S38" s="966"/>
      <c r="T38" s="1097"/>
      <c r="U38" s="1098"/>
      <c r="V38" s="1026"/>
      <c r="W38" s="1097"/>
      <c r="X38" s="1098"/>
      <c r="Y38" s="1026"/>
      <c r="Z38" s="1099"/>
      <c r="AA38" s="1098"/>
      <c r="AB38" s="966"/>
      <c r="AC38" s="1100"/>
      <c r="AD38" s="1098"/>
      <c r="AE38" s="1101"/>
      <c r="AF38" s="1098"/>
      <c r="AG38" s="1098"/>
      <c r="AH38" s="1098"/>
      <c r="AI38" s="1100"/>
      <c r="AJ38" s="1098"/>
      <c r="AK38" s="1101"/>
      <c r="AL38" s="1100"/>
      <c r="AM38" s="1098"/>
      <c r="AN38" s="1101"/>
      <c r="AO38" s="1098"/>
      <c r="AP38" s="1098"/>
      <c r="AQ38" s="1098"/>
      <c r="AR38" s="1100"/>
      <c r="AS38" s="1098"/>
      <c r="AT38" s="1101"/>
      <c r="AU38" s="1098"/>
      <c r="AV38" s="1098"/>
      <c r="AW38" s="1098"/>
      <c r="AX38" s="1100"/>
      <c r="AY38" s="1098"/>
      <c r="AZ38" s="1101"/>
      <c r="BA38" s="1100"/>
      <c r="BB38" s="1098"/>
      <c r="BC38" s="1101"/>
      <c r="BD38" s="1098"/>
      <c r="BE38" s="1098"/>
      <c r="BF38" s="1101"/>
      <c r="BG38" s="1098"/>
      <c r="BH38" s="1098"/>
      <c r="BI38" s="1101"/>
      <c r="BJ38" s="1098"/>
      <c r="BK38" s="1098"/>
      <c r="BL38" s="1098"/>
      <c r="BM38" s="1100"/>
      <c r="BN38" s="1098"/>
      <c r="BO38" s="1101"/>
      <c r="BP38" s="1100"/>
      <c r="BQ38" s="1098"/>
      <c r="BR38" s="1101"/>
      <c r="BS38" s="1098"/>
      <c r="BT38" s="1098"/>
      <c r="BU38" s="1101"/>
      <c r="BV38" s="1098"/>
      <c r="BW38" s="1098"/>
      <c r="BX38" s="1098"/>
      <c r="BY38" s="1100"/>
      <c r="BZ38" s="1098"/>
      <c r="CA38" s="1101"/>
    </row>
    <row r="39" spans="1:88" ht="15" customHeight="1" x14ac:dyDescent="0.2">
      <c r="A39" s="1027"/>
      <c r="B39" s="1054" t="s">
        <v>81</v>
      </c>
      <c r="C39" s="1055"/>
      <c r="D39" s="1055" t="s">
        <v>325</v>
      </c>
      <c r="E39" s="1055"/>
      <c r="F39" s="1055"/>
      <c r="G39" s="1016"/>
      <c r="H39" s="1137">
        <v>9.9299999999999996E-3</v>
      </c>
      <c r="I39" s="1103" t="s">
        <v>83</v>
      </c>
      <c r="J39" s="1106">
        <v>4.9099999999999998E-2</v>
      </c>
      <c r="K39" s="1138"/>
      <c r="L39" s="1103"/>
      <c r="M39" s="1108"/>
      <c r="N39" s="1137"/>
      <c r="O39" s="1103"/>
      <c r="P39" s="1106"/>
      <c r="Q39" s="1138"/>
      <c r="R39" s="1103"/>
      <c r="S39" s="1108"/>
      <c r="T39" s="1137"/>
      <c r="U39" s="1103"/>
      <c r="V39" s="1106"/>
      <c r="W39" s="1137"/>
      <c r="X39" s="1103"/>
      <c r="Y39" s="1106"/>
      <c r="Z39" s="1138"/>
      <c r="AA39" s="1103"/>
      <c r="AB39" s="1108"/>
      <c r="AC39" s="1109"/>
      <c r="AD39" s="1103"/>
      <c r="AE39" s="1110"/>
      <c r="AF39" s="1111"/>
      <c r="AG39" s="1103"/>
      <c r="AH39" s="1112"/>
      <c r="AI39" s="1109"/>
      <c r="AJ39" s="1103"/>
      <c r="AK39" s="1110"/>
      <c r="AL39" s="1109"/>
      <c r="AM39" s="1103"/>
      <c r="AN39" s="1110"/>
      <c r="AO39" s="1111"/>
      <c r="AP39" s="1103"/>
      <c r="AQ39" s="1112"/>
      <c r="AR39" s="1109"/>
      <c r="AS39" s="1103"/>
      <c r="AT39" s="1110"/>
      <c r="AU39" s="1111"/>
      <c r="AV39" s="1103"/>
      <c r="AW39" s="1112"/>
      <c r="AX39" s="1109"/>
      <c r="AY39" s="1103"/>
      <c r="AZ39" s="1110"/>
      <c r="BA39" s="1109"/>
      <c r="BB39" s="1103"/>
      <c r="BC39" s="1110"/>
      <c r="BD39" s="1111"/>
      <c r="BE39" s="1103"/>
      <c r="BF39" s="1110"/>
      <c r="BG39" s="1109"/>
      <c r="BH39" s="1103"/>
      <c r="BI39" s="1110"/>
      <c r="BJ39" s="1109"/>
      <c r="BK39" s="1103"/>
      <c r="BL39" s="1112"/>
      <c r="BM39" s="1109"/>
      <c r="BN39" s="1103"/>
      <c r="BO39" s="1110"/>
      <c r="BP39" s="1109"/>
      <c r="BQ39" s="1103"/>
      <c r="BR39" s="1110"/>
      <c r="BS39" s="1111"/>
      <c r="BT39" s="1103"/>
      <c r="BU39" s="1110"/>
      <c r="BV39" s="1109"/>
      <c r="BW39" s="1103"/>
      <c r="BX39" s="1112"/>
      <c r="BY39" s="1109"/>
      <c r="BZ39" s="1103"/>
      <c r="CA39" s="1110"/>
    </row>
    <row r="40" spans="1:88" ht="15" customHeight="1" x14ac:dyDescent="0.2">
      <c r="A40" s="1028" t="s">
        <v>23</v>
      </c>
      <c r="B40" s="1022" t="s">
        <v>84</v>
      </c>
      <c r="C40" s="644"/>
      <c r="D40" s="1113" t="s">
        <v>85</v>
      </c>
      <c r="E40" s="1113"/>
      <c r="F40" s="1113"/>
      <c r="G40" s="991"/>
      <c r="H40" s="1280">
        <f>(SUM(I$6*I$6,J$6*J$6)/POWER($C$8,2))*$C$41</f>
        <v>2.0047990073469391E-4</v>
      </c>
      <c r="I40" s="1103" t="s">
        <v>83</v>
      </c>
      <c r="J40" s="1366">
        <f>($E$41/100)*(SUM(I$6*I$6,J$6*J$6)/$C$8)</f>
        <v>2.9470545408E-3</v>
      </c>
      <c r="K40" s="1282">
        <f>(SUM(L$6*L$6,M$6*M$6)/POWER($C$8,2))*$C$41</f>
        <v>1.9742556212244897E-4</v>
      </c>
      <c r="L40" s="1103" t="s">
        <v>83</v>
      </c>
      <c r="M40" s="1367">
        <f>($E$41/100)*(SUM(L$6*L$6,M$6*M$6)/$C$8)</f>
        <v>2.9021557631999997E-3</v>
      </c>
      <c r="N40" s="1280">
        <f>(SUM(O$6*O$6,P$6*P$6)/POWER($C$8,2))*$C$41</f>
        <v>1.956243183310657E-4</v>
      </c>
      <c r="O40" s="1103" t="s">
        <v>83</v>
      </c>
      <c r="P40" s="1366">
        <f>($E$41/100)*(SUM(O$6*O$6,P$6*P$6)/$C$8)</f>
        <v>2.8756774794666661E-3</v>
      </c>
      <c r="Q40" s="1282">
        <f>(SUM(R$6*R$6,S$6*S$6)/POWER($C$8,2))*$C$41</f>
        <v>2.1125776522448974E-4</v>
      </c>
      <c r="R40" s="1103" t="s">
        <v>83</v>
      </c>
      <c r="S40" s="1367">
        <f>($E$41/100)*(SUM(R$6*R$6,S$6*S$6)/$C$8)</f>
        <v>3.1054891487999996E-3</v>
      </c>
      <c r="T40" s="1280">
        <f>(SUM(U$6*U$6,V$6*V$6)/POWER($C$8,2))*$C$41</f>
        <v>2.6180952823582769E-4</v>
      </c>
      <c r="U40" s="1103" t="s">
        <v>83</v>
      </c>
      <c r="V40" s="1366">
        <f>($E$41/100)*(SUM(U$6*U$6,V$6*V$6)/$C$8)</f>
        <v>3.8486000650666671E-3</v>
      </c>
      <c r="W40" s="1280">
        <f>(SUM(X$6*X$6,Y$6*Y$6)/POWER($C$8,2))*$C$41</f>
        <v>3.9113973275283441E-4</v>
      </c>
      <c r="X40" s="1103" t="s">
        <v>83</v>
      </c>
      <c r="Y40" s="1366">
        <f>($E$41/100)*(SUM(X$6*X$6,Y$6*Y$6)/$C$8)</f>
        <v>5.7497540714666652E-3</v>
      </c>
      <c r="Z40" s="1282">
        <f>(SUM(AA$6*AA$6,AB$6*AB$6)/POWER($C$8,2))*$C$41</f>
        <v>4.7330645928344667E-4</v>
      </c>
      <c r="AA40" s="1103" t="s">
        <v>83</v>
      </c>
      <c r="AB40" s="1367">
        <f>($E$41/100)*(SUM(AA$6*AA$6,AB$6*AB$6)/$C$8)</f>
        <v>6.957604951466665E-3</v>
      </c>
      <c r="AC40" s="1280">
        <f>(SUM(AD$6*AD$6,AE$6*AE$6)/POWER($C$8,2))*$C$41</f>
        <v>6.1101337730612242E-4</v>
      </c>
      <c r="AD40" s="1103" t="s">
        <v>83</v>
      </c>
      <c r="AE40" s="1366">
        <f>($E$41/100)*(SUM(AD$6*AD$6,AE$6*AE$6)/$C$8)</f>
        <v>8.9818966464000009E-3</v>
      </c>
      <c r="AF40" s="1282">
        <f>(SUM(AG$6*AG$6,AH$6*AH$6)/POWER($C$8,2))*$C$41</f>
        <v>6.6802803882086165E-4</v>
      </c>
      <c r="AG40" s="1103" t="s">
        <v>83</v>
      </c>
      <c r="AH40" s="1367">
        <f>($E$41/100)*(SUM(AG$6*AG$6,AH$6*AH$6)/$C$8)</f>
        <v>9.8200121706666661E-3</v>
      </c>
      <c r="AI40" s="1280">
        <f>(SUM(AJ$6*AJ$6,AK$6*AK$6)/POWER($C$8,2))*$C$41</f>
        <v>6.4714791851247185E-4</v>
      </c>
      <c r="AJ40" s="1103" t="s">
        <v>83</v>
      </c>
      <c r="AK40" s="1366">
        <f>($E$41/100)*(SUM(AJ$6*AJ$6,AK$6*AK$6)/$C$8)</f>
        <v>9.5130744021333351E-3</v>
      </c>
      <c r="AL40" s="1280">
        <f>(SUM(AM$6*AM$6,AN$6*AN$6)/POWER($C$8,2))*$C$41</f>
        <v>6.5352215691609971E-4</v>
      </c>
      <c r="AM40" s="1103" t="s">
        <v>83</v>
      </c>
      <c r="AN40" s="1366">
        <f>($E$41/100)*(SUM(AM$6*AM$6,AN$6*AN$6)/$C$8)</f>
        <v>9.6067757066666658E-3</v>
      </c>
      <c r="AO40" s="1282">
        <f>(SUM(AP$6*AP$6,AQ$6*AQ$6)/POWER($C$8,2))*$C$41</f>
        <v>6.0170707947392282E-4</v>
      </c>
      <c r="AP40" s="1103" t="s">
        <v>83</v>
      </c>
      <c r="AQ40" s="1367">
        <f>($E$41/100)*(SUM(AP$6*AP$6,AQ$6*AQ$6)/$C$8)</f>
        <v>8.8450940682666662E-3</v>
      </c>
      <c r="AR40" s="1280">
        <f>(SUM(AS$6*AS$6,AT$6*AT$6)/POWER($C$8,2))*$C$41</f>
        <v>5.4186654657596375E-4</v>
      </c>
      <c r="AS40" s="1103" t="s">
        <v>83</v>
      </c>
      <c r="AT40" s="1366">
        <f>($E$41/100)*(SUM(AS$6*AS$6,AT$6*AT$6)/$C$8)</f>
        <v>7.9654382346666663E-3</v>
      </c>
      <c r="AU40" s="1282">
        <f>(SUM(AV$6*AV$6,AW$6*AW$6)/POWER($C$8,2))*$C$41</f>
        <v>5.1932360983219952E-4</v>
      </c>
      <c r="AV40" s="1103" t="s">
        <v>83</v>
      </c>
      <c r="AW40" s="1367">
        <f>($E$41/100)*(SUM(AV$6*AV$6,AW$6*AW$6)/$C$8)</f>
        <v>7.6340570645333315E-3</v>
      </c>
      <c r="AX40" s="1280">
        <f>(SUM(AY$6*AY$6,AZ$6*AZ$6)/POWER($C$8,2))*$C$41</f>
        <v>5.0627552725623589E-4</v>
      </c>
      <c r="AY40" s="1103" t="s">
        <v>83</v>
      </c>
      <c r="AZ40" s="1366">
        <f>($E$41/100)*(SUM(AY$6*AY$6,AZ$6*AZ$6)/$C$8)</f>
        <v>7.4422502506666672E-3</v>
      </c>
      <c r="BA40" s="1280">
        <f>(SUM(BB$6*BB$6,BC$6*BC$6)/POWER($C$8,2))*$C$41</f>
        <v>4.2971087818594094E-4</v>
      </c>
      <c r="BB40" s="1103" t="s">
        <v>83</v>
      </c>
      <c r="BC40" s="1366">
        <f>($E$41/100)*(SUM(BB$6*BB$6,BC$6*BC$6)/$C$8)</f>
        <v>6.3167499093333317E-3</v>
      </c>
      <c r="BD40" s="1282">
        <f>(SUM(BE$6*BE$6,BF$6*BF$6)/POWER($C$8,2))*$C$41</f>
        <v>4.0031819943764168E-4</v>
      </c>
      <c r="BE40" s="1103" t="s">
        <v>83</v>
      </c>
      <c r="BF40" s="1366">
        <f>($E$41/100)*(SUM(BE$6*BE$6,BF$6*BF$6)/$C$8)</f>
        <v>5.8846775317333332E-3</v>
      </c>
      <c r="BG40" s="1282">
        <f>(SUM(BH$6*BH$6,BI$6*BI$6)/POWER($C$8,2))*$C$41</f>
        <v>4.939225097868482E-4</v>
      </c>
      <c r="BH40" s="1103" t="s">
        <v>83</v>
      </c>
      <c r="BI40" s="1366">
        <f>($E$41/100)*(SUM(BH$6*BH$6,BI$6*BI$6)/$C$8)</f>
        <v>7.2606608938666677E-3</v>
      </c>
      <c r="BJ40" s="1282">
        <f>(SUM(BK$6*BK$6,BL$6*BL$6)/POWER($C$8,2))*$C$41</f>
        <v>4.7081320613151929E-4</v>
      </c>
      <c r="BK40" s="1103" t="s">
        <v>83</v>
      </c>
      <c r="BL40" s="1367">
        <f>($E$41/100)*(SUM(BK$6*BK$6,BL$6*BL$6)/$C$8)</f>
        <v>6.9209541301333329E-3</v>
      </c>
      <c r="BM40" s="1280">
        <f>(SUM(BN$6*BN$6,BO$6*BO$6)/POWER($C$8,2))*$C$41</f>
        <v>4.8676145182766436E-4</v>
      </c>
      <c r="BN40" s="1103" t="s">
        <v>83</v>
      </c>
      <c r="BO40" s="1366">
        <f>($E$41/100)*(SUM(BN$6*BN$6,BO$6*BO$6)/$C$8)</f>
        <v>7.1553933418666664E-3</v>
      </c>
      <c r="BP40" s="1280">
        <f>(SUM(BQ$6*BQ$6,BR$6*BR$6)/POWER($C$8,2))*$C$41</f>
        <v>4.1068750338321984E-4</v>
      </c>
      <c r="BQ40" s="1103" t="s">
        <v>83</v>
      </c>
      <c r="BR40" s="1366">
        <f>($E$41/100)*(SUM(BQ$6*BQ$6,BR$6*BR$6)/$C$8)</f>
        <v>6.0371062997333323E-3</v>
      </c>
      <c r="BS40" s="1282">
        <f>(SUM(BT$6*BT$6,BU$6*BU$6)/POWER($C$8,2))*$C$41</f>
        <v>3.3441021859410429E-4</v>
      </c>
      <c r="BT40" s="1103" t="s">
        <v>83</v>
      </c>
      <c r="BU40" s="1366">
        <f>($E$41/100)*(SUM(BT$6*BT$6,BU$6*BU$6)/$C$8)</f>
        <v>4.9158302133333331E-3</v>
      </c>
      <c r="BV40" s="1282">
        <f>(SUM(BW$6*BW$6,BX$6*BX$6)/POWER($C$8,2))*$C$41</f>
        <v>2.8207858706575962E-4</v>
      </c>
      <c r="BW40" s="1103" t="s">
        <v>83</v>
      </c>
      <c r="BX40" s="1367">
        <f>($E$41/100)*(SUM(BW$6*BW$6,BX$6*BX$6)/$C$8)</f>
        <v>4.1465552298666662E-3</v>
      </c>
      <c r="BY40" s="1280">
        <f>(SUM(BZ$6*BZ$6,CA$6*CA$6)/POWER($C$8,2))*$C$41</f>
        <v>2.0959710751927433E-4</v>
      </c>
      <c r="BZ40" s="1103" t="s">
        <v>83</v>
      </c>
      <c r="CA40" s="1366">
        <f>($E$41/100)*(SUM(BZ$6*BZ$6,CA$6*CA$6)/$C$8)</f>
        <v>3.081077480533333E-3</v>
      </c>
    </row>
    <row r="41" spans="1:88" ht="14.25" customHeight="1" thickBot="1" x14ac:dyDescent="0.25">
      <c r="A41" s="1028"/>
      <c r="B41" s="1122" t="s">
        <v>343</v>
      </c>
      <c r="C41" s="1123">
        <v>4.4999999999999998E-2</v>
      </c>
      <c r="D41" s="629" t="s">
        <v>344</v>
      </c>
      <c r="E41" s="1292">
        <v>10.5</v>
      </c>
      <c r="F41" s="1292"/>
      <c r="G41" s="1001"/>
      <c r="H41" s="1125"/>
      <c r="I41" s="688"/>
      <c r="J41" s="668"/>
      <c r="K41" s="1126"/>
      <c r="L41" s="688"/>
      <c r="M41" s="667"/>
      <c r="N41" s="1125"/>
      <c r="O41" s="688"/>
      <c r="P41" s="668"/>
      <c r="Q41" s="1126"/>
      <c r="R41" s="688"/>
      <c r="S41" s="667"/>
      <c r="T41" s="1125"/>
      <c r="U41" s="688"/>
      <c r="V41" s="668"/>
      <c r="W41" s="1125"/>
      <c r="X41" s="688"/>
      <c r="Y41" s="668"/>
      <c r="Z41" s="1126"/>
      <c r="AA41" s="688"/>
      <c r="AB41" s="667"/>
      <c r="AC41" s="1125"/>
      <c r="AD41" s="688"/>
      <c r="AE41" s="668"/>
      <c r="AF41" s="1126"/>
      <c r="AG41" s="688"/>
      <c r="AH41" s="667"/>
      <c r="AI41" s="1125"/>
      <c r="AJ41" s="688"/>
      <c r="AK41" s="668"/>
      <c r="AL41" s="1125"/>
      <c r="AM41" s="688"/>
      <c r="AN41" s="668"/>
      <c r="AO41" s="1126"/>
      <c r="AP41" s="688"/>
      <c r="AQ41" s="667"/>
      <c r="AR41" s="1125"/>
      <c r="AS41" s="688"/>
      <c r="AT41" s="668"/>
      <c r="AU41" s="1126"/>
      <c r="AV41" s="688"/>
      <c r="AW41" s="667"/>
      <c r="AX41" s="1125"/>
      <c r="AY41" s="688"/>
      <c r="AZ41" s="668"/>
      <c r="BA41" s="1125"/>
      <c r="BB41" s="629"/>
      <c r="BC41" s="668"/>
      <c r="BD41" s="1126"/>
      <c r="BE41" s="688"/>
      <c r="BF41" s="668"/>
      <c r="BG41" s="1126"/>
      <c r="BH41" s="688"/>
      <c r="BI41" s="668"/>
      <c r="BJ41" s="1126"/>
      <c r="BK41" s="688"/>
      <c r="BL41" s="667"/>
      <c r="BM41" s="1125"/>
      <c r="BN41" s="688"/>
      <c r="BO41" s="668"/>
      <c r="BP41" s="1125"/>
      <c r="BQ41" s="688"/>
      <c r="BR41" s="668"/>
      <c r="BS41" s="1126"/>
      <c r="BT41" s="688"/>
      <c r="BU41" s="668"/>
      <c r="BV41" s="1126"/>
      <c r="BW41" s="688"/>
      <c r="BX41" s="667"/>
      <c r="BY41" s="1125"/>
      <c r="BZ41" s="688"/>
      <c r="CA41" s="668"/>
    </row>
    <row r="42" spans="1:88" ht="15" customHeight="1" thickBot="1" x14ac:dyDescent="0.25">
      <c r="A42" s="1037"/>
      <c r="B42" s="1127" t="s">
        <v>90</v>
      </c>
      <c r="C42" s="1128"/>
      <c r="D42" s="1128"/>
      <c r="E42" s="1128"/>
      <c r="F42" s="1128"/>
      <c r="G42" s="1129"/>
      <c r="H42" s="1130">
        <f>SUM(I6,$H$39,H40)</f>
        <v>0.37080247990073467</v>
      </c>
      <c r="I42" s="1131" t="s">
        <v>83</v>
      </c>
      <c r="J42" s="1132">
        <f>SUM(J6,$J$39,J40)</f>
        <v>0.26823905454080005</v>
      </c>
      <c r="K42" s="1133">
        <f>SUM(L6,$H$39,K40)</f>
        <v>0.36710342556212239</v>
      </c>
      <c r="L42" s="1131" t="s">
        <v>83</v>
      </c>
      <c r="M42" s="1134">
        <f>SUM(M6,$J$39,M40)</f>
        <v>0.26809815576320001</v>
      </c>
      <c r="N42" s="1130">
        <f>SUM(O6,$H$39,N40)</f>
        <v>0.36585362431833107</v>
      </c>
      <c r="O42" s="1131" t="s">
        <v>83</v>
      </c>
      <c r="P42" s="1132">
        <f>SUM(P6,$J$39,P40)</f>
        <v>0.26644767747946663</v>
      </c>
      <c r="Q42" s="1133">
        <f>SUM(R6,$H$39,Q40)</f>
        <v>0.38506925776522444</v>
      </c>
      <c r="R42" s="1131" t="s">
        <v>83</v>
      </c>
      <c r="S42" s="1134">
        <f>SUM(S6,$J$39,S40)</f>
        <v>0.26611748914880001</v>
      </c>
      <c r="T42" s="1130">
        <f>SUM(U6,$H$39,T40)</f>
        <v>0.43759180952823584</v>
      </c>
      <c r="U42" s="1131" t="s">
        <v>83</v>
      </c>
      <c r="V42" s="1132">
        <f>SUM(V6,$J$39,V40)</f>
        <v>0.27259660006506664</v>
      </c>
      <c r="W42" s="1130">
        <f>SUM(X6,$H$39,W40)</f>
        <v>0.55056913973275279</v>
      </c>
      <c r="X42" s="1131" t="s">
        <v>83</v>
      </c>
      <c r="Y42" s="1132">
        <f>SUM(Y6,$J$39,Y40)</f>
        <v>0.28532175407146665</v>
      </c>
      <c r="Z42" s="1133">
        <f>SUM(AA6,$H$39,Z40)</f>
        <v>0.61105130645928341</v>
      </c>
      <c r="AA42" s="1131" t="s">
        <v>83</v>
      </c>
      <c r="AB42" s="1134">
        <f>SUM(AB6,$J$39,AB40)</f>
        <v>0.29412960495146667</v>
      </c>
      <c r="AC42" s="1130">
        <f>SUM(AD6,$H$39,AC40)</f>
        <v>0.6987410133773061</v>
      </c>
      <c r="AD42" s="1131" t="s">
        <v>83</v>
      </c>
      <c r="AE42" s="1132">
        <f>SUM(AE6,$J$39,AE40)</f>
        <v>0.31360989664639993</v>
      </c>
      <c r="AF42" s="1133">
        <f>SUM(AG6,$H$39,AF40)</f>
        <v>0.72630202803882082</v>
      </c>
      <c r="AG42" s="1131" t="s">
        <v>83</v>
      </c>
      <c r="AH42" s="1134">
        <f>SUM(AH6,$J$39,AH40)</f>
        <v>0.33635201217066668</v>
      </c>
      <c r="AI42" s="1130">
        <f>SUM(AJ6,$H$39,AI40)</f>
        <v>0.71390514791851256</v>
      </c>
      <c r="AJ42" s="1131" t="s">
        <v>83</v>
      </c>
      <c r="AK42" s="1132">
        <f>SUM(AK6,$J$39,AK40)</f>
        <v>0.33450107440213334</v>
      </c>
      <c r="AL42" s="1130">
        <f>SUM(AM6,$H$39,AL40)</f>
        <v>0.71318352215691605</v>
      </c>
      <c r="AM42" s="1131" t="s">
        <v>83</v>
      </c>
      <c r="AN42" s="1132">
        <f>SUM(AN6,$J$39,AN40)</f>
        <v>0.34638677570666665</v>
      </c>
      <c r="AO42" s="1133">
        <f>SUM(AP6,$H$39,AO40)</f>
        <v>0.68461170707947394</v>
      </c>
      <c r="AP42" s="1131" t="s">
        <v>83</v>
      </c>
      <c r="AQ42" s="1134">
        <f>SUM(AQ6,$J$39,AQ40)</f>
        <v>0.3342090940682666</v>
      </c>
      <c r="AR42" s="1130">
        <f>SUM(AS6,$H$39,AR40)</f>
        <v>0.64577586654657593</v>
      </c>
      <c r="AS42" s="1131" t="s">
        <v>83</v>
      </c>
      <c r="AT42" s="1132">
        <f>SUM(AT6,$J$39,AT40)</f>
        <v>0.3296734382346666</v>
      </c>
      <c r="AU42" s="1133">
        <f>SUM(AV6,$H$39,AU40)</f>
        <v>0.62615332360983211</v>
      </c>
      <c r="AV42" s="1131" t="s">
        <v>83</v>
      </c>
      <c r="AW42" s="1134">
        <f>SUM(AW6,$J$39,AW40)</f>
        <v>0.33771805706453334</v>
      </c>
      <c r="AX42" s="1130">
        <f>SUM(AY6,$H$39,AX40)</f>
        <v>0.61458827552725626</v>
      </c>
      <c r="AY42" s="1131" t="s">
        <v>83</v>
      </c>
      <c r="AZ42" s="1132">
        <f>SUM(AZ6,$J$39,AZ40)</f>
        <v>0.34208625025066669</v>
      </c>
      <c r="BA42" s="1130">
        <f>SUM(BB6,$H$39,BA40)</f>
        <v>0.56258371087818593</v>
      </c>
      <c r="BB42" s="1131" t="s">
        <v>83</v>
      </c>
      <c r="BC42" s="1132">
        <f>SUM(BC6,$J$39,BC40)</f>
        <v>0.3275447499093333</v>
      </c>
      <c r="BD42" s="1133">
        <f>SUM(BE6,$H$39,BD40)</f>
        <v>0.54328231819943762</v>
      </c>
      <c r="BE42" s="1131" t="s">
        <v>83</v>
      </c>
      <c r="BF42" s="1132">
        <f>SUM(BF6,$J$39,BF40)</f>
        <v>0.3177446775317333</v>
      </c>
      <c r="BG42" s="1130">
        <f>SUM(BH6,$H$39,BG40)</f>
        <v>0.61499992250978697</v>
      </c>
      <c r="BH42" s="1131" t="s">
        <v>83</v>
      </c>
      <c r="BI42" s="1132">
        <f>SUM(BI6,$J$39,BI40)</f>
        <v>0.32117666089386665</v>
      </c>
      <c r="BJ42" s="1130">
        <f>SUM(BK6,$H$39,BJ40)</f>
        <v>0.59852881320613149</v>
      </c>
      <c r="BK42" s="1131" t="s">
        <v>83</v>
      </c>
      <c r="BL42" s="1134">
        <f>SUM(BL6,$J$39,BL40)</f>
        <v>0.3193889541301333</v>
      </c>
      <c r="BM42" s="1130">
        <f>SUM(BN6,$H$39,BM40)</f>
        <v>0.61452076145182766</v>
      </c>
      <c r="BN42" s="1131" t="s">
        <v>83</v>
      </c>
      <c r="BO42" s="1132">
        <f>SUM(BO6,$J$39,BO40)</f>
        <v>0.30999139334186665</v>
      </c>
      <c r="BP42" s="1130">
        <f>SUM(BQ6,$H$39,BP40)</f>
        <v>0.55846868750338319</v>
      </c>
      <c r="BQ42" s="1131" t="s">
        <v>83</v>
      </c>
      <c r="BR42" s="1132">
        <f>SUM(BR6,$J$39,BR40)</f>
        <v>0.30369710629973329</v>
      </c>
      <c r="BS42" s="1133">
        <f>SUM(BT6,$H$39,BS40)</f>
        <v>0.4977844102185941</v>
      </c>
      <c r="BT42" s="1131" t="s">
        <v>83</v>
      </c>
      <c r="BU42" s="1132">
        <f>SUM(BU6,$J$39,BU40)</f>
        <v>0.29333583021333332</v>
      </c>
      <c r="BV42" s="1130">
        <f>SUM(BW6,$H$39,BV40)</f>
        <v>0.44782807858706575</v>
      </c>
      <c r="BW42" s="1131" t="s">
        <v>83</v>
      </c>
      <c r="BX42" s="1134">
        <f>SUM(BX6,$J$39,BX40)</f>
        <v>0.29259055522986666</v>
      </c>
      <c r="BY42" s="1130">
        <f>SUM(BZ6,$H$39,BY40)</f>
        <v>0.38128359710751925</v>
      </c>
      <c r="BZ42" s="1131" t="s">
        <v>83</v>
      </c>
      <c r="CA42" s="1132">
        <f>SUM(CA6,$J$39,CA40)</f>
        <v>0.26924507748053328</v>
      </c>
    </row>
    <row r="43" spans="1:88" x14ac:dyDescent="0.2">
      <c r="A43" s="1027"/>
      <c r="B43" s="1054" t="s">
        <v>81</v>
      </c>
      <c r="C43" s="1055"/>
      <c r="D43" s="1055" t="s">
        <v>325</v>
      </c>
      <c r="E43" s="1055"/>
      <c r="F43" s="1055"/>
      <c r="G43" s="1016"/>
      <c r="H43" s="1137">
        <v>9.7900000000000001E-3</v>
      </c>
      <c r="I43" s="1368"/>
      <c r="J43" s="1106">
        <v>4.9099999999999998E-2</v>
      </c>
      <c r="K43" s="1138"/>
      <c r="L43" s="1368"/>
      <c r="M43" s="1108"/>
      <c r="N43" s="1137"/>
      <c r="O43" s="1368"/>
      <c r="P43" s="1106"/>
      <c r="Q43" s="1138"/>
      <c r="R43" s="1368"/>
      <c r="S43" s="1108"/>
      <c r="T43" s="1137"/>
      <c r="U43" s="1368"/>
      <c r="V43" s="1106"/>
      <c r="W43" s="1137"/>
      <c r="X43" s="1368"/>
      <c r="Y43" s="1106"/>
      <c r="Z43" s="1138"/>
      <c r="AA43" s="1368"/>
      <c r="AB43" s="1108"/>
      <c r="AC43" s="1102"/>
      <c r="AD43" s="1368"/>
      <c r="AE43" s="1104"/>
      <c r="AF43" s="1135"/>
      <c r="AG43" s="1368"/>
      <c r="AH43" s="1136"/>
      <c r="AI43" s="1102"/>
      <c r="AJ43" s="1368"/>
      <c r="AK43" s="1104"/>
      <c r="AL43" s="1102"/>
      <c r="AM43" s="1368"/>
      <c r="AN43" s="1104"/>
      <c r="AO43" s="1135"/>
      <c r="AP43" s="1368"/>
      <c r="AQ43" s="1136"/>
      <c r="AR43" s="1102"/>
      <c r="AS43" s="1368"/>
      <c r="AT43" s="1104"/>
      <c r="AU43" s="1135"/>
      <c r="AV43" s="1368"/>
      <c r="AW43" s="1136"/>
      <c r="AX43" s="1102"/>
      <c r="AY43" s="1368"/>
      <c r="AZ43" s="1104"/>
      <c r="BA43" s="1102"/>
      <c r="BB43" s="1368"/>
      <c r="BC43" s="1104"/>
      <c r="BD43" s="1135"/>
      <c r="BE43" s="1368"/>
      <c r="BF43" s="1104"/>
      <c r="BG43" s="1135"/>
      <c r="BH43" s="1368"/>
      <c r="BI43" s="1104"/>
      <c r="BJ43" s="1135"/>
      <c r="BK43" s="1368"/>
      <c r="BL43" s="1136"/>
      <c r="BM43" s="1102"/>
      <c r="BN43" s="1368"/>
      <c r="BO43" s="1104"/>
      <c r="BP43" s="1102"/>
      <c r="BQ43" s="1368"/>
      <c r="BR43" s="1104"/>
      <c r="BS43" s="1135"/>
      <c r="BT43" s="1368"/>
      <c r="BU43" s="1104"/>
      <c r="BV43" s="1135"/>
      <c r="BW43" s="1368"/>
      <c r="BX43" s="1136"/>
      <c r="BY43" s="1102"/>
      <c r="BZ43" s="1368"/>
      <c r="CA43" s="1104"/>
    </row>
    <row r="44" spans="1:88" ht="12.75" customHeight="1" x14ac:dyDescent="0.2">
      <c r="A44" s="678" t="s">
        <v>91</v>
      </c>
      <c r="B44" s="1022" t="s">
        <v>84</v>
      </c>
      <c r="C44" s="644"/>
      <c r="D44" s="1113" t="s">
        <v>85</v>
      </c>
      <c r="E44" s="1113"/>
      <c r="F44" s="1113"/>
      <c r="G44" s="991"/>
      <c r="H44" s="1280">
        <f>(SUM(I$13*I$13,J$13*J$13)/POWER($C$15,2))*$C$45</f>
        <v>3.0117981634467111E-4</v>
      </c>
      <c r="I44" s="1103" t="s">
        <v>83</v>
      </c>
      <c r="J44" s="1366">
        <f>($E$45/100)*(SUM(I$13*I$13,J$13*J$13)/$C$15)</f>
        <v>4.4273433002666651E-3</v>
      </c>
      <c r="K44" s="1282">
        <f>(SUM(L$13*L$13,M$13*M$13)/POWER($C$15,2))*$C$45</f>
        <v>2.8394316509750559E-4</v>
      </c>
      <c r="L44" s="1103" t="s">
        <v>83</v>
      </c>
      <c r="M44" s="1367">
        <f>($E$45/100)*(SUM(L$13*L$13,M$13*M$13)/$C$15)</f>
        <v>4.1739645269333325E-3</v>
      </c>
      <c r="N44" s="1280">
        <f>(SUM(O$13*O$13,P$13*P$13)/POWER($C$15,2))*$C$45</f>
        <v>2.7913393777777778E-4</v>
      </c>
      <c r="O44" s="1103" t="s">
        <v>83</v>
      </c>
      <c r="P44" s="1366">
        <f>($E$45/100)*(SUM(O$13*O$13,P$13*P$13)/$C$15)</f>
        <v>4.1032688853333329E-3</v>
      </c>
      <c r="Q44" s="1282">
        <f>(SUM(R$13*R$13,S$13*S$13)/POWER($C$15,2))*$C$45</f>
        <v>2.9040130205895703E-4</v>
      </c>
      <c r="R44" s="1103" t="s">
        <v>83</v>
      </c>
      <c r="S44" s="1367">
        <f>($E$45/100)*(SUM(R$13*R$13,S$13*S$13)/$C$15)</f>
        <v>4.2688991402666677E-3</v>
      </c>
      <c r="T44" s="1280">
        <f>(SUM(U$13*U$13,V$13*V$13)/POWER($C$15,2))*$C$45</f>
        <v>3.5689865171882086E-4</v>
      </c>
      <c r="U44" s="1103" t="s">
        <v>83</v>
      </c>
      <c r="V44" s="1366">
        <f>($E$45/100)*(SUM(U$13*U$13,V$13*V$13)/$C$15)</f>
        <v>5.2464101802666661E-3</v>
      </c>
      <c r="W44" s="1280">
        <f>(SUM(X$13*X$13,Y$13*Y$13)/POWER($C$15,2))*$C$45</f>
        <v>4.9412476110657585E-4</v>
      </c>
      <c r="X44" s="1103" t="s">
        <v>83</v>
      </c>
      <c r="Y44" s="1366">
        <f>($E$45/100)*(SUM(X$13*X$13,Y$13*Y$13)/$C$15)</f>
        <v>7.2636339882666658E-3</v>
      </c>
      <c r="Z44" s="1282">
        <f>(SUM(AA$13*AA$13,AB$13*AB$13)/POWER($C$15,2))*$C$45</f>
        <v>5.7248387889342412E-4</v>
      </c>
      <c r="AA44" s="1103" t="s">
        <v>83</v>
      </c>
      <c r="AB44" s="1367">
        <f>($E$45/100)*(SUM(AA$13*AA$13,AB$13*AB$13)/$C$15)</f>
        <v>8.4155130197333342E-3</v>
      </c>
      <c r="AC44" s="1280">
        <f>(SUM(AD$13*AD$13,AE$13*AE$13)/POWER($C$15,2))*$C$45</f>
        <v>5.7333821532879836E-4</v>
      </c>
      <c r="AD44" s="1103" t="s">
        <v>83</v>
      </c>
      <c r="AE44" s="1366">
        <f>($E$45/100)*(SUM(AD$13*AD$13,AE$13*AE$13)/$C$15)</f>
        <v>8.4280717653333354E-3</v>
      </c>
      <c r="AF44" s="1282">
        <f>(SUM(AG$13*AG$13,AH$13*AH$13)/POWER($C$15,2))*$C$45</f>
        <v>5.8928569208163272E-4</v>
      </c>
      <c r="AG44" s="1103" t="s">
        <v>83</v>
      </c>
      <c r="AH44" s="1367">
        <f>($E$45/100)*(SUM(AG$13*AG$13,AH$13*AH$13)/$C$15)</f>
        <v>8.662499673600001E-3</v>
      </c>
      <c r="AI44" s="1280">
        <f>(SUM(AJ$13*AJ$13,AK$13*AK$13)/POWER($C$15,2))*$C$45</f>
        <v>5.8580623992743764E-4</v>
      </c>
      <c r="AJ44" s="1103" t="s">
        <v>83</v>
      </c>
      <c r="AK44" s="1366">
        <f>($E$45/100)*(SUM(AJ$13*AJ$13,AK$13*AK$13)/$C$15)</f>
        <v>8.6113517269333327E-3</v>
      </c>
      <c r="AL44" s="1280">
        <f>(SUM(AM$13*AM$13,AN$13*AN$13)/POWER($C$15,2))*$C$45</f>
        <v>5.7647971294331058E-4</v>
      </c>
      <c r="AM44" s="1103" t="s">
        <v>83</v>
      </c>
      <c r="AN44" s="1366">
        <f>($E$45/100)*(SUM(AM$13*AM$13,AN$13*AN$13)/$C$15)</f>
        <v>8.4742517802666659E-3</v>
      </c>
      <c r="AO44" s="1282">
        <f>(SUM(AP$13*AP$13,AQ$13*AQ$13)/POWER($C$15,2))*$C$45</f>
        <v>5.640595867573698E-4</v>
      </c>
      <c r="AP44" s="1103" t="s">
        <v>83</v>
      </c>
      <c r="AQ44" s="1367">
        <f>($E$45/100)*(SUM(AP$13*AP$13,AQ$13*AQ$13)/$C$15)</f>
        <v>8.2916759253333361E-3</v>
      </c>
      <c r="AR44" s="1280">
        <f>(SUM(AS$13*AS$13,AT$13*AT$13)/POWER($C$15,2))*$C$45</f>
        <v>5.2899299729705228E-4</v>
      </c>
      <c r="AS44" s="1103" t="s">
        <v>83</v>
      </c>
      <c r="AT44" s="1366">
        <f>($E$45/100)*(SUM(AS$13*AS$13,AT$13*AT$13)/$C$15)</f>
        <v>7.7761970602666687E-3</v>
      </c>
      <c r="AU44" s="1282">
        <f>(SUM(AV$13*AV$13,AW$13*AW$13)/POWER($C$15,2))*$C$45</f>
        <v>5.2483258369160994E-4</v>
      </c>
      <c r="AV44" s="1103" t="s">
        <v>83</v>
      </c>
      <c r="AW44" s="1367">
        <f>($E$45/100)*(SUM(AV$13*AV$13,AW$13*AW$13)/$C$15)</f>
        <v>7.7150389802666652E-3</v>
      </c>
      <c r="AX44" s="1280">
        <f>(SUM(AY$13*AY$13,AZ$13*AZ$13)/POWER($C$15,2))*$C$45</f>
        <v>5.5311643312471652E-4</v>
      </c>
      <c r="AY44" s="1103" t="s">
        <v>83</v>
      </c>
      <c r="AZ44" s="1366">
        <f>($E$45/100)*(SUM(AY$13*AY$13,AZ$13*AZ$13)/$C$15)</f>
        <v>8.1308115669333318E-3</v>
      </c>
      <c r="BA44" s="1280">
        <f>(SUM(BB$13*BB$13,BC$13*BC$13)/POWER($C$15,2))*$C$45</f>
        <v>5.3417829877551036E-4</v>
      </c>
      <c r="BB44" s="1103" t="s">
        <v>83</v>
      </c>
      <c r="BC44" s="1366">
        <f>($E$45/100)*(SUM(BB$13*BB$13,BC$13*BC$13)/$C$15)</f>
        <v>7.8524209920000018E-3</v>
      </c>
      <c r="BD44" s="1282">
        <f>(SUM(BE$13*BE$13,BF$13*BF$13)/POWER($C$15,2))*$C$45</f>
        <v>5.5155542087981864E-4</v>
      </c>
      <c r="BE44" s="1103" t="s">
        <v>83</v>
      </c>
      <c r="BF44" s="1366">
        <f>($E$45/100)*(SUM(BE$13*BE$13,BF$13*BF$13)/$C$15)</f>
        <v>8.1078646869333342E-3</v>
      </c>
      <c r="BG44" s="1282">
        <f>(SUM(BH$13*BH$13,BI$13*BI$13)/POWER($C$15,2))*$C$45</f>
        <v>5.7519839375963706E-4</v>
      </c>
      <c r="BH44" s="1103" t="s">
        <v>83</v>
      </c>
      <c r="BI44" s="1366">
        <f>($E$45/100)*(SUM(BH$13*BH$13,BI$13*BI$13)/$C$15)</f>
        <v>8.4554163882666639E-3</v>
      </c>
      <c r="BJ44" s="1282">
        <f>(SUM(BK$13*BK$13,BL$13*BL$13)/POWER($C$15,2))*$C$45</f>
        <v>6.1485846668480715E-4</v>
      </c>
      <c r="BK44" s="1103" t="s">
        <v>83</v>
      </c>
      <c r="BL44" s="1367">
        <f>($E$45/100)*(SUM(BK$13*BK$13,BL$13*BL$13)/$C$15)</f>
        <v>9.038419460266664E-3</v>
      </c>
      <c r="BM44" s="1280">
        <f>(SUM(BN$13*BN$13,BO$13*BO$13)/POWER($C$15,2))*$C$45</f>
        <v>6.1428742995011331E-4</v>
      </c>
      <c r="BN44" s="1103" t="s">
        <v>83</v>
      </c>
      <c r="BO44" s="1366">
        <f>($E$45/100)*(SUM(BN$13*BN$13,BO$13*BO$13)/$C$15)</f>
        <v>9.0300252202666648E-3</v>
      </c>
      <c r="BP44" s="1280">
        <f>(SUM(BQ$13*BQ$13,BR$13*BR$13)/POWER($C$15,2))*$C$45</f>
        <v>6.0768293732426314E-4</v>
      </c>
      <c r="BQ44" s="1103" t="s">
        <v>83</v>
      </c>
      <c r="BR44" s="1366">
        <f>($E$45/100)*(SUM(BQ$13*BQ$13,BR$13*BR$13)/$C$15)</f>
        <v>8.9329391786666674E-3</v>
      </c>
      <c r="BS44" s="1282">
        <f>(SUM(BT$13*BT$13,BU$13*BU$13)/POWER($C$15,2))*$C$45</f>
        <v>5.2728588799999998E-4</v>
      </c>
      <c r="BT44" s="1103" t="s">
        <v>83</v>
      </c>
      <c r="BU44" s="1366">
        <f>($E$45/100)*(SUM(BT$13*BT$13,BU$13*BU$13)/$C$15)</f>
        <v>7.7511025535999993E-3</v>
      </c>
      <c r="BV44" s="1282">
        <f>(SUM(BW$13*BW$13,BX$13*BX$13)/POWER($C$15,2))*$C$45</f>
        <v>3.9333069525623594E-4</v>
      </c>
      <c r="BW44" s="1103" t="s">
        <v>83</v>
      </c>
      <c r="BX44" s="1367">
        <f>($E$45/100)*(SUM(BW$13*BW$13,BX$13*BX$13)/$C$15)</f>
        <v>5.7819612202666681E-3</v>
      </c>
      <c r="BY44" s="1280">
        <f>(SUM(BZ$13*BZ$13,CA$13*CA$13)/POWER($C$15,2))*$C$45</f>
        <v>3.1739356734693876E-4</v>
      </c>
      <c r="BZ44" s="1103" t="s">
        <v>83</v>
      </c>
      <c r="CA44" s="1366">
        <f>($E$45/100)*(SUM(BZ$13*BZ$13,CA$13*CA$13)/$C$15)</f>
        <v>4.6656854399999993E-3</v>
      </c>
    </row>
    <row r="45" spans="1:88" ht="15" customHeight="1" thickBot="1" x14ac:dyDescent="0.25">
      <c r="A45" s="678"/>
      <c r="B45" s="1369" t="s">
        <v>343</v>
      </c>
      <c r="C45" s="1370">
        <v>4.4999999999999998E-2</v>
      </c>
      <c r="D45" s="662" t="s">
        <v>344</v>
      </c>
      <c r="E45" s="1297">
        <v>10.5</v>
      </c>
      <c r="F45" s="1297"/>
      <c r="G45" s="1371"/>
      <c r="H45" s="1372"/>
      <c r="I45" s="1373"/>
      <c r="J45" s="1374"/>
      <c r="K45" s="1375"/>
      <c r="L45" s="1373"/>
      <c r="M45" s="1376"/>
      <c r="N45" s="1372"/>
      <c r="O45" s="1373"/>
      <c r="P45" s="1374"/>
      <c r="Q45" s="1375"/>
      <c r="R45" s="1373"/>
      <c r="S45" s="1376"/>
      <c r="T45" s="1372"/>
      <c r="U45" s="1373"/>
      <c r="V45" s="1374"/>
      <c r="W45" s="1372"/>
      <c r="X45" s="1373"/>
      <c r="Y45" s="1374"/>
      <c r="Z45" s="1375"/>
      <c r="AA45" s="1373"/>
      <c r="AB45" s="1376"/>
      <c r="AC45" s="1372"/>
      <c r="AD45" s="1377"/>
      <c r="AE45" s="1374"/>
      <c r="AF45" s="1375"/>
      <c r="AG45" s="1377"/>
      <c r="AH45" s="1376"/>
      <c r="AI45" s="1372"/>
      <c r="AJ45" s="1377"/>
      <c r="AK45" s="1374"/>
      <c r="AL45" s="1372"/>
      <c r="AM45" s="1377"/>
      <c r="AN45" s="1374"/>
      <c r="AO45" s="1375"/>
      <c r="AP45" s="1377"/>
      <c r="AQ45" s="1376"/>
      <c r="AR45" s="1372"/>
      <c r="AS45" s="1377"/>
      <c r="AT45" s="1374"/>
      <c r="AU45" s="1375"/>
      <c r="AV45" s="1377"/>
      <c r="AW45" s="1376"/>
      <c r="AX45" s="1372"/>
      <c r="AY45" s="1377"/>
      <c r="AZ45" s="1374"/>
      <c r="BA45" s="1372"/>
      <c r="BB45" s="1377"/>
      <c r="BC45" s="1374"/>
      <c r="BD45" s="1375"/>
      <c r="BE45" s="1377"/>
      <c r="BF45" s="1374"/>
      <c r="BG45" s="1375"/>
      <c r="BH45" s="1377"/>
      <c r="BI45" s="1374"/>
      <c r="BJ45" s="1375"/>
      <c r="BK45" s="1377"/>
      <c r="BL45" s="1376"/>
      <c r="BM45" s="1372"/>
      <c r="BN45" s="1377"/>
      <c r="BO45" s="1374"/>
      <c r="BP45" s="1372"/>
      <c r="BQ45" s="1377"/>
      <c r="BR45" s="1374"/>
      <c r="BS45" s="1375"/>
      <c r="BT45" s="1377"/>
      <c r="BU45" s="1374"/>
      <c r="BV45" s="1375"/>
      <c r="BW45" s="1377"/>
      <c r="BX45" s="1376"/>
      <c r="BY45" s="1372"/>
      <c r="BZ45" s="1377"/>
      <c r="CA45" s="1374"/>
      <c r="CB45" s="877">
        <f>CB32+CB19</f>
        <v>13.082063999999999</v>
      </c>
      <c r="CC45" s="877">
        <f>CC32+CC19</f>
        <v>6.0218880000000006</v>
      </c>
    </row>
    <row r="46" spans="1:88" ht="13.5" thickBot="1" x14ac:dyDescent="0.25">
      <c r="A46" s="1037"/>
      <c r="B46" s="1127" t="s">
        <v>90</v>
      </c>
      <c r="C46" s="1128"/>
      <c r="D46" s="1128"/>
      <c r="E46" s="1128"/>
      <c r="F46" s="1128"/>
      <c r="G46" s="1129"/>
      <c r="H46" s="1130">
        <f>SUM(I13,$H$43,H44)</f>
        <v>0.46041117981634466</v>
      </c>
      <c r="I46" s="1131" t="s">
        <v>83</v>
      </c>
      <c r="J46" s="1132">
        <f>SUM(J13,$J$43,J44)</f>
        <v>0.30423134330026663</v>
      </c>
      <c r="K46" s="1133">
        <f>SUM(L13,$H$43,K44)</f>
        <v>0.44479394316509752</v>
      </c>
      <c r="L46" s="1131" t="s">
        <v>83</v>
      </c>
      <c r="M46" s="1134">
        <f>SUM(M13,$J$43,M44)</f>
        <v>0.30117796452693335</v>
      </c>
      <c r="N46" s="1130">
        <f>SUM(O13,$H$43,N44)</f>
        <v>0.43802113393777781</v>
      </c>
      <c r="O46" s="1131" t="s">
        <v>83</v>
      </c>
      <c r="P46" s="1132">
        <f>SUM(P13,$J$43,P44)</f>
        <v>0.30430726888533333</v>
      </c>
      <c r="Q46" s="1133">
        <f>SUM(R13,$H$43,Q44)</f>
        <v>0.45040040130205905</v>
      </c>
      <c r="R46" s="1131" t="s">
        <v>83</v>
      </c>
      <c r="S46" s="1134">
        <f>SUM(S13,$J$43,S44)</f>
        <v>0.30287289914026666</v>
      </c>
      <c r="T46" s="1130">
        <f>SUM(U13,$H$43,T44)</f>
        <v>0.51326689865171882</v>
      </c>
      <c r="U46" s="1131" t="s">
        <v>83</v>
      </c>
      <c r="V46" s="1132">
        <f>SUM(V13,$J$43,V44)</f>
        <v>0.30265041018026667</v>
      </c>
      <c r="W46" s="1130">
        <f>SUM(X13,$H$43,W44)</f>
        <v>0.61780412476110647</v>
      </c>
      <c r="X46" s="1131" t="s">
        <v>83</v>
      </c>
      <c r="Y46" s="1132">
        <f>SUM(Y13,$J$43,Y44)</f>
        <v>0.31469963398826661</v>
      </c>
      <c r="Z46" s="1133">
        <f>SUM(AA13,$H$43,Z44)</f>
        <v>0.66108248387889346</v>
      </c>
      <c r="AA46" s="1131" t="s">
        <v>83</v>
      </c>
      <c r="AB46" s="1134">
        <f>SUM(AB13,$J$43,AB44)</f>
        <v>0.34298751301973329</v>
      </c>
      <c r="AC46" s="1130">
        <f>SUM(AD13,$H$43,AC44)</f>
        <v>0.65551533821532881</v>
      </c>
      <c r="AD46" s="1131" t="s">
        <v>83</v>
      </c>
      <c r="AE46" s="1132">
        <f>SUM(AE13,$J$43,AE44)</f>
        <v>0.35663207176533335</v>
      </c>
      <c r="AF46" s="1133">
        <f>SUM(AG13,$H$43,AF44)</f>
        <v>0.66149928569208161</v>
      </c>
      <c r="AG46" s="1131" t="s">
        <v>83</v>
      </c>
      <c r="AH46" s="1134">
        <f>SUM(AH13,$J$43,AH44)</f>
        <v>0.36726649967359998</v>
      </c>
      <c r="AI46" s="1130">
        <f>SUM(AJ13,$H$43,AI44)</f>
        <v>0.65989580623992738</v>
      </c>
      <c r="AJ46" s="1131" t="s">
        <v>83</v>
      </c>
      <c r="AK46" s="1132">
        <f>SUM(AK13,$J$43,AK44)</f>
        <v>0.36561535172693332</v>
      </c>
      <c r="AL46" s="1130">
        <f>SUM(AM13,$H$43,AL44)</f>
        <v>0.65428647971294318</v>
      </c>
      <c r="AM46" s="1131" t="s">
        <v>83</v>
      </c>
      <c r="AN46" s="1132">
        <f>SUM(AN13,$J$43,AN44)</f>
        <v>0.36387825178026667</v>
      </c>
      <c r="AO46" s="1133">
        <f>SUM(AP13,$H$43,AO44)</f>
        <v>0.64950605958675733</v>
      </c>
      <c r="AP46" s="1131" t="s">
        <v>83</v>
      </c>
      <c r="AQ46" s="1134">
        <f>SUM(AQ13,$J$43,AQ44)</f>
        <v>0.35569567592533335</v>
      </c>
      <c r="AR46" s="1130">
        <f>SUM(AS13,$H$43,AR44)</f>
        <v>0.62303899299729704</v>
      </c>
      <c r="AS46" s="1131" t="s">
        <v>83</v>
      </c>
      <c r="AT46" s="1132">
        <f>SUM(AT13,$J$43,AT44)</f>
        <v>0.3587801970602667</v>
      </c>
      <c r="AU46" s="1133">
        <f>SUM(AV13,$H$43,AU44)</f>
        <v>0.61983483258369154</v>
      </c>
      <c r="AV46" s="1131" t="s">
        <v>83</v>
      </c>
      <c r="AW46" s="1134">
        <f>SUM(AW13,$J$43,AW44)</f>
        <v>0.35911903898026665</v>
      </c>
      <c r="AX46" s="1130">
        <f>SUM(AY13,$H$43,AX44)</f>
        <v>0.63786311643312466</v>
      </c>
      <c r="AY46" s="1131" t="s">
        <v>83</v>
      </c>
      <c r="AZ46" s="1132">
        <f>SUM(AZ13,$J$43,AZ44)</f>
        <v>0.3639348115669333</v>
      </c>
      <c r="BA46" s="1130">
        <f>SUM(BB13,$H$43,BA44)</f>
        <v>0.62947617829877556</v>
      </c>
      <c r="BB46" s="1131" t="s">
        <v>83</v>
      </c>
      <c r="BC46" s="1132">
        <f>SUM(BC13,$J$43,BC44)</f>
        <v>0.353256420992</v>
      </c>
      <c r="BD46" s="1133">
        <f>SUM(BE13,$H$43,BD44)</f>
        <v>0.64866155542087978</v>
      </c>
      <c r="BE46" s="1131" t="s">
        <v>83</v>
      </c>
      <c r="BF46" s="1132">
        <f>SUM(BF13,$J$43,BF44)</f>
        <v>0.33831186468693331</v>
      </c>
      <c r="BG46" s="1130">
        <f>SUM(BH13,$H$43,BG44)</f>
        <v>0.66428519839375955</v>
      </c>
      <c r="BH46" s="1131" t="s">
        <v>83</v>
      </c>
      <c r="BI46" s="1132">
        <f>SUM(BI13,$J$43,BI44)</f>
        <v>0.33989141638826664</v>
      </c>
      <c r="BJ46" s="1130">
        <f>SUM(BK13,$H$43,BJ44)</f>
        <v>0.69072485846668474</v>
      </c>
      <c r="BK46" s="1131" t="s">
        <v>83</v>
      </c>
      <c r="BL46" s="1134">
        <f>SUM(BL13,$J$43,BL44)</f>
        <v>0.3400424194602667</v>
      </c>
      <c r="BM46" s="1130">
        <f>SUM(BN13,$H$43,BM44)</f>
        <v>0.69232428742995</v>
      </c>
      <c r="BN46" s="1131" t="s">
        <v>83</v>
      </c>
      <c r="BO46" s="1132">
        <f>SUM(BO13,$J$43,BO44)</f>
        <v>0.33523402522026668</v>
      </c>
      <c r="BP46" s="1130">
        <f>SUM(BQ13,$H$43,BP44)</f>
        <v>0.69234968293732424</v>
      </c>
      <c r="BQ46" s="1131" t="s">
        <v>83</v>
      </c>
      <c r="BR46" s="1132">
        <f>SUM(BR13,$J$43,BR44)</f>
        <v>0.32433693917866668</v>
      </c>
      <c r="BS46" s="1133">
        <f>SUM(BT13,$H$43,BS44)</f>
        <v>0.63863728588799995</v>
      </c>
      <c r="BT46" s="1131" t="s">
        <v>83</v>
      </c>
      <c r="BU46" s="1132">
        <f>SUM(BU13,$J$43,BU44)</f>
        <v>0.32195510255359999</v>
      </c>
      <c r="BV46" s="1130">
        <f>SUM(BW13,$H$43,BV44)</f>
        <v>0.54010333069525629</v>
      </c>
      <c r="BW46" s="1131" t="s">
        <v>83</v>
      </c>
      <c r="BX46" s="1134">
        <f>SUM(BX13,$J$43,BX44)</f>
        <v>0.31198596122026667</v>
      </c>
      <c r="BY46" s="1130">
        <f>SUM(BZ13,$H$43,BY44)</f>
        <v>0.47402739356734697</v>
      </c>
      <c r="BZ46" s="1131" t="s">
        <v>83</v>
      </c>
      <c r="CA46" s="1132">
        <f>SUM(CA13,$J$43,CA44)</f>
        <v>0.30816568543999995</v>
      </c>
      <c r="CB46" s="877">
        <f>CB37+CB21</f>
        <v>14.171039999999998</v>
      </c>
      <c r="CC46" s="877">
        <f>CC37+CC21</f>
        <v>6.6850240000000003</v>
      </c>
    </row>
    <row r="47" spans="1:88" x14ac:dyDescent="0.2">
      <c r="A47" s="416" t="s">
        <v>92</v>
      </c>
      <c r="B47" s="570"/>
      <c r="C47" s="695"/>
      <c r="D47" s="570"/>
      <c r="E47" s="1053"/>
      <c r="F47" s="628"/>
      <c r="G47" s="1001"/>
      <c r="H47" s="1151"/>
      <c r="I47" s="1152"/>
      <c r="J47" s="1153"/>
      <c r="K47" s="1154"/>
      <c r="L47" s="1152"/>
      <c r="M47" s="1155"/>
      <c r="N47" s="1151"/>
      <c r="O47" s="1152"/>
      <c r="P47" s="1153"/>
      <c r="Q47" s="1154"/>
      <c r="R47" s="1152"/>
      <c r="S47" s="1155"/>
      <c r="T47" s="1151"/>
      <c r="U47" s="1152"/>
      <c r="V47" s="1153"/>
      <c r="W47" s="1151"/>
      <c r="X47" s="1152"/>
      <c r="Y47" s="1153"/>
      <c r="Z47" s="1154"/>
      <c r="AA47" s="1152"/>
      <c r="AB47" s="1155"/>
      <c r="AC47" s="1151"/>
      <c r="AD47" s="1156"/>
      <c r="AE47" s="1153"/>
      <c r="AF47" s="1154"/>
      <c r="AG47" s="1156"/>
      <c r="AH47" s="1155"/>
      <c r="AI47" s="1151"/>
      <c r="AJ47" s="1156"/>
      <c r="AK47" s="1153"/>
      <c r="AL47" s="1151"/>
      <c r="AM47" s="1156"/>
      <c r="AN47" s="1153"/>
      <c r="AO47" s="1154"/>
      <c r="AP47" s="1156"/>
      <c r="AQ47" s="1155"/>
      <c r="AR47" s="1151"/>
      <c r="AS47" s="1156"/>
      <c r="AT47" s="1153"/>
      <c r="AU47" s="1154"/>
      <c r="AV47" s="1156"/>
      <c r="AW47" s="1155"/>
      <c r="AX47" s="1151"/>
      <c r="AY47" s="1156"/>
      <c r="AZ47" s="1153"/>
      <c r="BA47" s="1151"/>
      <c r="BB47" s="1156"/>
      <c r="BC47" s="1153"/>
      <c r="BD47" s="1154"/>
      <c r="BE47" s="1156"/>
      <c r="BF47" s="1153"/>
      <c r="BG47" s="1154"/>
      <c r="BH47" s="1156"/>
      <c r="BI47" s="1153"/>
      <c r="BJ47" s="1154"/>
      <c r="BK47" s="1156"/>
      <c r="BL47" s="1155"/>
      <c r="BM47" s="1151"/>
      <c r="BN47" s="1156"/>
      <c r="BO47" s="1153"/>
      <c r="BP47" s="1151"/>
      <c r="BQ47" s="1156"/>
      <c r="BR47" s="1153"/>
      <c r="BS47" s="1154"/>
      <c r="BT47" s="1156"/>
      <c r="BU47" s="1153"/>
      <c r="BV47" s="1154"/>
      <c r="BW47" s="1156"/>
      <c r="BX47" s="1155"/>
      <c r="BY47" s="1151"/>
      <c r="BZ47" s="1156"/>
      <c r="CA47" s="1153"/>
    </row>
    <row r="48" spans="1:88" ht="13.5" thickBot="1" x14ac:dyDescent="0.25">
      <c r="A48" s="701" t="s">
        <v>93</v>
      </c>
      <c r="B48" s="526"/>
      <c r="C48" s="702"/>
      <c r="D48" s="526"/>
      <c r="E48" s="980"/>
      <c r="F48" s="526" t="s">
        <v>94</v>
      </c>
      <c r="G48" s="981"/>
      <c r="H48" s="703">
        <f>SUM(H42,H46)</f>
        <v>0.83121365971707939</v>
      </c>
      <c r="I48" s="1157" t="s">
        <v>83</v>
      </c>
      <c r="J48" s="705">
        <f>SUM(J42,J46)</f>
        <v>0.57247039784106668</v>
      </c>
      <c r="K48" s="1158">
        <f>SUM(K42,K46)</f>
        <v>0.81189736872721996</v>
      </c>
      <c r="L48" s="1157" t="s">
        <v>83</v>
      </c>
      <c r="M48" s="1159">
        <f>SUM(M42,M46)</f>
        <v>0.5692761202901333</v>
      </c>
      <c r="N48" s="703">
        <f>SUM(N42,N46)</f>
        <v>0.80387475825610888</v>
      </c>
      <c r="O48" s="1157" t="s">
        <v>83</v>
      </c>
      <c r="P48" s="705">
        <f>SUM(P42,P46)</f>
        <v>0.57075494636479995</v>
      </c>
      <c r="Q48" s="1158">
        <f>SUM(Q42,Q46)</f>
        <v>0.83546965906728343</v>
      </c>
      <c r="R48" s="1157" t="s">
        <v>83</v>
      </c>
      <c r="S48" s="1159">
        <f>SUM(S42,S46)</f>
        <v>0.56899038828906667</v>
      </c>
      <c r="T48" s="703">
        <f>SUM(T42,T46)</f>
        <v>0.95085870817995466</v>
      </c>
      <c r="U48" s="1157" t="s">
        <v>83</v>
      </c>
      <c r="V48" s="705">
        <f>SUM(V42,V46)</f>
        <v>0.57524701024533331</v>
      </c>
      <c r="W48" s="703">
        <f>SUM(W42,W46)</f>
        <v>1.1683732644938591</v>
      </c>
      <c r="X48" s="1157" t="s">
        <v>83</v>
      </c>
      <c r="Y48" s="705">
        <f>SUM(Y42,Y46)</f>
        <v>0.60002138805973326</v>
      </c>
      <c r="Z48" s="1158">
        <f>SUM(Z42,Z46)</f>
        <v>1.2721337903381769</v>
      </c>
      <c r="AA48" s="1157" t="s">
        <v>83</v>
      </c>
      <c r="AB48" s="1159">
        <f>SUM(AB42,AB46)</f>
        <v>0.63711711797119996</v>
      </c>
      <c r="AC48" s="703">
        <f>SUM(AC42,AC46)</f>
        <v>1.3542563515926349</v>
      </c>
      <c r="AD48" s="1157" t="s">
        <v>83</v>
      </c>
      <c r="AE48" s="705">
        <f>SUM(AE42,AE46)</f>
        <v>0.67024196841173334</v>
      </c>
      <c r="AF48" s="1158">
        <f>SUM(AF42,AF46)</f>
        <v>1.3878013137309024</v>
      </c>
      <c r="AG48" s="1157" t="s">
        <v>83</v>
      </c>
      <c r="AH48" s="1159">
        <f>SUM(AH42,AH46)</f>
        <v>0.7036185118442666</v>
      </c>
      <c r="AI48" s="703">
        <f>SUM(AI42,AI46)</f>
        <v>1.3738009541584399</v>
      </c>
      <c r="AJ48" s="1157" t="s">
        <v>83</v>
      </c>
      <c r="AK48" s="705">
        <f>SUM(AK42,AK46)</f>
        <v>0.70011642612906666</v>
      </c>
      <c r="AL48" s="703">
        <f>SUM(AL42,AL46)</f>
        <v>1.3674700018698593</v>
      </c>
      <c r="AM48" s="1157" t="s">
        <v>83</v>
      </c>
      <c r="AN48" s="705">
        <f>SUM(AN42,AN46)</f>
        <v>0.71026502748693332</v>
      </c>
      <c r="AO48" s="1158">
        <f>SUM(AO42,AO46)</f>
        <v>1.3341177666662314</v>
      </c>
      <c r="AP48" s="1157" t="s">
        <v>83</v>
      </c>
      <c r="AQ48" s="1159">
        <f>SUM(AQ42,AQ46)</f>
        <v>0.68990476999359995</v>
      </c>
      <c r="AR48" s="703">
        <f>SUM(AR42,AR46)</f>
        <v>1.2688148595438729</v>
      </c>
      <c r="AS48" s="1157" t="s">
        <v>83</v>
      </c>
      <c r="AT48" s="705">
        <f>SUM(AT42,AT46)</f>
        <v>0.68845363529493331</v>
      </c>
      <c r="AU48" s="1158">
        <f>SUM(AU42,AU46)</f>
        <v>1.2459881561935235</v>
      </c>
      <c r="AV48" s="1157" t="s">
        <v>83</v>
      </c>
      <c r="AW48" s="1159">
        <f>SUM(AW42,AW46)</f>
        <v>0.69683709604480004</v>
      </c>
      <c r="AX48" s="703">
        <f>SUM(AX42,AX46)</f>
        <v>1.2524513919603808</v>
      </c>
      <c r="AY48" s="1157" t="s">
        <v>83</v>
      </c>
      <c r="AZ48" s="705">
        <f>SUM(AZ42,AZ46)</f>
        <v>0.70602106181759994</v>
      </c>
      <c r="BA48" s="703">
        <f>SUM(BA42,BA46)</f>
        <v>1.1920598891769614</v>
      </c>
      <c r="BB48" s="1157" t="s">
        <v>83</v>
      </c>
      <c r="BC48" s="705">
        <f>SUM(BC42,BC46)</f>
        <v>0.6808011709013333</v>
      </c>
      <c r="BD48" s="1158">
        <f>SUM(BD42,BD46)</f>
        <v>1.1919438736203174</v>
      </c>
      <c r="BE48" s="1157" t="s">
        <v>83</v>
      </c>
      <c r="BF48" s="705">
        <f>SUM(BF42,BF46)</f>
        <v>0.65605654221866661</v>
      </c>
      <c r="BG48" s="703">
        <f>SUM(BG42,BG46)</f>
        <v>1.2792851209035465</v>
      </c>
      <c r="BH48" s="1157" t="s">
        <v>83</v>
      </c>
      <c r="BI48" s="705">
        <f>SUM(BI42,BI46)</f>
        <v>0.66106807728213335</v>
      </c>
      <c r="BJ48" s="703">
        <f>SUM(BJ42,BJ46)</f>
        <v>1.2892536716728162</v>
      </c>
      <c r="BK48" s="1157" t="s">
        <v>83</v>
      </c>
      <c r="BL48" s="1159">
        <f>SUM(BL42,BL46)</f>
        <v>0.65943137359040005</v>
      </c>
      <c r="BM48" s="703">
        <f>SUM(BM42,BM46)</f>
        <v>1.3068450488817778</v>
      </c>
      <c r="BN48" s="1157" t="s">
        <v>83</v>
      </c>
      <c r="BO48" s="705">
        <f>SUM(BO42,BO46)</f>
        <v>0.64522541856213333</v>
      </c>
      <c r="BP48" s="703">
        <f>SUM(BP42,BP46)</f>
        <v>1.2508183704407074</v>
      </c>
      <c r="BQ48" s="1157" t="s">
        <v>83</v>
      </c>
      <c r="BR48" s="705">
        <f>SUM(BR42,BR46)</f>
        <v>0.62803404547839992</v>
      </c>
      <c r="BS48" s="1158">
        <f>SUM(BS42,BS46)</f>
        <v>1.136421696106594</v>
      </c>
      <c r="BT48" s="1157" t="s">
        <v>83</v>
      </c>
      <c r="BU48" s="705">
        <f>SUM(BU42,BU46)</f>
        <v>0.61529093276693336</v>
      </c>
      <c r="BV48" s="703">
        <f>SUM(BV42,BV46)</f>
        <v>0.98793140928232204</v>
      </c>
      <c r="BW48" s="1157" t="s">
        <v>83</v>
      </c>
      <c r="BX48" s="1159">
        <f>SUM(BX42,BX46)</f>
        <v>0.60457651645013333</v>
      </c>
      <c r="BY48" s="703">
        <f>SUM(BY42,BY46)</f>
        <v>0.85531099067486616</v>
      </c>
      <c r="BZ48" s="1157" t="s">
        <v>83</v>
      </c>
      <c r="CA48" s="705">
        <f>SUM(CA42,CA46)</f>
        <v>0.57741076292053317</v>
      </c>
    </row>
    <row r="49" spans="2:83" s="628" customFormat="1" x14ac:dyDescent="0.2">
      <c r="B49" s="1053"/>
      <c r="C49" s="1053"/>
      <c r="D49" s="1053"/>
      <c r="E49" s="1053"/>
      <c r="F49" s="1053"/>
      <c r="G49" s="1053"/>
      <c r="H49" s="1053"/>
      <c r="I49" s="1053"/>
      <c r="J49" s="1053"/>
      <c r="K49" s="1053"/>
      <c r="L49" s="1053"/>
      <c r="M49" s="1053"/>
      <c r="N49" s="1053"/>
      <c r="O49" s="1053"/>
      <c r="P49" s="1053"/>
      <c r="Q49" s="1053"/>
      <c r="R49" s="1053"/>
      <c r="S49" s="1053"/>
      <c r="T49" s="1053"/>
      <c r="U49" s="1053"/>
      <c r="V49" s="1053"/>
      <c r="W49" s="1053"/>
      <c r="X49" s="1053"/>
      <c r="Y49" s="1053"/>
      <c r="Z49" s="1053"/>
      <c r="AA49" s="1053"/>
      <c r="AB49" s="1053"/>
      <c r="AC49" s="1053"/>
      <c r="AD49" s="1053"/>
      <c r="AE49" s="1053"/>
      <c r="AF49" s="1053"/>
      <c r="AG49" s="1053"/>
      <c r="AH49" s="1053"/>
      <c r="AI49" s="1053"/>
      <c r="AJ49" s="1053"/>
      <c r="AK49" s="1053"/>
      <c r="AL49" s="1053"/>
      <c r="AM49" s="1053"/>
      <c r="AN49" s="1053"/>
      <c r="AO49" s="1053"/>
      <c r="AP49" s="1053"/>
      <c r="AQ49" s="1053"/>
      <c r="AR49" s="1053"/>
      <c r="AS49" s="1053"/>
      <c r="AT49" s="1053"/>
      <c r="AU49" s="1053"/>
      <c r="AV49" s="1053"/>
      <c r="AW49" s="1053"/>
      <c r="AX49" s="1053"/>
      <c r="AY49" s="1053"/>
      <c r="AZ49" s="1053"/>
      <c r="BA49" s="1053"/>
      <c r="BB49" s="1053"/>
      <c r="BC49" s="1053"/>
      <c r="BD49" s="1053"/>
      <c r="BE49" s="1053"/>
      <c r="BF49" s="1053"/>
      <c r="BG49" s="1053"/>
      <c r="BH49" s="1053"/>
      <c r="BI49" s="1053"/>
      <c r="BJ49" s="1053"/>
      <c r="BK49" s="1053"/>
      <c r="BL49" s="1053"/>
      <c r="BM49" s="1053"/>
      <c r="BN49" s="1053"/>
      <c r="BO49" s="1053"/>
      <c r="BP49" s="1053"/>
      <c r="BQ49" s="1053"/>
      <c r="BR49" s="1053"/>
      <c r="BS49" s="1053"/>
      <c r="BT49" s="1053"/>
      <c r="BU49" s="1053"/>
      <c r="BV49" s="1053"/>
      <c r="BW49" s="1053"/>
      <c r="BX49" s="1053"/>
      <c r="BY49" s="1053"/>
      <c r="BZ49" s="1053"/>
      <c r="CA49" s="1053"/>
    </row>
    <row r="50" spans="2:83" s="628" customFormat="1" ht="12.75" customHeight="1" x14ac:dyDescent="0.2">
      <c r="E50" s="628" t="s">
        <v>379</v>
      </c>
      <c r="N50" s="628" t="s">
        <v>380</v>
      </c>
    </row>
    <row r="51" spans="2:83" ht="17.25" customHeight="1" x14ac:dyDescent="0.25">
      <c r="C51" s="950" t="s">
        <v>370</v>
      </c>
      <c r="D51" s="951"/>
      <c r="E51" s="952"/>
      <c r="F51" s="953" t="s">
        <v>329</v>
      </c>
      <c r="G51" s="954"/>
      <c r="H51" s="955" t="s">
        <v>330</v>
      </c>
      <c r="I51" s="955" t="s">
        <v>331</v>
      </c>
      <c r="K51" s="1378" t="s">
        <v>370</v>
      </c>
      <c r="L51" s="1378"/>
      <c r="M51" s="952"/>
      <c r="N51" s="953" t="s">
        <v>329</v>
      </c>
      <c r="O51" s="952"/>
      <c r="P51" s="955" t="s">
        <v>330</v>
      </c>
      <c r="Q51" s="955" t="s">
        <v>331</v>
      </c>
      <c r="CB51" s="1379"/>
      <c r="CC51" s="1379"/>
      <c r="CD51" s="1379"/>
      <c r="CE51" s="628"/>
    </row>
    <row r="52" spans="2:83" ht="12.75" customHeight="1" x14ac:dyDescent="0.2">
      <c r="C52" s="953" t="s">
        <v>332</v>
      </c>
      <c r="D52" s="953" t="s">
        <v>333</v>
      </c>
      <c r="E52" s="952"/>
      <c r="F52" s="952"/>
      <c r="G52" s="954"/>
      <c r="H52" s="956"/>
      <c r="I52" s="957"/>
      <c r="K52" s="953" t="s">
        <v>332</v>
      </c>
      <c r="L52" s="953" t="s">
        <v>333</v>
      </c>
      <c r="M52" s="952"/>
      <c r="N52" s="952"/>
      <c r="O52" s="952"/>
      <c r="P52" s="957"/>
      <c r="Q52" s="957"/>
      <c r="CB52" s="419"/>
      <c r="CC52" s="419"/>
      <c r="CD52" s="419"/>
      <c r="CE52" s="628"/>
    </row>
    <row r="53" spans="2:83" ht="12.75" customHeight="1" x14ac:dyDescent="0.2">
      <c r="C53" s="958">
        <v>13.082063999999999</v>
      </c>
      <c r="D53" s="958">
        <v>6.0218880000000006</v>
      </c>
      <c r="E53" s="957"/>
      <c r="F53" s="957">
        <f>D53/C53</f>
        <v>0.4603163537496836</v>
      </c>
      <c r="G53" s="957"/>
      <c r="H53" s="952">
        <f>COS(ATAN(I53))</f>
        <v>0.90838131795027099</v>
      </c>
      <c r="I53" s="959">
        <f>F53</f>
        <v>0.4603163537496836</v>
      </c>
      <c r="K53" s="958">
        <v>14.171039999999998</v>
      </c>
      <c r="L53" s="958">
        <v>6.6850240000000003</v>
      </c>
      <c r="M53" s="957"/>
      <c r="N53" s="1160">
        <f>L53/K53</f>
        <v>0.47173841863405941</v>
      </c>
      <c r="O53" s="957"/>
      <c r="P53" s="952">
        <f>COS(ATAN(Q53))</f>
        <v>0.90441752674979659</v>
      </c>
      <c r="Q53" s="959">
        <f>N53</f>
        <v>0.47173841863405941</v>
      </c>
      <c r="CB53" s="513"/>
      <c r="CC53" s="513"/>
      <c r="CD53" s="513"/>
      <c r="CE53" s="628"/>
    </row>
    <row r="60" spans="2:83" x14ac:dyDescent="0.2">
      <c r="N60" s="960" t="s">
        <v>345</v>
      </c>
      <c r="P60" s="960" t="s">
        <v>346</v>
      </c>
    </row>
    <row r="61" spans="2:83" x14ac:dyDescent="0.2">
      <c r="C61" s="960">
        <v>27.253103999999997</v>
      </c>
      <c r="D61" s="960">
        <v>12.706911999999997</v>
      </c>
      <c r="O61" s="1162" t="s">
        <v>83</v>
      </c>
      <c r="P61" s="1163">
        <f>SQRT((0.8*6300/100)^2-11.5^2)/1000</f>
        <v>4.9070459545433237E-2</v>
      </c>
    </row>
    <row r="62" spans="2:83" x14ac:dyDescent="0.2">
      <c r="C62" s="877">
        <f>C53+K53</f>
        <v>27.253103999999997</v>
      </c>
      <c r="D62" s="877">
        <f>D53+L53</f>
        <v>12.706912000000001</v>
      </c>
      <c r="P62" s="960">
        <f>P61*1000</f>
        <v>49.070459545433238</v>
      </c>
    </row>
    <row r="63" spans="2:83" x14ac:dyDescent="0.2">
      <c r="C63" s="877">
        <f>C61-C62</f>
        <v>0</v>
      </c>
      <c r="D63" s="1164">
        <f>D61-D62</f>
        <v>0</v>
      </c>
    </row>
    <row r="65" spans="3:4" x14ac:dyDescent="0.2">
      <c r="C65" s="877"/>
      <c r="D65" s="877"/>
    </row>
    <row r="67" spans="3:4" x14ac:dyDescent="0.2">
      <c r="C67" s="877"/>
      <c r="D67" s="877"/>
    </row>
  </sheetData>
  <mergeCells count="9">
    <mergeCell ref="B46:G46"/>
    <mergeCell ref="C51:D51"/>
    <mergeCell ref="K51:L51"/>
    <mergeCell ref="E25:F25"/>
    <mergeCell ref="E26:F26"/>
    <mergeCell ref="A38:G38"/>
    <mergeCell ref="E41:F41"/>
    <mergeCell ref="B42:G42"/>
    <mergeCell ref="E45:F45"/>
  </mergeCells>
  <pageMargins left="0.55118110236220474" right="0.39370078740157483" top="0.55118110236220474" bottom="0.15748031496062992" header="0.15748031496062992" footer="0.15748031496062992"/>
  <pageSetup paperSize="9" scale="89" fitToHeight="2" orientation="landscape" r:id="rId1"/>
  <headerFooter alignWithMargins="0">
    <oddHeader>&amp;L&amp;11Типовой бланк
Ведомость контрольного замера по п/ст&amp;C
&amp;"Arial Cyr,полужирный"&amp;14Кода&amp;R&amp;11Приложение 2
&amp;"Arial Cyr,полужирный"Дата: 17.12.2014</oddHeader>
  </headerFooter>
  <colBreaks count="4" manualBreakCount="4">
    <brk id="22" max="46" man="1"/>
    <brk id="37" max="46" man="1"/>
    <brk id="52" max="46" man="1"/>
    <brk id="67" max="46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70"/>
  <sheetViews>
    <sheetView showZeros="0" view="pageBreakPreview" topLeftCell="A13" zoomScaleNormal="100" zoomScaleSheetLayoutView="100" workbookViewId="0">
      <selection activeCell="A6" sqref="A6:IV53"/>
    </sheetView>
  </sheetViews>
  <sheetFormatPr defaultColWidth="6" defaultRowHeight="12.75" x14ac:dyDescent="0.2"/>
  <cols>
    <col min="1" max="1" width="6" style="375" customWidth="1"/>
    <col min="2" max="2" width="5.42578125" style="375" customWidth="1"/>
    <col min="3" max="7" width="6" style="375" customWidth="1"/>
    <col min="8" max="8" width="7.5703125" style="375" customWidth="1"/>
    <col min="9" max="9" width="8.140625" style="375" customWidth="1"/>
    <col min="10" max="10" width="7.28515625" style="375" customWidth="1"/>
    <col min="11" max="11" width="7.42578125" style="375" customWidth="1"/>
    <col min="12" max="12" width="6.85546875" style="375" customWidth="1"/>
    <col min="13" max="25" width="7.28515625" style="375" customWidth="1"/>
    <col min="26" max="26" width="7.140625" style="375" customWidth="1"/>
    <col min="27" max="28" width="6.7109375" style="375" customWidth="1"/>
    <col min="29" max="29" width="7.5703125" style="375" customWidth="1"/>
    <col min="30" max="31" width="6.7109375" style="375" customWidth="1"/>
    <col min="32" max="32" width="6.5703125" style="375" customWidth="1"/>
    <col min="33" max="34" width="6.28515625" style="375" customWidth="1"/>
    <col min="35" max="35" width="7.140625" style="375" customWidth="1"/>
    <col min="36" max="37" width="6.28515625" style="375" customWidth="1"/>
    <col min="38" max="38" width="6.85546875" style="375" customWidth="1"/>
    <col min="39" max="40" width="6.28515625" style="375" customWidth="1"/>
    <col min="41" max="41" width="7.140625" style="375" customWidth="1"/>
    <col min="42" max="43" width="6.5703125" style="375" customWidth="1"/>
    <col min="44" max="44" width="7" style="375" customWidth="1"/>
    <col min="45" max="46" width="6.5703125" style="375" customWidth="1"/>
    <col min="47" max="47" width="7" style="375" customWidth="1"/>
    <col min="48" max="49" width="6.42578125" style="375" customWidth="1"/>
    <col min="50" max="50" width="7.140625" style="375" customWidth="1"/>
    <col min="51" max="52" width="6.42578125" style="375" customWidth="1"/>
    <col min="53" max="53" width="7" style="375" customWidth="1"/>
    <col min="54" max="55" width="6.85546875" style="375" customWidth="1"/>
    <col min="56" max="56" width="7" style="375" customWidth="1"/>
    <col min="57" max="58" width="6.28515625" style="375" customWidth="1"/>
    <col min="59" max="59" width="7.85546875" style="375" customWidth="1"/>
    <col min="60" max="61" width="6.85546875" style="375" customWidth="1"/>
    <col min="62" max="62" width="7.140625" style="375" customWidth="1"/>
    <col min="63" max="65" width="6.5703125" style="375" customWidth="1"/>
    <col min="66" max="67" width="6.28515625" style="375" customWidth="1"/>
    <col min="68" max="68" width="6.7109375" style="375" customWidth="1"/>
    <col min="69" max="70" width="6.42578125" style="375" customWidth="1"/>
    <col min="71" max="71" width="6.7109375" style="375" customWidth="1"/>
    <col min="72" max="73" width="7" style="375" customWidth="1"/>
    <col min="74" max="74" width="6.85546875" style="375" customWidth="1"/>
    <col min="75" max="76" width="6.42578125" style="375" customWidth="1"/>
    <col min="77" max="77" width="7.5703125" style="375" customWidth="1"/>
    <col min="78" max="78" width="6.42578125" style="375" customWidth="1"/>
    <col min="79" max="79" width="6.5703125" style="375" customWidth="1"/>
    <col min="80" max="83" width="6" style="375"/>
    <col min="84" max="84" width="6.28515625" style="375" bestFit="1" customWidth="1"/>
    <col min="85" max="85" width="8.140625" style="375" customWidth="1"/>
    <col min="86" max="256" width="6" style="375"/>
    <col min="257" max="257" width="6" style="375" customWidth="1"/>
    <col min="258" max="258" width="5.42578125" style="375" customWidth="1"/>
    <col min="259" max="263" width="6" style="375" customWidth="1"/>
    <col min="264" max="264" width="7.5703125" style="375" customWidth="1"/>
    <col min="265" max="265" width="8.140625" style="375" customWidth="1"/>
    <col min="266" max="266" width="7.28515625" style="375" customWidth="1"/>
    <col min="267" max="267" width="7.42578125" style="375" customWidth="1"/>
    <col min="268" max="268" width="6.85546875" style="375" customWidth="1"/>
    <col min="269" max="281" width="7.28515625" style="375" customWidth="1"/>
    <col min="282" max="282" width="7.140625" style="375" customWidth="1"/>
    <col min="283" max="284" width="6.7109375" style="375" customWidth="1"/>
    <col min="285" max="285" width="7.5703125" style="375" customWidth="1"/>
    <col min="286" max="287" width="6.7109375" style="375" customWidth="1"/>
    <col min="288" max="288" width="6.5703125" style="375" customWidth="1"/>
    <col min="289" max="290" width="6.28515625" style="375" customWidth="1"/>
    <col min="291" max="291" width="7.140625" style="375" customWidth="1"/>
    <col min="292" max="293" width="6.28515625" style="375" customWidth="1"/>
    <col min="294" max="294" width="6.85546875" style="375" customWidth="1"/>
    <col min="295" max="296" width="6.28515625" style="375" customWidth="1"/>
    <col min="297" max="297" width="7.140625" style="375" customWidth="1"/>
    <col min="298" max="299" width="6.5703125" style="375" customWidth="1"/>
    <col min="300" max="300" width="7" style="375" customWidth="1"/>
    <col min="301" max="302" width="6.5703125" style="375" customWidth="1"/>
    <col min="303" max="303" width="7" style="375" customWidth="1"/>
    <col min="304" max="305" width="6.42578125" style="375" customWidth="1"/>
    <col min="306" max="306" width="7.140625" style="375" customWidth="1"/>
    <col min="307" max="308" width="6.42578125" style="375" customWidth="1"/>
    <col min="309" max="309" width="7" style="375" customWidth="1"/>
    <col min="310" max="311" width="6.85546875" style="375" customWidth="1"/>
    <col min="312" max="312" width="7" style="375" customWidth="1"/>
    <col min="313" max="314" width="6.28515625" style="375" customWidth="1"/>
    <col min="315" max="315" width="7.85546875" style="375" customWidth="1"/>
    <col min="316" max="317" width="6.85546875" style="375" customWidth="1"/>
    <col min="318" max="318" width="7.140625" style="375" customWidth="1"/>
    <col min="319" max="321" width="6.5703125" style="375" customWidth="1"/>
    <col min="322" max="323" width="6.28515625" style="375" customWidth="1"/>
    <col min="324" max="324" width="6.7109375" style="375" customWidth="1"/>
    <col min="325" max="326" width="6.42578125" style="375" customWidth="1"/>
    <col min="327" max="327" width="6.7109375" style="375" customWidth="1"/>
    <col min="328" max="329" width="7" style="375" customWidth="1"/>
    <col min="330" max="330" width="6.85546875" style="375" customWidth="1"/>
    <col min="331" max="332" width="6.42578125" style="375" customWidth="1"/>
    <col min="333" max="333" width="7.5703125" style="375" customWidth="1"/>
    <col min="334" max="334" width="6.42578125" style="375" customWidth="1"/>
    <col min="335" max="335" width="6.5703125" style="375" customWidth="1"/>
    <col min="336" max="339" width="6" style="375"/>
    <col min="340" max="340" width="6.28515625" style="375" bestFit="1" customWidth="1"/>
    <col min="341" max="341" width="8.140625" style="375" customWidth="1"/>
    <col min="342" max="512" width="6" style="375"/>
    <col min="513" max="513" width="6" style="375" customWidth="1"/>
    <col min="514" max="514" width="5.42578125" style="375" customWidth="1"/>
    <col min="515" max="519" width="6" style="375" customWidth="1"/>
    <col min="520" max="520" width="7.5703125" style="375" customWidth="1"/>
    <col min="521" max="521" width="8.140625" style="375" customWidth="1"/>
    <col min="522" max="522" width="7.28515625" style="375" customWidth="1"/>
    <col min="523" max="523" width="7.42578125" style="375" customWidth="1"/>
    <col min="524" max="524" width="6.85546875" style="375" customWidth="1"/>
    <col min="525" max="537" width="7.28515625" style="375" customWidth="1"/>
    <col min="538" max="538" width="7.140625" style="375" customWidth="1"/>
    <col min="539" max="540" width="6.7109375" style="375" customWidth="1"/>
    <col min="541" max="541" width="7.5703125" style="375" customWidth="1"/>
    <col min="542" max="543" width="6.7109375" style="375" customWidth="1"/>
    <col min="544" max="544" width="6.5703125" style="375" customWidth="1"/>
    <col min="545" max="546" width="6.28515625" style="375" customWidth="1"/>
    <col min="547" max="547" width="7.140625" style="375" customWidth="1"/>
    <col min="548" max="549" width="6.28515625" style="375" customWidth="1"/>
    <col min="550" max="550" width="6.85546875" style="375" customWidth="1"/>
    <col min="551" max="552" width="6.28515625" style="375" customWidth="1"/>
    <col min="553" max="553" width="7.140625" style="375" customWidth="1"/>
    <col min="554" max="555" width="6.5703125" style="375" customWidth="1"/>
    <col min="556" max="556" width="7" style="375" customWidth="1"/>
    <col min="557" max="558" width="6.5703125" style="375" customWidth="1"/>
    <col min="559" max="559" width="7" style="375" customWidth="1"/>
    <col min="560" max="561" width="6.42578125" style="375" customWidth="1"/>
    <col min="562" max="562" width="7.140625" style="375" customWidth="1"/>
    <col min="563" max="564" width="6.42578125" style="375" customWidth="1"/>
    <col min="565" max="565" width="7" style="375" customWidth="1"/>
    <col min="566" max="567" width="6.85546875" style="375" customWidth="1"/>
    <col min="568" max="568" width="7" style="375" customWidth="1"/>
    <col min="569" max="570" width="6.28515625" style="375" customWidth="1"/>
    <col min="571" max="571" width="7.85546875" style="375" customWidth="1"/>
    <col min="572" max="573" width="6.85546875" style="375" customWidth="1"/>
    <col min="574" max="574" width="7.140625" style="375" customWidth="1"/>
    <col min="575" max="577" width="6.5703125" style="375" customWidth="1"/>
    <col min="578" max="579" width="6.28515625" style="375" customWidth="1"/>
    <col min="580" max="580" width="6.7109375" style="375" customWidth="1"/>
    <col min="581" max="582" width="6.42578125" style="375" customWidth="1"/>
    <col min="583" max="583" width="6.7109375" style="375" customWidth="1"/>
    <col min="584" max="585" width="7" style="375" customWidth="1"/>
    <col min="586" max="586" width="6.85546875" style="375" customWidth="1"/>
    <col min="587" max="588" width="6.42578125" style="375" customWidth="1"/>
    <col min="589" max="589" width="7.5703125" style="375" customWidth="1"/>
    <col min="590" max="590" width="6.42578125" style="375" customWidth="1"/>
    <col min="591" max="591" width="6.5703125" style="375" customWidth="1"/>
    <col min="592" max="595" width="6" style="375"/>
    <col min="596" max="596" width="6.28515625" style="375" bestFit="1" customWidth="1"/>
    <col min="597" max="597" width="8.140625" style="375" customWidth="1"/>
    <col min="598" max="768" width="6" style="375"/>
    <col min="769" max="769" width="6" style="375" customWidth="1"/>
    <col min="770" max="770" width="5.42578125" style="375" customWidth="1"/>
    <col min="771" max="775" width="6" style="375" customWidth="1"/>
    <col min="776" max="776" width="7.5703125" style="375" customWidth="1"/>
    <col min="777" max="777" width="8.140625" style="375" customWidth="1"/>
    <col min="778" max="778" width="7.28515625" style="375" customWidth="1"/>
    <col min="779" max="779" width="7.42578125" style="375" customWidth="1"/>
    <col min="780" max="780" width="6.85546875" style="375" customWidth="1"/>
    <col min="781" max="793" width="7.28515625" style="375" customWidth="1"/>
    <col min="794" max="794" width="7.140625" style="375" customWidth="1"/>
    <col min="795" max="796" width="6.7109375" style="375" customWidth="1"/>
    <col min="797" max="797" width="7.5703125" style="375" customWidth="1"/>
    <col min="798" max="799" width="6.7109375" style="375" customWidth="1"/>
    <col min="800" max="800" width="6.5703125" style="375" customWidth="1"/>
    <col min="801" max="802" width="6.28515625" style="375" customWidth="1"/>
    <col min="803" max="803" width="7.140625" style="375" customWidth="1"/>
    <col min="804" max="805" width="6.28515625" style="375" customWidth="1"/>
    <col min="806" max="806" width="6.85546875" style="375" customWidth="1"/>
    <col min="807" max="808" width="6.28515625" style="375" customWidth="1"/>
    <col min="809" max="809" width="7.140625" style="375" customWidth="1"/>
    <col min="810" max="811" width="6.5703125" style="375" customWidth="1"/>
    <col min="812" max="812" width="7" style="375" customWidth="1"/>
    <col min="813" max="814" width="6.5703125" style="375" customWidth="1"/>
    <col min="815" max="815" width="7" style="375" customWidth="1"/>
    <col min="816" max="817" width="6.42578125" style="375" customWidth="1"/>
    <col min="818" max="818" width="7.140625" style="375" customWidth="1"/>
    <col min="819" max="820" width="6.42578125" style="375" customWidth="1"/>
    <col min="821" max="821" width="7" style="375" customWidth="1"/>
    <col min="822" max="823" width="6.85546875" style="375" customWidth="1"/>
    <col min="824" max="824" width="7" style="375" customWidth="1"/>
    <col min="825" max="826" width="6.28515625" style="375" customWidth="1"/>
    <col min="827" max="827" width="7.85546875" style="375" customWidth="1"/>
    <col min="828" max="829" width="6.85546875" style="375" customWidth="1"/>
    <col min="830" max="830" width="7.140625" style="375" customWidth="1"/>
    <col min="831" max="833" width="6.5703125" style="375" customWidth="1"/>
    <col min="834" max="835" width="6.28515625" style="375" customWidth="1"/>
    <col min="836" max="836" width="6.7109375" style="375" customWidth="1"/>
    <col min="837" max="838" width="6.42578125" style="375" customWidth="1"/>
    <col min="839" max="839" width="6.7109375" style="375" customWidth="1"/>
    <col min="840" max="841" width="7" style="375" customWidth="1"/>
    <col min="842" max="842" width="6.85546875" style="375" customWidth="1"/>
    <col min="843" max="844" width="6.42578125" style="375" customWidth="1"/>
    <col min="845" max="845" width="7.5703125" style="375" customWidth="1"/>
    <col min="846" max="846" width="6.42578125" style="375" customWidth="1"/>
    <col min="847" max="847" width="6.5703125" style="375" customWidth="1"/>
    <col min="848" max="851" width="6" style="375"/>
    <col min="852" max="852" width="6.28515625" style="375" bestFit="1" customWidth="1"/>
    <col min="853" max="853" width="8.140625" style="375" customWidth="1"/>
    <col min="854" max="1024" width="6" style="375"/>
    <col min="1025" max="1025" width="6" style="375" customWidth="1"/>
    <col min="1026" max="1026" width="5.42578125" style="375" customWidth="1"/>
    <col min="1027" max="1031" width="6" style="375" customWidth="1"/>
    <col min="1032" max="1032" width="7.5703125" style="375" customWidth="1"/>
    <col min="1033" max="1033" width="8.140625" style="375" customWidth="1"/>
    <col min="1034" max="1034" width="7.28515625" style="375" customWidth="1"/>
    <col min="1035" max="1035" width="7.42578125" style="375" customWidth="1"/>
    <col min="1036" max="1036" width="6.85546875" style="375" customWidth="1"/>
    <col min="1037" max="1049" width="7.28515625" style="375" customWidth="1"/>
    <col min="1050" max="1050" width="7.140625" style="375" customWidth="1"/>
    <col min="1051" max="1052" width="6.7109375" style="375" customWidth="1"/>
    <col min="1053" max="1053" width="7.5703125" style="375" customWidth="1"/>
    <col min="1054" max="1055" width="6.7109375" style="375" customWidth="1"/>
    <col min="1056" max="1056" width="6.5703125" style="375" customWidth="1"/>
    <col min="1057" max="1058" width="6.28515625" style="375" customWidth="1"/>
    <col min="1059" max="1059" width="7.140625" style="375" customWidth="1"/>
    <col min="1060" max="1061" width="6.28515625" style="375" customWidth="1"/>
    <col min="1062" max="1062" width="6.85546875" style="375" customWidth="1"/>
    <col min="1063" max="1064" width="6.28515625" style="375" customWidth="1"/>
    <col min="1065" max="1065" width="7.140625" style="375" customWidth="1"/>
    <col min="1066" max="1067" width="6.5703125" style="375" customWidth="1"/>
    <col min="1068" max="1068" width="7" style="375" customWidth="1"/>
    <col min="1069" max="1070" width="6.5703125" style="375" customWidth="1"/>
    <col min="1071" max="1071" width="7" style="375" customWidth="1"/>
    <col min="1072" max="1073" width="6.42578125" style="375" customWidth="1"/>
    <col min="1074" max="1074" width="7.140625" style="375" customWidth="1"/>
    <col min="1075" max="1076" width="6.42578125" style="375" customWidth="1"/>
    <col min="1077" max="1077" width="7" style="375" customWidth="1"/>
    <col min="1078" max="1079" width="6.85546875" style="375" customWidth="1"/>
    <col min="1080" max="1080" width="7" style="375" customWidth="1"/>
    <col min="1081" max="1082" width="6.28515625" style="375" customWidth="1"/>
    <col min="1083" max="1083" width="7.85546875" style="375" customWidth="1"/>
    <col min="1084" max="1085" width="6.85546875" style="375" customWidth="1"/>
    <col min="1086" max="1086" width="7.140625" style="375" customWidth="1"/>
    <col min="1087" max="1089" width="6.5703125" style="375" customWidth="1"/>
    <col min="1090" max="1091" width="6.28515625" style="375" customWidth="1"/>
    <col min="1092" max="1092" width="6.7109375" style="375" customWidth="1"/>
    <col min="1093" max="1094" width="6.42578125" style="375" customWidth="1"/>
    <col min="1095" max="1095" width="6.7109375" style="375" customWidth="1"/>
    <col min="1096" max="1097" width="7" style="375" customWidth="1"/>
    <col min="1098" max="1098" width="6.85546875" style="375" customWidth="1"/>
    <col min="1099" max="1100" width="6.42578125" style="375" customWidth="1"/>
    <col min="1101" max="1101" width="7.5703125" style="375" customWidth="1"/>
    <col min="1102" max="1102" width="6.42578125" style="375" customWidth="1"/>
    <col min="1103" max="1103" width="6.5703125" style="375" customWidth="1"/>
    <col min="1104" max="1107" width="6" style="375"/>
    <col min="1108" max="1108" width="6.28515625" style="375" bestFit="1" customWidth="1"/>
    <col min="1109" max="1109" width="8.140625" style="375" customWidth="1"/>
    <col min="1110" max="1280" width="6" style="375"/>
    <col min="1281" max="1281" width="6" style="375" customWidth="1"/>
    <col min="1282" max="1282" width="5.42578125" style="375" customWidth="1"/>
    <col min="1283" max="1287" width="6" style="375" customWidth="1"/>
    <col min="1288" max="1288" width="7.5703125" style="375" customWidth="1"/>
    <col min="1289" max="1289" width="8.140625" style="375" customWidth="1"/>
    <col min="1290" max="1290" width="7.28515625" style="375" customWidth="1"/>
    <col min="1291" max="1291" width="7.42578125" style="375" customWidth="1"/>
    <col min="1292" max="1292" width="6.85546875" style="375" customWidth="1"/>
    <col min="1293" max="1305" width="7.28515625" style="375" customWidth="1"/>
    <col min="1306" max="1306" width="7.140625" style="375" customWidth="1"/>
    <col min="1307" max="1308" width="6.7109375" style="375" customWidth="1"/>
    <col min="1309" max="1309" width="7.5703125" style="375" customWidth="1"/>
    <col min="1310" max="1311" width="6.7109375" style="375" customWidth="1"/>
    <col min="1312" max="1312" width="6.5703125" style="375" customWidth="1"/>
    <col min="1313" max="1314" width="6.28515625" style="375" customWidth="1"/>
    <col min="1315" max="1315" width="7.140625" style="375" customWidth="1"/>
    <col min="1316" max="1317" width="6.28515625" style="375" customWidth="1"/>
    <col min="1318" max="1318" width="6.85546875" style="375" customWidth="1"/>
    <col min="1319" max="1320" width="6.28515625" style="375" customWidth="1"/>
    <col min="1321" max="1321" width="7.140625" style="375" customWidth="1"/>
    <col min="1322" max="1323" width="6.5703125" style="375" customWidth="1"/>
    <col min="1324" max="1324" width="7" style="375" customWidth="1"/>
    <col min="1325" max="1326" width="6.5703125" style="375" customWidth="1"/>
    <col min="1327" max="1327" width="7" style="375" customWidth="1"/>
    <col min="1328" max="1329" width="6.42578125" style="375" customWidth="1"/>
    <col min="1330" max="1330" width="7.140625" style="375" customWidth="1"/>
    <col min="1331" max="1332" width="6.42578125" style="375" customWidth="1"/>
    <col min="1333" max="1333" width="7" style="375" customWidth="1"/>
    <col min="1334" max="1335" width="6.85546875" style="375" customWidth="1"/>
    <col min="1336" max="1336" width="7" style="375" customWidth="1"/>
    <col min="1337" max="1338" width="6.28515625" style="375" customWidth="1"/>
    <col min="1339" max="1339" width="7.85546875" style="375" customWidth="1"/>
    <col min="1340" max="1341" width="6.85546875" style="375" customWidth="1"/>
    <col min="1342" max="1342" width="7.140625" style="375" customWidth="1"/>
    <col min="1343" max="1345" width="6.5703125" style="375" customWidth="1"/>
    <col min="1346" max="1347" width="6.28515625" style="375" customWidth="1"/>
    <col min="1348" max="1348" width="6.7109375" style="375" customWidth="1"/>
    <col min="1349" max="1350" width="6.42578125" style="375" customWidth="1"/>
    <col min="1351" max="1351" width="6.7109375" style="375" customWidth="1"/>
    <col min="1352" max="1353" width="7" style="375" customWidth="1"/>
    <col min="1354" max="1354" width="6.85546875" style="375" customWidth="1"/>
    <col min="1355" max="1356" width="6.42578125" style="375" customWidth="1"/>
    <col min="1357" max="1357" width="7.5703125" style="375" customWidth="1"/>
    <col min="1358" max="1358" width="6.42578125" style="375" customWidth="1"/>
    <col min="1359" max="1359" width="6.5703125" style="375" customWidth="1"/>
    <col min="1360" max="1363" width="6" style="375"/>
    <col min="1364" max="1364" width="6.28515625" style="375" bestFit="1" customWidth="1"/>
    <col min="1365" max="1365" width="8.140625" style="375" customWidth="1"/>
    <col min="1366" max="1536" width="6" style="375"/>
    <col min="1537" max="1537" width="6" style="375" customWidth="1"/>
    <col min="1538" max="1538" width="5.42578125" style="375" customWidth="1"/>
    <col min="1539" max="1543" width="6" style="375" customWidth="1"/>
    <col min="1544" max="1544" width="7.5703125" style="375" customWidth="1"/>
    <col min="1545" max="1545" width="8.140625" style="375" customWidth="1"/>
    <col min="1546" max="1546" width="7.28515625" style="375" customWidth="1"/>
    <col min="1547" max="1547" width="7.42578125" style="375" customWidth="1"/>
    <col min="1548" max="1548" width="6.85546875" style="375" customWidth="1"/>
    <col min="1549" max="1561" width="7.28515625" style="375" customWidth="1"/>
    <col min="1562" max="1562" width="7.140625" style="375" customWidth="1"/>
    <col min="1563" max="1564" width="6.7109375" style="375" customWidth="1"/>
    <col min="1565" max="1565" width="7.5703125" style="375" customWidth="1"/>
    <col min="1566" max="1567" width="6.7109375" style="375" customWidth="1"/>
    <col min="1568" max="1568" width="6.5703125" style="375" customWidth="1"/>
    <col min="1569" max="1570" width="6.28515625" style="375" customWidth="1"/>
    <col min="1571" max="1571" width="7.140625" style="375" customWidth="1"/>
    <col min="1572" max="1573" width="6.28515625" style="375" customWidth="1"/>
    <col min="1574" max="1574" width="6.85546875" style="375" customWidth="1"/>
    <col min="1575" max="1576" width="6.28515625" style="375" customWidth="1"/>
    <col min="1577" max="1577" width="7.140625" style="375" customWidth="1"/>
    <col min="1578" max="1579" width="6.5703125" style="375" customWidth="1"/>
    <col min="1580" max="1580" width="7" style="375" customWidth="1"/>
    <col min="1581" max="1582" width="6.5703125" style="375" customWidth="1"/>
    <col min="1583" max="1583" width="7" style="375" customWidth="1"/>
    <col min="1584" max="1585" width="6.42578125" style="375" customWidth="1"/>
    <col min="1586" max="1586" width="7.140625" style="375" customWidth="1"/>
    <col min="1587" max="1588" width="6.42578125" style="375" customWidth="1"/>
    <col min="1589" max="1589" width="7" style="375" customWidth="1"/>
    <col min="1590" max="1591" width="6.85546875" style="375" customWidth="1"/>
    <col min="1592" max="1592" width="7" style="375" customWidth="1"/>
    <col min="1593" max="1594" width="6.28515625" style="375" customWidth="1"/>
    <col min="1595" max="1595" width="7.85546875" style="375" customWidth="1"/>
    <col min="1596" max="1597" width="6.85546875" style="375" customWidth="1"/>
    <col min="1598" max="1598" width="7.140625" style="375" customWidth="1"/>
    <col min="1599" max="1601" width="6.5703125" style="375" customWidth="1"/>
    <col min="1602" max="1603" width="6.28515625" style="375" customWidth="1"/>
    <col min="1604" max="1604" width="6.7109375" style="375" customWidth="1"/>
    <col min="1605" max="1606" width="6.42578125" style="375" customWidth="1"/>
    <col min="1607" max="1607" width="6.7109375" style="375" customWidth="1"/>
    <col min="1608" max="1609" width="7" style="375" customWidth="1"/>
    <col min="1610" max="1610" width="6.85546875" style="375" customWidth="1"/>
    <col min="1611" max="1612" width="6.42578125" style="375" customWidth="1"/>
    <col min="1613" max="1613" width="7.5703125" style="375" customWidth="1"/>
    <col min="1614" max="1614" width="6.42578125" style="375" customWidth="1"/>
    <col min="1615" max="1615" width="6.5703125" style="375" customWidth="1"/>
    <col min="1616" max="1619" width="6" style="375"/>
    <col min="1620" max="1620" width="6.28515625" style="375" bestFit="1" customWidth="1"/>
    <col min="1621" max="1621" width="8.140625" style="375" customWidth="1"/>
    <col min="1622" max="1792" width="6" style="375"/>
    <col min="1793" max="1793" width="6" style="375" customWidth="1"/>
    <col min="1794" max="1794" width="5.42578125" style="375" customWidth="1"/>
    <col min="1795" max="1799" width="6" style="375" customWidth="1"/>
    <col min="1800" max="1800" width="7.5703125" style="375" customWidth="1"/>
    <col min="1801" max="1801" width="8.140625" style="375" customWidth="1"/>
    <col min="1802" max="1802" width="7.28515625" style="375" customWidth="1"/>
    <col min="1803" max="1803" width="7.42578125" style="375" customWidth="1"/>
    <col min="1804" max="1804" width="6.85546875" style="375" customWidth="1"/>
    <col min="1805" max="1817" width="7.28515625" style="375" customWidth="1"/>
    <col min="1818" max="1818" width="7.140625" style="375" customWidth="1"/>
    <col min="1819" max="1820" width="6.7109375" style="375" customWidth="1"/>
    <col min="1821" max="1821" width="7.5703125" style="375" customWidth="1"/>
    <col min="1822" max="1823" width="6.7109375" style="375" customWidth="1"/>
    <col min="1824" max="1824" width="6.5703125" style="375" customWidth="1"/>
    <col min="1825" max="1826" width="6.28515625" style="375" customWidth="1"/>
    <col min="1827" max="1827" width="7.140625" style="375" customWidth="1"/>
    <col min="1828" max="1829" width="6.28515625" style="375" customWidth="1"/>
    <col min="1830" max="1830" width="6.85546875" style="375" customWidth="1"/>
    <col min="1831" max="1832" width="6.28515625" style="375" customWidth="1"/>
    <col min="1833" max="1833" width="7.140625" style="375" customWidth="1"/>
    <col min="1834" max="1835" width="6.5703125" style="375" customWidth="1"/>
    <col min="1836" max="1836" width="7" style="375" customWidth="1"/>
    <col min="1837" max="1838" width="6.5703125" style="375" customWidth="1"/>
    <col min="1839" max="1839" width="7" style="375" customWidth="1"/>
    <col min="1840" max="1841" width="6.42578125" style="375" customWidth="1"/>
    <col min="1842" max="1842" width="7.140625" style="375" customWidth="1"/>
    <col min="1843" max="1844" width="6.42578125" style="375" customWidth="1"/>
    <col min="1845" max="1845" width="7" style="375" customWidth="1"/>
    <col min="1846" max="1847" width="6.85546875" style="375" customWidth="1"/>
    <col min="1848" max="1848" width="7" style="375" customWidth="1"/>
    <col min="1849" max="1850" width="6.28515625" style="375" customWidth="1"/>
    <col min="1851" max="1851" width="7.85546875" style="375" customWidth="1"/>
    <col min="1852" max="1853" width="6.85546875" style="375" customWidth="1"/>
    <col min="1854" max="1854" width="7.140625" style="375" customWidth="1"/>
    <col min="1855" max="1857" width="6.5703125" style="375" customWidth="1"/>
    <col min="1858" max="1859" width="6.28515625" style="375" customWidth="1"/>
    <col min="1860" max="1860" width="6.7109375" style="375" customWidth="1"/>
    <col min="1861" max="1862" width="6.42578125" style="375" customWidth="1"/>
    <col min="1863" max="1863" width="6.7109375" style="375" customWidth="1"/>
    <col min="1864" max="1865" width="7" style="375" customWidth="1"/>
    <col min="1866" max="1866" width="6.85546875" style="375" customWidth="1"/>
    <col min="1867" max="1868" width="6.42578125" style="375" customWidth="1"/>
    <col min="1869" max="1869" width="7.5703125" style="375" customWidth="1"/>
    <col min="1870" max="1870" width="6.42578125" style="375" customWidth="1"/>
    <col min="1871" max="1871" width="6.5703125" style="375" customWidth="1"/>
    <col min="1872" max="1875" width="6" style="375"/>
    <col min="1876" max="1876" width="6.28515625" style="375" bestFit="1" customWidth="1"/>
    <col min="1877" max="1877" width="8.140625" style="375" customWidth="1"/>
    <col min="1878" max="2048" width="6" style="375"/>
    <col min="2049" max="2049" width="6" style="375" customWidth="1"/>
    <col min="2050" max="2050" width="5.42578125" style="375" customWidth="1"/>
    <col min="2051" max="2055" width="6" style="375" customWidth="1"/>
    <col min="2056" max="2056" width="7.5703125" style="375" customWidth="1"/>
    <col min="2057" max="2057" width="8.140625" style="375" customWidth="1"/>
    <col min="2058" max="2058" width="7.28515625" style="375" customWidth="1"/>
    <col min="2059" max="2059" width="7.42578125" style="375" customWidth="1"/>
    <col min="2060" max="2060" width="6.85546875" style="375" customWidth="1"/>
    <col min="2061" max="2073" width="7.28515625" style="375" customWidth="1"/>
    <col min="2074" max="2074" width="7.140625" style="375" customWidth="1"/>
    <col min="2075" max="2076" width="6.7109375" style="375" customWidth="1"/>
    <col min="2077" max="2077" width="7.5703125" style="375" customWidth="1"/>
    <col min="2078" max="2079" width="6.7109375" style="375" customWidth="1"/>
    <col min="2080" max="2080" width="6.5703125" style="375" customWidth="1"/>
    <col min="2081" max="2082" width="6.28515625" style="375" customWidth="1"/>
    <col min="2083" max="2083" width="7.140625" style="375" customWidth="1"/>
    <col min="2084" max="2085" width="6.28515625" style="375" customWidth="1"/>
    <col min="2086" max="2086" width="6.85546875" style="375" customWidth="1"/>
    <col min="2087" max="2088" width="6.28515625" style="375" customWidth="1"/>
    <col min="2089" max="2089" width="7.140625" style="375" customWidth="1"/>
    <col min="2090" max="2091" width="6.5703125" style="375" customWidth="1"/>
    <col min="2092" max="2092" width="7" style="375" customWidth="1"/>
    <col min="2093" max="2094" width="6.5703125" style="375" customWidth="1"/>
    <col min="2095" max="2095" width="7" style="375" customWidth="1"/>
    <col min="2096" max="2097" width="6.42578125" style="375" customWidth="1"/>
    <col min="2098" max="2098" width="7.140625" style="375" customWidth="1"/>
    <col min="2099" max="2100" width="6.42578125" style="375" customWidth="1"/>
    <col min="2101" max="2101" width="7" style="375" customWidth="1"/>
    <col min="2102" max="2103" width="6.85546875" style="375" customWidth="1"/>
    <col min="2104" max="2104" width="7" style="375" customWidth="1"/>
    <col min="2105" max="2106" width="6.28515625" style="375" customWidth="1"/>
    <col min="2107" max="2107" width="7.85546875" style="375" customWidth="1"/>
    <col min="2108" max="2109" width="6.85546875" style="375" customWidth="1"/>
    <col min="2110" max="2110" width="7.140625" style="375" customWidth="1"/>
    <col min="2111" max="2113" width="6.5703125" style="375" customWidth="1"/>
    <col min="2114" max="2115" width="6.28515625" style="375" customWidth="1"/>
    <col min="2116" max="2116" width="6.7109375" style="375" customWidth="1"/>
    <col min="2117" max="2118" width="6.42578125" style="375" customWidth="1"/>
    <col min="2119" max="2119" width="6.7109375" style="375" customWidth="1"/>
    <col min="2120" max="2121" width="7" style="375" customWidth="1"/>
    <col min="2122" max="2122" width="6.85546875" style="375" customWidth="1"/>
    <col min="2123" max="2124" width="6.42578125" style="375" customWidth="1"/>
    <col min="2125" max="2125" width="7.5703125" style="375" customWidth="1"/>
    <col min="2126" max="2126" width="6.42578125" style="375" customWidth="1"/>
    <col min="2127" max="2127" width="6.5703125" style="375" customWidth="1"/>
    <col min="2128" max="2131" width="6" style="375"/>
    <col min="2132" max="2132" width="6.28515625" style="375" bestFit="1" customWidth="1"/>
    <col min="2133" max="2133" width="8.140625" style="375" customWidth="1"/>
    <col min="2134" max="2304" width="6" style="375"/>
    <col min="2305" max="2305" width="6" style="375" customWidth="1"/>
    <col min="2306" max="2306" width="5.42578125" style="375" customWidth="1"/>
    <col min="2307" max="2311" width="6" style="375" customWidth="1"/>
    <col min="2312" max="2312" width="7.5703125" style="375" customWidth="1"/>
    <col min="2313" max="2313" width="8.140625" style="375" customWidth="1"/>
    <col min="2314" max="2314" width="7.28515625" style="375" customWidth="1"/>
    <col min="2315" max="2315" width="7.42578125" style="375" customWidth="1"/>
    <col min="2316" max="2316" width="6.85546875" style="375" customWidth="1"/>
    <col min="2317" max="2329" width="7.28515625" style="375" customWidth="1"/>
    <col min="2330" max="2330" width="7.140625" style="375" customWidth="1"/>
    <col min="2331" max="2332" width="6.7109375" style="375" customWidth="1"/>
    <col min="2333" max="2333" width="7.5703125" style="375" customWidth="1"/>
    <col min="2334" max="2335" width="6.7109375" style="375" customWidth="1"/>
    <col min="2336" max="2336" width="6.5703125" style="375" customWidth="1"/>
    <col min="2337" max="2338" width="6.28515625" style="375" customWidth="1"/>
    <col min="2339" max="2339" width="7.140625" style="375" customWidth="1"/>
    <col min="2340" max="2341" width="6.28515625" style="375" customWidth="1"/>
    <col min="2342" max="2342" width="6.85546875" style="375" customWidth="1"/>
    <col min="2343" max="2344" width="6.28515625" style="375" customWidth="1"/>
    <col min="2345" max="2345" width="7.140625" style="375" customWidth="1"/>
    <col min="2346" max="2347" width="6.5703125" style="375" customWidth="1"/>
    <col min="2348" max="2348" width="7" style="375" customWidth="1"/>
    <col min="2349" max="2350" width="6.5703125" style="375" customWidth="1"/>
    <col min="2351" max="2351" width="7" style="375" customWidth="1"/>
    <col min="2352" max="2353" width="6.42578125" style="375" customWidth="1"/>
    <col min="2354" max="2354" width="7.140625" style="375" customWidth="1"/>
    <col min="2355" max="2356" width="6.42578125" style="375" customWidth="1"/>
    <col min="2357" max="2357" width="7" style="375" customWidth="1"/>
    <col min="2358" max="2359" width="6.85546875" style="375" customWidth="1"/>
    <col min="2360" max="2360" width="7" style="375" customWidth="1"/>
    <col min="2361" max="2362" width="6.28515625" style="375" customWidth="1"/>
    <col min="2363" max="2363" width="7.85546875" style="375" customWidth="1"/>
    <col min="2364" max="2365" width="6.85546875" style="375" customWidth="1"/>
    <col min="2366" max="2366" width="7.140625" style="375" customWidth="1"/>
    <col min="2367" max="2369" width="6.5703125" style="375" customWidth="1"/>
    <col min="2370" max="2371" width="6.28515625" style="375" customWidth="1"/>
    <col min="2372" max="2372" width="6.7109375" style="375" customWidth="1"/>
    <col min="2373" max="2374" width="6.42578125" style="375" customWidth="1"/>
    <col min="2375" max="2375" width="6.7109375" style="375" customWidth="1"/>
    <col min="2376" max="2377" width="7" style="375" customWidth="1"/>
    <col min="2378" max="2378" width="6.85546875" style="375" customWidth="1"/>
    <col min="2379" max="2380" width="6.42578125" style="375" customWidth="1"/>
    <col min="2381" max="2381" width="7.5703125" style="375" customWidth="1"/>
    <col min="2382" max="2382" width="6.42578125" style="375" customWidth="1"/>
    <col min="2383" max="2383" width="6.5703125" style="375" customWidth="1"/>
    <col min="2384" max="2387" width="6" style="375"/>
    <col min="2388" max="2388" width="6.28515625" style="375" bestFit="1" customWidth="1"/>
    <col min="2389" max="2389" width="8.140625" style="375" customWidth="1"/>
    <col min="2390" max="2560" width="6" style="375"/>
    <col min="2561" max="2561" width="6" style="375" customWidth="1"/>
    <col min="2562" max="2562" width="5.42578125" style="375" customWidth="1"/>
    <col min="2563" max="2567" width="6" style="375" customWidth="1"/>
    <col min="2568" max="2568" width="7.5703125" style="375" customWidth="1"/>
    <col min="2569" max="2569" width="8.140625" style="375" customWidth="1"/>
    <col min="2570" max="2570" width="7.28515625" style="375" customWidth="1"/>
    <col min="2571" max="2571" width="7.42578125" style="375" customWidth="1"/>
    <col min="2572" max="2572" width="6.85546875" style="375" customWidth="1"/>
    <col min="2573" max="2585" width="7.28515625" style="375" customWidth="1"/>
    <col min="2586" max="2586" width="7.140625" style="375" customWidth="1"/>
    <col min="2587" max="2588" width="6.7109375" style="375" customWidth="1"/>
    <col min="2589" max="2589" width="7.5703125" style="375" customWidth="1"/>
    <col min="2590" max="2591" width="6.7109375" style="375" customWidth="1"/>
    <col min="2592" max="2592" width="6.5703125" style="375" customWidth="1"/>
    <col min="2593" max="2594" width="6.28515625" style="375" customWidth="1"/>
    <col min="2595" max="2595" width="7.140625" style="375" customWidth="1"/>
    <col min="2596" max="2597" width="6.28515625" style="375" customWidth="1"/>
    <col min="2598" max="2598" width="6.85546875" style="375" customWidth="1"/>
    <col min="2599" max="2600" width="6.28515625" style="375" customWidth="1"/>
    <col min="2601" max="2601" width="7.140625" style="375" customWidth="1"/>
    <col min="2602" max="2603" width="6.5703125" style="375" customWidth="1"/>
    <col min="2604" max="2604" width="7" style="375" customWidth="1"/>
    <col min="2605" max="2606" width="6.5703125" style="375" customWidth="1"/>
    <col min="2607" max="2607" width="7" style="375" customWidth="1"/>
    <col min="2608" max="2609" width="6.42578125" style="375" customWidth="1"/>
    <col min="2610" max="2610" width="7.140625" style="375" customWidth="1"/>
    <col min="2611" max="2612" width="6.42578125" style="375" customWidth="1"/>
    <col min="2613" max="2613" width="7" style="375" customWidth="1"/>
    <col min="2614" max="2615" width="6.85546875" style="375" customWidth="1"/>
    <col min="2616" max="2616" width="7" style="375" customWidth="1"/>
    <col min="2617" max="2618" width="6.28515625" style="375" customWidth="1"/>
    <col min="2619" max="2619" width="7.85546875" style="375" customWidth="1"/>
    <col min="2620" max="2621" width="6.85546875" style="375" customWidth="1"/>
    <col min="2622" max="2622" width="7.140625" style="375" customWidth="1"/>
    <col min="2623" max="2625" width="6.5703125" style="375" customWidth="1"/>
    <col min="2626" max="2627" width="6.28515625" style="375" customWidth="1"/>
    <col min="2628" max="2628" width="6.7109375" style="375" customWidth="1"/>
    <col min="2629" max="2630" width="6.42578125" style="375" customWidth="1"/>
    <col min="2631" max="2631" width="6.7109375" style="375" customWidth="1"/>
    <col min="2632" max="2633" width="7" style="375" customWidth="1"/>
    <col min="2634" max="2634" width="6.85546875" style="375" customWidth="1"/>
    <col min="2635" max="2636" width="6.42578125" style="375" customWidth="1"/>
    <col min="2637" max="2637" width="7.5703125" style="375" customWidth="1"/>
    <col min="2638" max="2638" width="6.42578125" style="375" customWidth="1"/>
    <col min="2639" max="2639" width="6.5703125" style="375" customWidth="1"/>
    <col min="2640" max="2643" width="6" style="375"/>
    <col min="2644" max="2644" width="6.28515625" style="375" bestFit="1" customWidth="1"/>
    <col min="2645" max="2645" width="8.140625" style="375" customWidth="1"/>
    <col min="2646" max="2816" width="6" style="375"/>
    <col min="2817" max="2817" width="6" style="375" customWidth="1"/>
    <col min="2818" max="2818" width="5.42578125" style="375" customWidth="1"/>
    <col min="2819" max="2823" width="6" style="375" customWidth="1"/>
    <col min="2824" max="2824" width="7.5703125" style="375" customWidth="1"/>
    <col min="2825" max="2825" width="8.140625" style="375" customWidth="1"/>
    <col min="2826" max="2826" width="7.28515625" style="375" customWidth="1"/>
    <col min="2827" max="2827" width="7.42578125" style="375" customWidth="1"/>
    <col min="2828" max="2828" width="6.85546875" style="375" customWidth="1"/>
    <col min="2829" max="2841" width="7.28515625" style="375" customWidth="1"/>
    <col min="2842" max="2842" width="7.140625" style="375" customWidth="1"/>
    <col min="2843" max="2844" width="6.7109375" style="375" customWidth="1"/>
    <col min="2845" max="2845" width="7.5703125" style="375" customWidth="1"/>
    <col min="2846" max="2847" width="6.7109375" style="375" customWidth="1"/>
    <col min="2848" max="2848" width="6.5703125" style="375" customWidth="1"/>
    <col min="2849" max="2850" width="6.28515625" style="375" customWidth="1"/>
    <col min="2851" max="2851" width="7.140625" style="375" customWidth="1"/>
    <col min="2852" max="2853" width="6.28515625" style="375" customWidth="1"/>
    <col min="2854" max="2854" width="6.85546875" style="375" customWidth="1"/>
    <col min="2855" max="2856" width="6.28515625" style="375" customWidth="1"/>
    <col min="2857" max="2857" width="7.140625" style="375" customWidth="1"/>
    <col min="2858" max="2859" width="6.5703125" style="375" customWidth="1"/>
    <col min="2860" max="2860" width="7" style="375" customWidth="1"/>
    <col min="2861" max="2862" width="6.5703125" style="375" customWidth="1"/>
    <col min="2863" max="2863" width="7" style="375" customWidth="1"/>
    <col min="2864" max="2865" width="6.42578125" style="375" customWidth="1"/>
    <col min="2866" max="2866" width="7.140625" style="375" customWidth="1"/>
    <col min="2867" max="2868" width="6.42578125" style="375" customWidth="1"/>
    <col min="2869" max="2869" width="7" style="375" customWidth="1"/>
    <col min="2870" max="2871" width="6.85546875" style="375" customWidth="1"/>
    <col min="2872" max="2872" width="7" style="375" customWidth="1"/>
    <col min="2873" max="2874" width="6.28515625" style="375" customWidth="1"/>
    <col min="2875" max="2875" width="7.85546875" style="375" customWidth="1"/>
    <col min="2876" max="2877" width="6.85546875" style="375" customWidth="1"/>
    <col min="2878" max="2878" width="7.140625" style="375" customWidth="1"/>
    <col min="2879" max="2881" width="6.5703125" style="375" customWidth="1"/>
    <col min="2882" max="2883" width="6.28515625" style="375" customWidth="1"/>
    <col min="2884" max="2884" width="6.7109375" style="375" customWidth="1"/>
    <col min="2885" max="2886" width="6.42578125" style="375" customWidth="1"/>
    <col min="2887" max="2887" width="6.7109375" style="375" customWidth="1"/>
    <col min="2888" max="2889" width="7" style="375" customWidth="1"/>
    <col min="2890" max="2890" width="6.85546875" style="375" customWidth="1"/>
    <col min="2891" max="2892" width="6.42578125" style="375" customWidth="1"/>
    <col min="2893" max="2893" width="7.5703125" style="375" customWidth="1"/>
    <col min="2894" max="2894" width="6.42578125" style="375" customWidth="1"/>
    <col min="2895" max="2895" width="6.5703125" style="375" customWidth="1"/>
    <col min="2896" max="2899" width="6" style="375"/>
    <col min="2900" max="2900" width="6.28515625" style="375" bestFit="1" customWidth="1"/>
    <col min="2901" max="2901" width="8.140625" style="375" customWidth="1"/>
    <col min="2902" max="3072" width="6" style="375"/>
    <col min="3073" max="3073" width="6" style="375" customWidth="1"/>
    <col min="3074" max="3074" width="5.42578125" style="375" customWidth="1"/>
    <col min="3075" max="3079" width="6" style="375" customWidth="1"/>
    <col min="3080" max="3080" width="7.5703125" style="375" customWidth="1"/>
    <col min="3081" max="3081" width="8.140625" style="375" customWidth="1"/>
    <col min="3082" max="3082" width="7.28515625" style="375" customWidth="1"/>
    <col min="3083" max="3083" width="7.42578125" style="375" customWidth="1"/>
    <col min="3084" max="3084" width="6.85546875" style="375" customWidth="1"/>
    <col min="3085" max="3097" width="7.28515625" style="375" customWidth="1"/>
    <col min="3098" max="3098" width="7.140625" style="375" customWidth="1"/>
    <col min="3099" max="3100" width="6.7109375" style="375" customWidth="1"/>
    <col min="3101" max="3101" width="7.5703125" style="375" customWidth="1"/>
    <col min="3102" max="3103" width="6.7109375" style="375" customWidth="1"/>
    <col min="3104" max="3104" width="6.5703125" style="375" customWidth="1"/>
    <col min="3105" max="3106" width="6.28515625" style="375" customWidth="1"/>
    <col min="3107" max="3107" width="7.140625" style="375" customWidth="1"/>
    <col min="3108" max="3109" width="6.28515625" style="375" customWidth="1"/>
    <col min="3110" max="3110" width="6.85546875" style="375" customWidth="1"/>
    <col min="3111" max="3112" width="6.28515625" style="375" customWidth="1"/>
    <col min="3113" max="3113" width="7.140625" style="375" customWidth="1"/>
    <col min="3114" max="3115" width="6.5703125" style="375" customWidth="1"/>
    <col min="3116" max="3116" width="7" style="375" customWidth="1"/>
    <col min="3117" max="3118" width="6.5703125" style="375" customWidth="1"/>
    <col min="3119" max="3119" width="7" style="375" customWidth="1"/>
    <col min="3120" max="3121" width="6.42578125" style="375" customWidth="1"/>
    <col min="3122" max="3122" width="7.140625" style="375" customWidth="1"/>
    <col min="3123" max="3124" width="6.42578125" style="375" customWidth="1"/>
    <col min="3125" max="3125" width="7" style="375" customWidth="1"/>
    <col min="3126" max="3127" width="6.85546875" style="375" customWidth="1"/>
    <col min="3128" max="3128" width="7" style="375" customWidth="1"/>
    <col min="3129" max="3130" width="6.28515625" style="375" customWidth="1"/>
    <col min="3131" max="3131" width="7.85546875" style="375" customWidth="1"/>
    <col min="3132" max="3133" width="6.85546875" style="375" customWidth="1"/>
    <col min="3134" max="3134" width="7.140625" style="375" customWidth="1"/>
    <col min="3135" max="3137" width="6.5703125" style="375" customWidth="1"/>
    <col min="3138" max="3139" width="6.28515625" style="375" customWidth="1"/>
    <col min="3140" max="3140" width="6.7109375" style="375" customWidth="1"/>
    <col min="3141" max="3142" width="6.42578125" style="375" customWidth="1"/>
    <col min="3143" max="3143" width="6.7109375" style="375" customWidth="1"/>
    <col min="3144" max="3145" width="7" style="375" customWidth="1"/>
    <col min="3146" max="3146" width="6.85546875" style="375" customWidth="1"/>
    <col min="3147" max="3148" width="6.42578125" style="375" customWidth="1"/>
    <col min="3149" max="3149" width="7.5703125" style="375" customWidth="1"/>
    <col min="3150" max="3150" width="6.42578125" style="375" customWidth="1"/>
    <col min="3151" max="3151" width="6.5703125" style="375" customWidth="1"/>
    <col min="3152" max="3155" width="6" style="375"/>
    <col min="3156" max="3156" width="6.28515625" style="375" bestFit="1" customWidth="1"/>
    <col min="3157" max="3157" width="8.140625" style="375" customWidth="1"/>
    <col min="3158" max="3328" width="6" style="375"/>
    <col min="3329" max="3329" width="6" style="375" customWidth="1"/>
    <col min="3330" max="3330" width="5.42578125" style="375" customWidth="1"/>
    <col min="3331" max="3335" width="6" style="375" customWidth="1"/>
    <col min="3336" max="3336" width="7.5703125" style="375" customWidth="1"/>
    <col min="3337" max="3337" width="8.140625" style="375" customWidth="1"/>
    <col min="3338" max="3338" width="7.28515625" style="375" customWidth="1"/>
    <col min="3339" max="3339" width="7.42578125" style="375" customWidth="1"/>
    <col min="3340" max="3340" width="6.85546875" style="375" customWidth="1"/>
    <col min="3341" max="3353" width="7.28515625" style="375" customWidth="1"/>
    <col min="3354" max="3354" width="7.140625" style="375" customWidth="1"/>
    <col min="3355" max="3356" width="6.7109375" style="375" customWidth="1"/>
    <col min="3357" max="3357" width="7.5703125" style="375" customWidth="1"/>
    <col min="3358" max="3359" width="6.7109375" style="375" customWidth="1"/>
    <col min="3360" max="3360" width="6.5703125" style="375" customWidth="1"/>
    <col min="3361" max="3362" width="6.28515625" style="375" customWidth="1"/>
    <col min="3363" max="3363" width="7.140625" style="375" customWidth="1"/>
    <col min="3364" max="3365" width="6.28515625" style="375" customWidth="1"/>
    <col min="3366" max="3366" width="6.85546875" style="375" customWidth="1"/>
    <col min="3367" max="3368" width="6.28515625" style="375" customWidth="1"/>
    <col min="3369" max="3369" width="7.140625" style="375" customWidth="1"/>
    <col min="3370" max="3371" width="6.5703125" style="375" customWidth="1"/>
    <col min="3372" max="3372" width="7" style="375" customWidth="1"/>
    <col min="3373" max="3374" width="6.5703125" style="375" customWidth="1"/>
    <col min="3375" max="3375" width="7" style="375" customWidth="1"/>
    <col min="3376" max="3377" width="6.42578125" style="375" customWidth="1"/>
    <col min="3378" max="3378" width="7.140625" style="375" customWidth="1"/>
    <col min="3379" max="3380" width="6.42578125" style="375" customWidth="1"/>
    <col min="3381" max="3381" width="7" style="375" customWidth="1"/>
    <col min="3382" max="3383" width="6.85546875" style="375" customWidth="1"/>
    <col min="3384" max="3384" width="7" style="375" customWidth="1"/>
    <col min="3385" max="3386" width="6.28515625" style="375" customWidth="1"/>
    <col min="3387" max="3387" width="7.85546875" style="375" customWidth="1"/>
    <col min="3388" max="3389" width="6.85546875" style="375" customWidth="1"/>
    <col min="3390" max="3390" width="7.140625" style="375" customWidth="1"/>
    <col min="3391" max="3393" width="6.5703125" style="375" customWidth="1"/>
    <col min="3394" max="3395" width="6.28515625" style="375" customWidth="1"/>
    <col min="3396" max="3396" width="6.7109375" style="375" customWidth="1"/>
    <col min="3397" max="3398" width="6.42578125" style="375" customWidth="1"/>
    <col min="3399" max="3399" width="6.7109375" style="375" customWidth="1"/>
    <col min="3400" max="3401" width="7" style="375" customWidth="1"/>
    <col min="3402" max="3402" width="6.85546875" style="375" customWidth="1"/>
    <col min="3403" max="3404" width="6.42578125" style="375" customWidth="1"/>
    <col min="3405" max="3405" width="7.5703125" style="375" customWidth="1"/>
    <col min="3406" max="3406" width="6.42578125" style="375" customWidth="1"/>
    <col min="3407" max="3407" width="6.5703125" style="375" customWidth="1"/>
    <col min="3408" max="3411" width="6" style="375"/>
    <col min="3412" max="3412" width="6.28515625" style="375" bestFit="1" customWidth="1"/>
    <col min="3413" max="3413" width="8.140625" style="375" customWidth="1"/>
    <col min="3414" max="3584" width="6" style="375"/>
    <col min="3585" max="3585" width="6" style="375" customWidth="1"/>
    <col min="3586" max="3586" width="5.42578125" style="375" customWidth="1"/>
    <col min="3587" max="3591" width="6" style="375" customWidth="1"/>
    <col min="3592" max="3592" width="7.5703125" style="375" customWidth="1"/>
    <col min="3593" max="3593" width="8.140625" style="375" customWidth="1"/>
    <col min="3594" max="3594" width="7.28515625" style="375" customWidth="1"/>
    <col min="3595" max="3595" width="7.42578125" style="375" customWidth="1"/>
    <col min="3596" max="3596" width="6.85546875" style="375" customWidth="1"/>
    <col min="3597" max="3609" width="7.28515625" style="375" customWidth="1"/>
    <col min="3610" max="3610" width="7.140625" style="375" customWidth="1"/>
    <col min="3611" max="3612" width="6.7109375" style="375" customWidth="1"/>
    <col min="3613" max="3613" width="7.5703125" style="375" customWidth="1"/>
    <col min="3614" max="3615" width="6.7109375" style="375" customWidth="1"/>
    <col min="3616" max="3616" width="6.5703125" style="375" customWidth="1"/>
    <col min="3617" max="3618" width="6.28515625" style="375" customWidth="1"/>
    <col min="3619" max="3619" width="7.140625" style="375" customWidth="1"/>
    <col min="3620" max="3621" width="6.28515625" style="375" customWidth="1"/>
    <col min="3622" max="3622" width="6.85546875" style="375" customWidth="1"/>
    <col min="3623" max="3624" width="6.28515625" style="375" customWidth="1"/>
    <col min="3625" max="3625" width="7.140625" style="375" customWidth="1"/>
    <col min="3626" max="3627" width="6.5703125" style="375" customWidth="1"/>
    <col min="3628" max="3628" width="7" style="375" customWidth="1"/>
    <col min="3629" max="3630" width="6.5703125" style="375" customWidth="1"/>
    <col min="3631" max="3631" width="7" style="375" customWidth="1"/>
    <col min="3632" max="3633" width="6.42578125" style="375" customWidth="1"/>
    <col min="3634" max="3634" width="7.140625" style="375" customWidth="1"/>
    <col min="3635" max="3636" width="6.42578125" style="375" customWidth="1"/>
    <col min="3637" max="3637" width="7" style="375" customWidth="1"/>
    <col min="3638" max="3639" width="6.85546875" style="375" customWidth="1"/>
    <col min="3640" max="3640" width="7" style="375" customWidth="1"/>
    <col min="3641" max="3642" width="6.28515625" style="375" customWidth="1"/>
    <col min="3643" max="3643" width="7.85546875" style="375" customWidth="1"/>
    <col min="3644" max="3645" width="6.85546875" style="375" customWidth="1"/>
    <col min="3646" max="3646" width="7.140625" style="375" customWidth="1"/>
    <col min="3647" max="3649" width="6.5703125" style="375" customWidth="1"/>
    <col min="3650" max="3651" width="6.28515625" style="375" customWidth="1"/>
    <col min="3652" max="3652" width="6.7109375" style="375" customWidth="1"/>
    <col min="3653" max="3654" width="6.42578125" style="375" customWidth="1"/>
    <col min="3655" max="3655" width="6.7109375" style="375" customWidth="1"/>
    <col min="3656" max="3657" width="7" style="375" customWidth="1"/>
    <col min="3658" max="3658" width="6.85546875" style="375" customWidth="1"/>
    <col min="3659" max="3660" width="6.42578125" style="375" customWidth="1"/>
    <col min="3661" max="3661" width="7.5703125" style="375" customWidth="1"/>
    <col min="3662" max="3662" width="6.42578125" style="375" customWidth="1"/>
    <col min="3663" max="3663" width="6.5703125" style="375" customWidth="1"/>
    <col min="3664" max="3667" width="6" style="375"/>
    <col min="3668" max="3668" width="6.28515625" style="375" bestFit="1" customWidth="1"/>
    <col min="3669" max="3669" width="8.140625" style="375" customWidth="1"/>
    <col min="3670" max="3840" width="6" style="375"/>
    <col min="3841" max="3841" width="6" style="375" customWidth="1"/>
    <col min="3842" max="3842" width="5.42578125" style="375" customWidth="1"/>
    <col min="3843" max="3847" width="6" style="375" customWidth="1"/>
    <col min="3848" max="3848" width="7.5703125" style="375" customWidth="1"/>
    <col min="3849" max="3849" width="8.140625" style="375" customWidth="1"/>
    <col min="3850" max="3850" width="7.28515625" style="375" customWidth="1"/>
    <col min="3851" max="3851" width="7.42578125" style="375" customWidth="1"/>
    <col min="3852" max="3852" width="6.85546875" style="375" customWidth="1"/>
    <col min="3853" max="3865" width="7.28515625" style="375" customWidth="1"/>
    <col min="3866" max="3866" width="7.140625" style="375" customWidth="1"/>
    <col min="3867" max="3868" width="6.7109375" style="375" customWidth="1"/>
    <col min="3869" max="3869" width="7.5703125" style="375" customWidth="1"/>
    <col min="3870" max="3871" width="6.7109375" style="375" customWidth="1"/>
    <col min="3872" max="3872" width="6.5703125" style="375" customWidth="1"/>
    <col min="3873" max="3874" width="6.28515625" style="375" customWidth="1"/>
    <col min="3875" max="3875" width="7.140625" style="375" customWidth="1"/>
    <col min="3876" max="3877" width="6.28515625" style="375" customWidth="1"/>
    <col min="3878" max="3878" width="6.85546875" style="375" customWidth="1"/>
    <col min="3879" max="3880" width="6.28515625" style="375" customWidth="1"/>
    <col min="3881" max="3881" width="7.140625" style="375" customWidth="1"/>
    <col min="3882" max="3883" width="6.5703125" style="375" customWidth="1"/>
    <col min="3884" max="3884" width="7" style="375" customWidth="1"/>
    <col min="3885" max="3886" width="6.5703125" style="375" customWidth="1"/>
    <col min="3887" max="3887" width="7" style="375" customWidth="1"/>
    <col min="3888" max="3889" width="6.42578125" style="375" customWidth="1"/>
    <col min="3890" max="3890" width="7.140625" style="375" customWidth="1"/>
    <col min="3891" max="3892" width="6.42578125" style="375" customWidth="1"/>
    <col min="3893" max="3893" width="7" style="375" customWidth="1"/>
    <col min="3894" max="3895" width="6.85546875" style="375" customWidth="1"/>
    <col min="3896" max="3896" width="7" style="375" customWidth="1"/>
    <col min="3897" max="3898" width="6.28515625" style="375" customWidth="1"/>
    <col min="3899" max="3899" width="7.85546875" style="375" customWidth="1"/>
    <col min="3900" max="3901" width="6.85546875" style="375" customWidth="1"/>
    <col min="3902" max="3902" width="7.140625" style="375" customWidth="1"/>
    <col min="3903" max="3905" width="6.5703125" style="375" customWidth="1"/>
    <col min="3906" max="3907" width="6.28515625" style="375" customWidth="1"/>
    <col min="3908" max="3908" width="6.7109375" style="375" customWidth="1"/>
    <col min="3909" max="3910" width="6.42578125" style="375" customWidth="1"/>
    <col min="3911" max="3911" width="6.7109375" style="375" customWidth="1"/>
    <col min="3912" max="3913" width="7" style="375" customWidth="1"/>
    <col min="3914" max="3914" width="6.85546875" style="375" customWidth="1"/>
    <col min="3915" max="3916" width="6.42578125" style="375" customWidth="1"/>
    <col min="3917" max="3917" width="7.5703125" style="375" customWidth="1"/>
    <col min="3918" max="3918" width="6.42578125" style="375" customWidth="1"/>
    <col min="3919" max="3919" width="6.5703125" style="375" customWidth="1"/>
    <col min="3920" max="3923" width="6" style="375"/>
    <col min="3924" max="3924" width="6.28515625" style="375" bestFit="1" customWidth="1"/>
    <col min="3925" max="3925" width="8.140625" style="375" customWidth="1"/>
    <col min="3926" max="4096" width="6" style="375"/>
    <col min="4097" max="4097" width="6" style="375" customWidth="1"/>
    <col min="4098" max="4098" width="5.42578125" style="375" customWidth="1"/>
    <col min="4099" max="4103" width="6" style="375" customWidth="1"/>
    <col min="4104" max="4104" width="7.5703125" style="375" customWidth="1"/>
    <col min="4105" max="4105" width="8.140625" style="375" customWidth="1"/>
    <col min="4106" max="4106" width="7.28515625" style="375" customWidth="1"/>
    <col min="4107" max="4107" width="7.42578125" style="375" customWidth="1"/>
    <col min="4108" max="4108" width="6.85546875" style="375" customWidth="1"/>
    <col min="4109" max="4121" width="7.28515625" style="375" customWidth="1"/>
    <col min="4122" max="4122" width="7.140625" style="375" customWidth="1"/>
    <col min="4123" max="4124" width="6.7109375" style="375" customWidth="1"/>
    <col min="4125" max="4125" width="7.5703125" style="375" customWidth="1"/>
    <col min="4126" max="4127" width="6.7109375" style="375" customWidth="1"/>
    <col min="4128" max="4128" width="6.5703125" style="375" customWidth="1"/>
    <col min="4129" max="4130" width="6.28515625" style="375" customWidth="1"/>
    <col min="4131" max="4131" width="7.140625" style="375" customWidth="1"/>
    <col min="4132" max="4133" width="6.28515625" style="375" customWidth="1"/>
    <col min="4134" max="4134" width="6.85546875" style="375" customWidth="1"/>
    <col min="4135" max="4136" width="6.28515625" style="375" customWidth="1"/>
    <col min="4137" max="4137" width="7.140625" style="375" customWidth="1"/>
    <col min="4138" max="4139" width="6.5703125" style="375" customWidth="1"/>
    <col min="4140" max="4140" width="7" style="375" customWidth="1"/>
    <col min="4141" max="4142" width="6.5703125" style="375" customWidth="1"/>
    <col min="4143" max="4143" width="7" style="375" customWidth="1"/>
    <col min="4144" max="4145" width="6.42578125" style="375" customWidth="1"/>
    <col min="4146" max="4146" width="7.140625" style="375" customWidth="1"/>
    <col min="4147" max="4148" width="6.42578125" style="375" customWidth="1"/>
    <col min="4149" max="4149" width="7" style="375" customWidth="1"/>
    <col min="4150" max="4151" width="6.85546875" style="375" customWidth="1"/>
    <col min="4152" max="4152" width="7" style="375" customWidth="1"/>
    <col min="4153" max="4154" width="6.28515625" style="375" customWidth="1"/>
    <col min="4155" max="4155" width="7.85546875" style="375" customWidth="1"/>
    <col min="4156" max="4157" width="6.85546875" style="375" customWidth="1"/>
    <col min="4158" max="4158" width="7.140625" style="375" customWidth="1"/>
    <col min="4159" max="4161" width="6.5703125" style="375" customWidth="1"/>
    <col min="4162" max="4163" width="6.28515625" style="375" customWidth="1"/>
    <col min="4164" max="4164" width="6.7109375" style="375" customWidth="1"/>
    <col min="4165" max="4166" width="6.42578125" style="375" customWidth="1"/>
    <col min="4167" max="4167" width="6.7109375" style="375" customWidth="1"/>
    <col min="4168" max="4169" width="7" style="375" customWidth="1"/>
    <col min="4170" max="4170" width="6.85546875" style="375" customWidth="1"/>
    <col min="4171" max="4172" width="6.42578125" style="375" customWidth="1"/>
    <col min="4173" max="4173" width="7.5703125" style="375" customWidth="1"/>
    <col min="4174" max="4174" width="6.42578125" style="375" customWidth="1"/>
    <col min="4175" max="4175" width="6.5703125" style="375" customWidth="1"/>
    <col min="4176" max="4179" width="6" style="375"/>
    <col min="4180" max="4180" width="6.28515625" style="375" bestFit="1" customWidth="1"/>
    <col min="4181" max="4181" width="8.140625" style="375" customWidth="1"/>
    <col min="4182" max="4352" width="6" style="375"/>
    <col min="4353" max="4353" width="6" style="375" customWidth="1"/>
    <col min="4354" max="4354" width="5.42578125" style="375" customWidth="1"/>
    <col min="4355" max="4359" width="6" style="375" customWidth="1"/>
    <col min="4360" max="4360" width="7.5703125" style="375" customWidth="1"/>
    <col min="4361" max="4361" width="8.140625" style="375" customWidth="1"/>
    <col min="4362" max="4362" width="7.28515625" style="375" customWidth="1"/>
    <col min="4363" max="4363" width="7.42578125" style="375" customWidth="1"/>
    <col min="4364" max="4364" width="6.85546875" style="375" customWidth="1"/>
    <col min="4365" max="4377" width="7.28515625" style="375" customWidth="1"/>
    <col min="4378" max="4378" width="7.140625" style="375" customWidth="1"/>
    <col min="4379" max="4380" width="6.7109375" style="375" customWidth="1"/>
    <col min="4381" max="4381" width="7.5703125" style="375" customWidth="1"/>
    <col min="4382" max="4383" width="6.7109375" style="375" customWidth="1"/>
    <col min="4384" max="4384" width="6.5703125" style="375" customWidth="1"/>
    <col min="4385" max="4386" width="6.28515625" style="375" customWidth="1"/>
    <col min="4387" max="4387" width="7.140625" style="375" customWidth="1"/>
    <col min="4388" max="4389" width="6.28515625" style="375" customWidth="1"/>
    <col min="4390" max="4390" width="6.85546875" style="375" customWidth="1"/>
    <col min="4391" max="4392" width="6.28515625" style="375" customWidth="1"/>
    <col min="4393" max="4393" width="7.140625" style="375" customWidth="1"/>
    <col min="4394" max="4395" width="6.5703125" style="375" customWidth="1"/>
    <col min="4396" max="4396" width="7" style="375" customWidth="1"/>
    <col min="4397" max="4398" width="6.5703125" style="375" customWidth="1"/>
    <col min="4399" max="4399" width="7" style="375" customWidth="1"/>
    <col min="4400" max="4401" width="6.42578125" style="375" customWidth="1"/>
    <col min="4402" max="4402" width="7.140625" style="375" customWidth="1"/>
    <col min="4403" max="4404" width="6.42578125" style="375" customWidth="1"/>
    <col min="4405" max="4405" width="7" style="375" customWidth="1"/>
    <col min="4406" max="4407" width="6.85546875" style="375" customWidth="1"/>
    <col min="4408" max="4408" width="7" style="375" customWidth="1"/>
    <col min="4409" max="4410" width="6.28515625" style="375" customWidth="1"/>
    <col min="4411" max="4411" width="7.85546875" style="375" customWidth="1"/>
    <col min="4412" max="4413" width="6.85546875" style="375" customWidth="1"/>
    <col min="4414" max="4414" width="7.140625" style="375" customWidth="1"/>
    <col min="4415" max="4417" width="6.5703125" style="375" customWidth="1"/>
    <col min="4418" max="4419" width="6.28515625" style="375" customWidth="1"/>
    <col min="4420" max="4420" width="6.7109375" style="375" customWidth="1"/>
    <col min="4421" max="4422" width="6.42578125" style="375" customWidth="1"/>
    <col min="4423" max="4423" width="6.7109375" style="375" customWidth="1"/>
    <col min="4424" max="4425" width="7" style="375" customWidth="1"/>
    <col min="4426" max="4426" width="6.85546875" style="375" customWidth="1"/>
    <col min="4427" max="4428" width="6.42578125" style="375" customWidth="1"/>
    <col min="4429" max="4429" width="7.5703125" style="375" customWidth="1"/>
    <col min="4430" max="4430" width="6.42578125" style="375" customWidth="1"/>
    <col min="4431" max="4431" width="6.5703125" style="375" customWidth="1"/>
    <col min="4432" max="4435" width="6" style="375"/>
    <col min="4436" max="4436" width="6.28515625" style="375" bestFit="1" customWidth="1"/>
    <col min="4437" max="4437" width="8.140625" style="375" customWidth="1"/>
    <col min="4438" max="4608" width="6" style="375"/>
    <col min="4609" max="4609" width="6" style="375" customWidth="1"/>
    <col min="4610" max="4610" width="5.42578125" style="375" customWidth="1"/>
    <col min="4611" max="4615" width="6" style="375" customWidth="1"/>
    <col min="4616" max="4616" width="7.5703125" style="375" customWidth="1"/>
    <col min="4617" max="4617" width="8.140625" style="375" customWidth="1"/>
    <col min="4618" max="4618" width="7.28515625" style="375" customWidth="1"/>
    <col min="4619" max="4619" width="7.42578125" style="375" customWidth="1"/>
    <col min="4620" max="4620" width="6.85546875" style="375" customWidth="1"/>
    <col min="4621" max="4633" width="7.28515625" style="375" customWidth="1"/>
    <col min="4634" max="4634" width="7.140625" style="375" customWidth="1"/>
    <col min="4635" max="4636" width="6.7109375" style="375" customWidth="1"/>
    <col min="4637" max="4637" width="7.5703125" style="375" customWidth="1"/>
    <col min="4638" max="4639" width="6.7109375" style="375" customWidth="1"/>
    <col min="4640" max="4640" width="6.5703125" style="375" customWidth="1"/>
    <col min="4641" max="4642" width="6.28515625" style="375" customWidth="1"/>
    <col min="4643" max="4643" width="7.140625" style="375" customWidth="1"/>
    <col min="4644" max="4645" width="6.28515625" style="375" customWidth="1"/>
    <col min="4646" max="4646" width="6.85546875" style="375" customWidth="1"/>
    <col min="4647" max="4648" width="6.28515625" style="375" customWidth="1"/>
    <col min="4649" max="4649" width="7.140625" style="375" customWidth="1"/>
    <col min="4650" max="4651" width="6.5703125" style="375" customWidth="1"/>
    <col min="4652" max="4652" width="7" style="375" customWidth="1"/>
    <col min="4653" max="4654" width="6.5703125" style="375" customWidth="1"/>
    <col min="4655" max="4655" width="7" style="375" customWidth="1"/>
    <col min="4656" max="4657" width="6.42578125" style="375" customWidth="1"/>
    <col min="4658" max="4658" width="7.140625" style="375" customWidth="1"/>
    <col min="4659" max="4660" width="6.42578125" style="375" customWidth="1"/>
    <col min="4661" max="4661" width="7" style="375" customWidth="1"/>
    <col min="4662" max="4663" width="6.85546875" style="375" customWidth="1"/>
    <col min="4664" max="4664" width="7" style="375" customWidth="1"/>
    <col min="4665" max="4666" width="6.28515625" style="375" customWidth="1"/>
    <col min="4667" max="4667" width="7.85546875" style="375" customWidth="1"/>
    <col min="4668" max="4669" width="6.85546875" style="375" customWidth="1"/>
    <col min="4670" max="4670" width="7.140625" style="375" customWidth="1"/>
    <col min="4671" max="4673" width="6.5703125" style="375" customWidth="1"/>
    <col min="4674" max="4675" width="6.28515625" style="375" customWidth="1"/>
    <col min="4676" max="4676" width="6.7109375" style="375" customWidth="1"/>
    <col min="4677" max="4678" width="6.42578125" style="375" customWidth="1"/>
    <col min="4679" max="4679" width="6.7109375" style="375" customWidth="1"/>
    <col min="4680" max="4681" width="7" style="375" customWidth="1"/>
    <col min="4682" max="4682" width="6.85546875" style="375" customWidth="1"/>
    <col min="4683" max="4684" width="6.42578125" style="375" customWidth="1"/>
    <col min="4685" max="4685" width="7.5703125" style="375" customWidth="1"/>
    <col min="4686" max="4686" width="6.42578125" style="375" customWidth="1"/>
    <col min="4687" max="4687" width="6.5703125" style="375" customWidth="1"/>
    <col min="4688" max="4691" width="6" style="375"/>
    <col min="4692" max="4692" width="6.28515625" style="375" bestFit="1" customWidth="1"/>
    <col min="4693" max="4693" width="8.140625" style="375" customWidth="1"/>
    <col min="4694" max="4864" width="6" style="375"/>
    <col min="4865" max="4865" width="6" style="375" customWidth="1"/>
    <col min="4866" max="4866" width="5.42578125" style="375" customWidth="1"/>
    <col min="4867" max="4871" width="6" style="375" customWidth="1"/>
    <col min="4872" max="4872" width="7.5703125" style="375" customWidth="1"/>
    <col min="4873" max="4873" width="8.140625" style="375" customWidth="1"/>
    <col min="4874" max="4874" width="7.28515625" style="375" customWidth="1"/>
    <col min="4875" max="4875" width="7.42578125" style="375" customWidth="1"/>
    <col min="4876" max="4876" width="6.85546875" style="375" customWidth="1"/>
    <col min="4877" max="4889" width="7.28515625" style="375" customWidth="1"/>
    <col min="4890" max="4890" width="7.140625" style="375" customWidth="1"/>
    <col min="4891" max="4892" width="6.7109375" style="375" customWidth="1"/>
    <col min="4893" max="4893" width="7.5703125" style="375" customWidth="1"/>
    <col min="4894" max="4895" width="6.7109375" style="375" customWidth="1"/>
    <col min="4896" max="4896" width="6.5703125" style="375" customWidth="1"/>
    <col min="4897" max="4898" width="6.28515625" style="375" customWidth="1"/>
    <col min="4899" max="4899" width="7.140625" style="375" customWidth="1"/>
    <col min="4900" max="4901" width="6.28515625" style="375" customWidth="1"/>
    <col min="4902" max="4902" width="6.85546875" style="375" customWidth="1"/>
    <col min="4903" max="4904" width="6.28515625" style="375" customWidth="1"/>
    <col min="4905" max="4905" width="7.140625" style="375" customWidth="1"/>
    <col min="4906" max="4907" width="6.5703125" style="375" customWidth="1"/>
    <col min="4908" max="4908" width="7" style="375" customWidth="1"/>
    <col min="4909" max="4910" width="6.5703125" style="375" customWidth="1"/>
    <col min="4911" max="4911" width="7" style="375" customWidth="1"/>
    <col min="4912" max="4913" width="6.42578125" style="375" customWidth="1"/>
    <col min="4914" max="4914" width="7.140625" style="375" customWidth="1"/>
    <col min="4915" max="4916" width="6.42578125" style="375" customWidth="1"/>
    <col min="4917" max="4917" width="7" style="375" customWidth="1"/>
    <col min="4918" max="4919" width="6.85546875" style="375" customWidth="1"/>
    <col min="4920" max="4920" width="7" style="375" customWidth="1"/>
    <col min="4921" max="4922" width="6.28515625" style="375" customWidth="1"/>
    <col min="4923" max="4923" width="7.85546875" style="375" customWidth="1"/>
    <col min="4924" max="4925" width="6.85546875" style="375" customWidth="1"/>
    <col min="4926" max="4926" width="7.140625" style="375" customWidth="1"/>
    <col min="4927" max="4929" width="6.5703125" style="375" customWidth="1"/>
    <col min="4930" max="4931" width="6.28515625" style="375" customWidth="1"/>
    <col min="4932" max="4932" width="6.7109375" style="375" customWidth="1"/>
    <col min="4933" max="4934" width="6.42578125" style="375" customWidth="1"/>
    <col min="4935" max="4935" width="6.7109375" style="375" customWidth="1"/>
    <col min="4936" max="4937" width="7" style="375" customWidth="1"/>
    <col min="4938" max="4938" width="6.85546875" style="375" customWidth="1"/>
    <col min="4939" max="4940" width="6.42578125" style="375" customWidth="1"/>
    <col min="4941" max="4941" width="7.5703125" style="375" customWidth="1"/>
    <col min="4942" max="4942" width="6.42578125" style="375" customWidth="1"/>
    <col min="4943" max="4943" width="6.5703125" style="375" customWidth="1"/>
    <col min="4944" max="4947" width="6" style="375"/>
    <col min="4948" max="4948" width="6.28515625" style="375" bestFit="1" customWidth="1"/>
    <col min="4949" max="4949" width="8.140625" style="375" customWidth="1"/>
    <col min="4950" max="5120" width="6" style="375"/>
    <col min="5121" max="5121" width="6" style="375" customWidth="1"/>
    <col min="5122" max="5122" width="5.42578125" style="375" customWidth="1"/>
    <col min="5123" max="5127" width="6" style="375" customWidth="1"/>
    <col min="5128" max="5128" width="7.5703125" style="375" customWidth="1"/>
    <col min="5129" max="5129" width="8.140625" style="375" customWidth="1"/>
    <col min="5130" max="5130" width="7.28515625" style="375" customWidth="1"/>
    <col min="5131" max="5131" width="7.42578125" style="375" customWidth="1"/>
    <col min="5132" max="5132" width="6.85546875" style="375" customWidth="1"/>
    <col min="5133" max="5145" width="7.28515625" style="375" customWidth="1"/>
    <col min="5146" max="5146" width="7.140625" style="375" customWidth="1"/>
    <col min="5147" max="5148" width="6.7109375" style="375" customWidth="1"/>
    <col min="5149" max="5149" width="7.5703125" style="375" customWidth="1"/>
    <col min="5150" max="5151" width="6.7109375" style="375" customWidth="1"/>
    <col min="5152" max="5152" width="6.5703125" style="375" customWidth="1"/>
    <col min="5153" max="5154" width="6.28515625" style="375" customWidth="1"/>
    <col min="5155" max="5155" width="7.140625" style="375" customWidth="1"/>
    <col min="5156" max="5157" width="6.28515625" style="375" customWidth="1"/>
    <col min="5158" max="5158" width="6.85546875" style="375" customWidth="1"/>
    <col min="5159" max="5160" width="6.28515625" style="375" customWidth="1"/>
    <col min="5161" max="5161" width="7.140625" style="375" customWidth="1"/>
    <col min="5162" max="5163" width="6.5703125" style="375" customWidth="1"/>
    <col min="5164" max="5164" width="7" style="375" customWidth="1"/>
    <col min="5165" max="5166" width="6.5703125" style="375" customWidth="1"/>
    <col min="5167" max="5167" width="7" style="375" customWidth="1"/>
    <col min="5168" max="5169" width="6.42578125" style="375" customWidth="1"/>
    <col min="5170" max="5170" width="7.140625" style="375" customWidth="1"/>
    <col min="5171" max="5172" width="6.42578125" style="375" customWidth="1"/>
    <col min="5173" max="5173" width="7" style="375" customWidth="1"/>
    <col min="5174" max="5175" width="6.85546875" style="375" customWidth="1"/>
    <col min="5176" max="5176" width="7" style="375" customWidth="1"/>
    <col min="5177" max="5178" width="6.28515625" style="375" customWidth="1"/>
    <col min="5179" max="5179" width="7.85546875" style="375" customWidth="1"/>
    <col min="5180" max="5181" width="6.85546875" style="375" customWidth="1"/>
    <col min="5182" max="5182" width="7.140625" style="375" customWidth="1"/>
    <col min="5183" max="5185" width="6.5703125" style="375" customWidth="1"/>
    <col min="5186" max="5187" width="6.28515625" style="375" customWidth="1"/>
    <col min="5188" max="5188" width="6.7109375" style="375" customWidth="1"/>
    <col min="5189" max="5190" width="6.42578125" style="375" customWidth="1"/>
    <col min="5191" max="5191" width="6.7109375" style="375" customWidth="1"/>
    <col min="5192" max="5193" width="7" style="375" customWidth="1"/>
    <col min="5194" max="5194" width="6.85546875" style="375" customWidth="1"/>
    <col min="5195" max="5196" width="6.42578125" style="375" customWidth="1"/>
    <col min="5197" max="5197" width="7.5703125" style="375" customWidth="1"/>
    <col min="5198" max="5198" width="6.42578125" style="375" customWidth="1"/>
    <col min="5199" max="5199" width="6.5703125" style="375" customWidth="1"/>
    <col min="5200" max="5203" width="6" style="375"/>
    <col min="5204" max="5204" width="6.28515625" style="375" bestFit="1" customWidth="1"/>
    <col min="5205" max="5205" width="8.140625" style="375" customWidth="1"/>
    <col min="5206" max="5376" width="6" style="375"/>
    <col min="5377" max="5377" width="6" style="375" customWidth="1"/>
    <col min="5378" max="5378" width="5.42578125" style="375" customWidth="1"/>
    <col min="5379" max="5383" width="6" style="375" customWidth="1"/>
    <col min="5384" max="5384" width="7.5703125" style="375" customWidth="1"/>
    <col min="5385" max="5385" width="8.140625" style="375" customWidth="1"/>
    <col min="5386" max="5386" width="7.28515625" style="375" customWidth="1"/>
    <col min="5387" max="5387" width="7.42578125" style="375" customWidth="1"/>
    <col min="5388" max="5388" width="6.85546875" style="375" customWidth="1"/>
    <col min="5389" max="5401" width="7.28515625" style="375" customWidth="1"/>
    <col min="5402" max="5402" width="7.140625" style="375" customWidth="1"/>
    <col min="5403" max="5404" width="6.7109375" style="375" customWidth="1"/>
    <col min="5405" max="5405" width="7.5703125" style="375" customWidth="1"/>
    <col min="5406" max="5407" width="6.7109375" style="375" customWidth="1"/>
    <col min="5408" max="5408" width="6.5703125" style="375" customWidth="1"/>
    <col min="5409" max="5410" width="6.28515625" style="375" customWidth="1"/>
    <col min="5411" max="5411" width="7.140625" style="375" customWidth="1"/>
    <col min="5412" max="5413" width="6.28515625" style="375" customWidth="1"/>
    <col min="5414" max="5414" width="6.85546875" style="375" customWidth="1"/>
    <col min="5415" max="5416" width="6.28515625" style="375" customWidth="1"/>
    <col min="5417" max="5417" width="7.140625" style="375" customWidth="1"/>
    <col min="5418" max="5419" width="6.5703125" style="375" customWidth="1"/>
    <col min="5420" max="5420" width="7" style="375" customWidth="1"/>
    <col min="5421" max="5422" width="6.5703125" style="375" customWidth="1"/>
    <col min="5423" max="5423" width="7" style="375" customWidth="1"/>
    <col min="5424" max="5425" width="6.42578125" style="375" customWidth="1"/>
    <col min="5426" max="5426" width="7.140625" style="375" customWidth="1"/>
    <col min="5427" max="5428" width="6.42578125" style="375" customWidth="1"/>
    <col min="5429" max="5429" width="7" style="375" customWidth="1"/>
    <col min="5430" max="5431" width="6.85546875" style="375" customWidth="1"/>
    <col min="5432" max="5432" width="7" style="375" customWidth="1"/>
    <col min="5433" max="5434" width="6.28515625" style="375" customWidth="1"/>
    <col min="5435" max="5435" width="7.85546875" style="375" customWidth="1"/>
    <col min="5436" max="5437" width="6.85546875" style="375" customWidth="1"/>
    <col min="5438" max="5438" width="7.140625" style="375" customWidth="1"/>
    <col min="5439" max="5441" width="6.5703125" style="375" customWidth="1"/>
    <col min="5442" max="5443" width="6.28515625" style="375" customWidth="1"/>
    <col min="5444" max="5444" width="6.7109375" style="375" customWidth="1"/>
    <col min="5445" max="5446" width="6.42578125" style="375" customWidth="1"/>
    <col min="5447" max="5447" width="6.7109375" style="375" customWidth="1"/>
    <col min="5448" max="5449" width="7" style="375" customWidth="1"/>
    <col min="5450" max="5450" width="6.85546875" style="375" customWidth="1"/>
    <col min="5451" max="5452" width="6.42578125" style="375" customWidth="1"/>
    <col min="5453" max="5453" width="7.5703125" style="375" customWidth="1"/>
    <col min="5454" max="5454" width="6.42578125" style="375" customWidth="1"/>
    <col min="5455" max="5455" width="6.5703125" style="375" customWidth="1"/>
    <col min="5456" max="5459" width="6" style="375"/>
    <col min="5460" max="5460" width="6.28515625" style="375" bestFit="1" customWidth="1"/>
    <col min="5461" max="5461" width="8.140625" style="375" customWidth="1"/>
    <col min="5462" max="5632" width="6" style="375"/>
    <col min="5633" max="5633" width="6" style="375" customWidth="1"/>
    <col min="5634" max="5634" width="5.42578125" style="375" customWidth="1"/>
    <col min="5635" max="5639" width="6" style="375" customWidth="1"/>
    <col min="5640" max="5640" width="7.5703125" style="375" customWidth="1"/>
    <col min="5641" max="5641" width="8.140625" style="375" customWidth="1"/>
    <col min="5642" max="5642" width="7.28515625" style="375" customWidth="1"/>
    <col min="5643" max="5643" width="7.42578125" style="375" customWidth="1"/>
    <col min="5644" max="5644" width="6.85546875" style="375" customWidth="1"/>
    <col min="5645" max="5657" width="7.28515625" style="375" customWidth="1"/>
    <col min="5658" max="5658" width="7.140625" style="375" customWidth="1"/>
    <col min="5659" max="5660" width="6.7109375" style="375" customWidth="1"/>
    <col min="5661" max="5661" width="7.5703125" style="375" customWidth="1"/>
    <col min="5662" max="5663" width="6.7109375" style="375" customWidth="1"/>
    <col min="5664" max="5664" width="6.5703125" style="375" customWidth="1"/>
    <col min="5665" max="5666" width="6.28515625" style="375" customWidth="1"/>
    <col min="5667" max="5667" width="7.140625" style="375" customWidth="1"/>
    <col min="5668" max="5669" width="6.28515625" style="375" customWidth="1"/>
    <col min="5670" max="5670" width="6.85546875" style="375" customWidth="1"/>
    <col min="5671" max="5672" width="6.28515625" style="375" customWidth="1"/>
    <col min="5673" max="5673" width="7.140625" style="375" customWidth="1"/>
    <col min="5674" max="5675" width="6.5703125" style="375" customWidth="1"/>
    <col min="5676" max="5676" width="7" style="375" customWidth="1"/>
    <col min="5677" max="5678" width="6.5703125" style="375" customWidth="1"/>
    <col min="5679" max="5679" width="7" style="375" customWidth="1"/>
    <col min="5680" max="5681" width="6.42578125" style="375" customWidth="1"/>
    <col min="5682" max="5682" width="7.140625" style="375" customWidth="1"/>
    <col min="5683" max="5684" width="6.42578125" style="375" customWidth="1"/>
    <col min="5685" max="5685" width="7" style="375" customWidth="1"/>
    <col min="5686" max="5687" width="6.85546875" style="375" customWidth="1"/>
    <col min="5688" max="5688" width="7" style="375" customWidth="1"/>
    <col min="5689" max="5690" width="6.28515625" style="375" customWidth="1"/>
    <col min="5691" max="5691" width="7.85546875" style="375" customWidth="1"/>
    <col min="5692" max="5693" width="6.85546875" style="375" customWidth="1"/>
    <col min="5694" max="5694" width="7.140625" style="375" customWidth="1"/>
    <col min="5695" max="5697" width="6.5703125" style="375" customWidth="1"/>
    <col min="5698" max="5699" width="6.28515625" style="375" customWidth="1"/>
    <col min="5700" max="5700" width="6.7109375" style="375" customWidth="1"/>
    <col min="5701" max="5702" width="6.42578125" style="375" customWidth="1"/>
    <col min="5703" max="5703" width="6.7109375" style="375" customWidth="1"/>
    <col min="5704" max="5705" width="7" style="375" customWidth="1"/>
    <col min="5706" max="5706" width="6.85546875" style="375" customWidth="1"/>
    <col min="5707" max="5708" width="6.42578125" style="375" customWidth="1"/>
    <col min="5709" max="5709" width="7.5703125" style="375" customWidth="1"/>
    <col min="5710" max="5710" width="6.42578125" style="375" customWidth="1"/>
    <col min="5711" max="5711" width="6.5703125" style="375" customWidth="1"/>
    <col min="5712" max="5715" width="6" style="375"/>
    <col min="5716" max="5716" width="6.28515625" style="375" bestFit="1" customWidth="1"/>
    <col min="5717" max="5717" width="8.140625" style="375" customWidth="1"/>
    <col min="5718" max="5888" width="6" style="375"/>
    <col min="5889" max="5889" width="6" style="375" customWidth="1"/>
    <col min="5890" max="5890" width="5.42578125" style="375" customWidth="1"/>
    <col min="5891" max="5895" width="6" style="375" customWidth="1"/>
    <col min="5896" max="5896" width="7.5703125" style="375" customWidth="1"/>
    <col min="5897" max="5897" width="8.140625" style="375" customWidth="1"/>
    <col min="5898" max="5898" width="7.28515625" style="375" customWidth="1"/>
    <col min="5899" max="5899" width="7.42578125" style="375" customWidth="1"/>
    <col min="5900" max="5900" width="6.85546875" style="375" customWidth="1"/>
    <col min="5901" max="5913" width="7.28515625" style="375" customWidth="1"/>
    <col min="5914" max="5914" width="7.140625" style="375" customWidth="1"/>
    <col min="5915" max="5916" width="6.7109375" style="375" customWidth="1"/>
    <col min="5917" max="5917" width="7.5703125" style="375" customWidth="1"/>
    <col min="5918" max="5919" width="6.7109375" style="375" customWidth="1"/>
    <col min="5920" max="5920" width="6.5703125" style="375" customWidth="1"/>
    <col min="5921" max="5922" width="6.28515625" style="375" customWidth="1"/>
    <col min="5923" max="5923" width="7.140625" style="375" customWidth="1"/>
    <col min="5924" max="5925" width="6.28515625" style="375" customWidth="1"/>
    <col min="5926" max="5926" width="6.85546875" style="375" customWidth="1"/>
    <col min="5927" max="5928" width="6.28515625" style="375" customWidth="1"/>
    <col min="5929" max="5929" width="7.140625" style="375" customWidth="1"/>
    <col min="5930" max="5931" width="6.5703125" style="375" customWidth="1"/>
    <col min="5932" max="5932" width="7" style="375" customWidth="1"/>
    <col min="5933" max="5934" width="6.5703125" style="375" customWidth="1"/>
    <col min="5935" max="5935" width="7" style="375" customWidth="1"/>
    <col min="5936" max="5937" width="6.42578125" style="375" customWidth="1"/>
    <col min="5938" max="5938" width="7.140625" style="375" customWidth="1"/>
    <col min="5939" max="5940" width="6.42578125" style="375" customWidth="1"/>
    <col min="5941" max="5941" width="7" style="375" customWidth="1"/>
    <col min="5942" max="5943" width="6.85546875" style="375" customWidth="1"/>
    <col min="5944" max="5944" width="7" style="375" customWidth="1"/>
    <col min="5945" max="5946" width="6.28515625" style="375" customWidth="1"/>
    <col min="5947" max="5947" width="7.85546875" style="375" customWidth="1"/>
    <col min="5948" max="5949" width="6.85546875" style="375" customWidth="1"/>
    <col min="5950" max="5950" width="7.140625" style="375" customWidth="1"/>
    <col min="5951" max="5953" width="6.5703125" style="375" customWidth="1"/>
    <col min="5954" max="5955" width="6.28515625" style="375" customWidth="1"/>
    <col min="5956" max="5956" width="6.7109375" style="375" customWidth="1"/>
    <col min="5957" max="5958" width="6.42578125" style="375" customWidth="1"/>
    <col min="5959" max="5959" width="6.7109375" style="375" customWidth="1"/>
    <col min="5960" max="5961" width="7" style="375" customWidth="1"/>
    <col min="5962" max="5962" width="6.85546875" style="375" customWidth="1"/>
    <col min="5963" max="5964" width="6.42578125" style="375" customWidth="1"/>
    <col min="5965" max="5965" width="7.5703125" style="375" customWidth="1"/>
    <col min="5966" max="5966" width="6.42578125" style="375" customWidth="1"/>
    <col min="5967" max="5967" width="6.5703125" style="375" customWidth="1"/>
    <col min="5968" max="5971" width="6" style="375"/>
    <col min="5972" max="5972" width="6.28515625" style="375" bestFit="1" customWidth="1"/>
    <col min="5973" max="5973" width="8.140625" style="375" customWidth="1"/>
    <col min="5974" max="6144" width="6" style="375"/>
    <col min="6145" max="6145" width="6" style="375" customWidth="1"/>
    <col min="6146" max="6146" width="5.42578125" style="375" customWidth="1"/>
    <col min="6147" max="6151" width="6" style="375" customWidth="1"/>
    <col min="6152" max="6152" width="7.5703125" style="375" customWidth="1"/>
    <col min="6153" max="6153" width="8.140625" style="375" customWidth="1"/>
    <col min="6154" max="6154" width="7.28515625" style="375" customWidth="1"/>
    <col min="6155" max="6155" width="7.42578125" style="375" customWidth="1"/>
    <col min="6156" max="6156" width="6.85546875" style="375" customWidth="1"/>
    <col min="6157" max="6169" width="7.28515625" style="375" customWidth="1"/>
    <col min="6170" max="6170" width="7.140625" style="375" customWidth="1"/>
    <col min="6171" max="6172" width="6.7109375" style="375" customWidth="1"/>
    <col min="6173" max="6173" width="7.5703125" style="375" customWidth="1"/>
    <col min="6174" max="6175" width="6.7109375" style="375" customWidth="1"/>
    <col min="6176" max="6176" width="6.5703125" style="375" customWidth="1"/>
    <col min="6177" max="6178" width="6.28515625" style="375" customWidth="1"/>
    <col min="6179" max="6179" width="7.140625" style="375" customWidth="1"/>
    <col min="6180" max="6181" width="6.28515625" style="375" customWidth="1"/>
    <col min="6182" max="6182" width="6.85546875" style="375" customWidth="1"/>
    <col min="6183" max="6184" width="6.28515625" style="375" customWidth="1"/>
    <col min="6185" max="6185" width="7.140625" style="375" customWidth="1"/>
    <col min="6186" max="6187" width="6.5703125" style="375" customWidth="1"/>
    <col min="6188" max="6188" width="7" style="375" customWidth="1"/>
    <col min="6189" max="6190" width="6.5703125" style="375" customWidth="1"/>
    <col min="6191" max="6191" width="7" style="375" customWidth="1"/>
    <col min="6192" max="6193" width="6.42578125" style="375" customWidth="1"/>
    <col min="6194" max="6194" width="7.140625" style="375" customWidth="1"/>
    <col min="6195" max="6196" width="6.42578125" style="375" customWidth="1"/>
    <col min="6197" max="6197" width="7" style="375" customWidth="1"/>
    <col min="6198" max="6199" width="6.85546875" style="375" customWidth="1"/>
    <col min="6200" max="6200" width="7" style="375" customWidth="1"/>
    <col min="6201" max="6202" width="6.28515625" style="375" customWidth="1"/>
    <col min="6203" max="6203" width="7.85546875" style="375" customWidth="1"/>
    <col min="6204" max="6205" width="6.85546875" style="375" customWidth="1"/>
    <col min="6206" max="6206" width="7.140625" style="375" customWidth="1"/>
    <col min="6207" max="6209" width="6.5703125" style="375" customWidth="1"/>
    <col min="6210" max="6211" width="6.28515625" style="375" customWidth="1"/>
    <col min="6212" max="6212" width="6.7109375" style="375" customWidth="1"/>
    <col min="6213" max="6214" width="6.42578125" style="375" customWidth="1"/>
    <col min="6215" max="6215" width="6.7109375" style="375" customWidth="1"/>
    <col min="6216" max="6217" width="7" style="375" customWidth="1"/>
    <col min="6218" max="6218" width="6.85546875" style="375" customWidth="1"/>
    <col min="6219" max="6220" width="6.42578125" style="375" customWidth="1"/>
    <col min="6221" max="6221" width="7.5703125" style="375" customWidth="1"/>
    <col min="6222" max="6222" width="6.42578125" style="375" customWidth="1"/>
    <col min="6223" max="6223" width="6.5703125" style="375" customWidth="1"/>
    <col min="6224" max="6227" width="6" style="375"/>
    <col min="6228" max="6228" width="6.28515625" style="375" bestFit="1" customWidth="1"/>
    <col min="6229" max="6229" width="8.140625" style="375" customWidth="1"/>
    <col min="6230" max="6400" width="6" style="375"/>
    <col min="6401" max="6401" width="6" style="375" customWidth="1"/>
    <col min="6402" max="6402" width="5.42578125" style="375" customWidth="1"/>
    <col min="6403" max="6407" width="6" style="375" customWidth="1"/>
    <col min="6408" max="6408" width="7.5703125" style="375" customWidth="1"/>
    <col min="6409" max="6409" width="8.140625" style="375" customWidth="1"/>
    <col min="6410" max="6410" width="7.28515625" style="375" customWidth="1"/>
    <col min="6411" max="6411" width="7.42578125" style="375" customWidth="1"/>
    <col min="6412" max="6412" width="6.85546875" style="375" customWidth="1"/>
    <col min="6413" max="6425" width="7.28515625" style="375" customWidth="1"/>
    <col min="6426" max="6426" width="7.140625" style="375" customWidth="1"/>
    <col min="6427" max="6428" width="6.7109375" style="375" customWidth="1"/>
    <col min="6429" max="6429" width="7.5703125" style="375" customWidth="1"/>
    <col min="6430" max="6431" width="6.7109375" style="375" customWidth="1"/>
    <col min="6432" max="6432" width="6.5703125" style="375" customWidth="1"/>
    <col min="6433" max="6434" width="6.28515625" style="375" customWidth="1"/>
    <col min="6435" max="6435" width="7.140625" style="375" customWidth="1"/>
    <col min="6436" max="6437" width="6.28515625" style="375" customWidth="1"/>
    <col min="6438" max="6438" width="6.85546875" style="375" customWidth="1"/>
    <col min="6439" max="6440" width="6.28515625" style="375" customWidth="1"/>
    <col min="6441" max="6441" width="7.140625" style="375" customWidth="1"/>
    <col min="6442" max="6443" width="6.5703125" style="375" customWidth="1"/>
    <col min="6444" max="6444" width="7" style="375" customWidth="1"/>
    <col min="6445" max="6446" width="6.5703125" style="375" customWidth="1"/>
    <col min="6447" max="6447" width="7" style="375" customWidth="1"/>
    <col min="6448" max="6449" width="6.42578125" style="375" customWidth="1"/>
    <col min="6450" max="6450" width="7.140625" style="375" customWidth="1"/>
    <col min="6451" max="6452" width="6.42578125" style="375" customWidth="1"/>
    <col min="6453" max="6453" width="7" style="375" customWidth="1"/>
    <col min="6454" max="6455" width="6.85546875" style="375" customWidth="1"/>
    <col min="6456" max="6456" width="7" style="375" customWidth="1"/>
    <col min="6457" max="6458" width="6.28515625" style="375" customWidth="1"/>
    <col min="6459" max="6459" width="7.85546875" style="375" customWidth="1"/>
    <col min="6460" max="6461" width="6.85546875" style="375" customWidth="1"/>
    <col min="6462" max="6462" width="7.140625" style="375" customWidth="1"/>
    <col min="6463" max="6465" width="6.5703125" style="375" customWidth="1"/>
    <col min="6466" max="6467" width="6.28515625" style="375" customWidth="1"/>
    <col min="6468" max="6468" width="6.7109375" style="375" customWidth="1"/>
    <col min="6469" max="6470" width="6.42578125" style="375" customWidth="1"/>
    <col min="6471" max="6471" width="6.7109375" style="375" customWidth="1"/>
    <col min="6472" max="6473" width="7" style="375" customWidth="1"/>
    <col min="6474" max="6474" width="6.85546875" style="375" customWidth="1"/>
    <col min="6475" max="6476" width="6.42578125" style="375" customWidth="1"/>
    <col min="6477" max="6477" width="7.5703125" style="375" customWidth="1"/>
    <col min="6478" max="6478" width="6.42578125" style="375" customWidth="1"/>
    <col min="6479" max="6479" width="6.5703125" style="375" customWidth="1"/>
    <col min="6480" max="6483" width="6" style="375"/>
    <col min="6484" max="6484" width="6.28515625" style="375" bestFit="1" customWidth="1"/>
    <col min="6485" max="6485" width="8.140625" style="375" customWidth="1"/>
    <col min="6486" max="6656" width="6" style="375"/>
    <col min="6657" max="6657" width="6" style="375" customWidth="1"/>
    <col min="6658" max="6658" width="5.42578125" style="375" customWidth="1"/>
    <col min="6659" max="6663" width="6" style="375" customWidth="1"/>
    <col min="6664" max="6664" width="7.5703125" style="375" customWidth="1"/>
    <col min="6665" max="6665" width="8.140625" style="375" customWidth="1"/>
    <col min="6666" max="6666" width="7.28515625" style="375" customWidth="1"/>
    <col min="6667" max="6667" width="7.42578125" style="375" customWidth="1"/>
    <col min="6668" max="6668" width="6.85546875" style="375" customWidth="1"/>
    <col min="6669" max="6681" width="7.28515625" style="375" customWidth="1"/>
    <col min="6682" max="6682" width="7.140625" style="375" customWidth="1"/>
    <col min="6683" max="6684" width="6.7109375" style="375" customWidth="1"/>
    <col min="6685" max="6685" width="7.5703125" style="375" customWidth="1"/>
    <col min="6686" max="6687" width="6.7109375" style="375" customWidth="1"/>
    <col min="6688" max="6688" width="6.5703125" style="375" customWidth="1"/>
    <col min="6689" max="6690" width="6.28515625" style="375" customWidth="1"/>
    <col min="6691" max="6691" width="7.140625" style="375" customWidth="1"/>
    <col min="6692" max="6693" width="6.28515625" style="375" customWidth="1"/>
    <col min="6694" max="6694" width="6.85546875" style="375" customWidth="1"/>
    <col min="6695" max="6696" width="6.28515625" style="375" customWidth="1"/>
    <col min="6697" max="6697" width="7.140625" style="375" customWidth="1"/>
    <col min="6698" max="6699" width="6.5703125" style="375" customWidth="1"/>
    <col min="6700" max="6700" width="7" style="375" customWidth="1"/>
    <col min="6701" max="6702" width="6.5703125" style="375" customWidth="1"/>
    <col min="6703" max="6703" width="7" style="375" customWidth="1"/>
    <col min="6704" max="6705" width="6.42578125" style="375" customWidth="1"/>
    <col min="6706" max="6706" width="7.140625" style="375" customWidth="1"/>
    <col min="6707" max="6708" width="6.42578125" style="375" customWidth="1"/>
    <col min="6709" max="6709" width="7" style="375" customWidth="1"/>
    <col min="6710" max="6711" width="6.85546875" style="375" customWidth="1"/>
    <col min="6712" max="6712" width="7" style="375" customWidth="1"/>
    <col min="6713" max="6714" width="6.28515625" style="375" customWidth="1"/>
    <col min="6715" max="6715" width="7.85546875" style="375" customWidth="1"/>
    <col min="6716" max="6717" width="6.85546875" style="375" customWidth="1"/>
    <col min="6718" max="6718" width="7.140625" style="375" customWidth="1"/>
    <col min="6719" max="6721" width="6.5703125" style="375" customWidth="1"/>
    <col min="6722" max="6723" width="6.28515625" style="375" customWidth="1"/>
    <col min="6724" max="6724" width="6.7109375" style="375" customWidth="1"/>
    <col min="6725" max="6726" width="6.42578125" style="375" customWidth="1"/>
    <col min="6727" max="6727" width="6.7109375" style="375" customWidth="1"/>
    <col min="6728" max="6729" width="7" style="375" customWidth="1"/>
    <col min="6730" max="6730" width="6.85546875" style="375" customWidth="1"/>
    <col min="6731" max="6732" width="6.42578125" style="375" customWidth="1"/>
    <col min="6733" max="6733" width="7.5703125" style="375" customWidth="1"/>
    <col min="6734" max="6734" width="6.42578125" style="375" customWidth="1"/>
    <col min="6735" max="6735" width="6.5703125" style="375" customWidth="1"/>
    <col min="6736" max="6739" width="6" style="375"/>
    <col min="6740" max="6740" width="6.28515625" style="375" bestFit="1" customWidth="1"/>
    <col min="6741" max="6741" width="8.140625" style="375" customWidth="1"/>
    <col min="6742" max="6912" width="6" style="375"/>
    <col min="6913" max="6913" width="6" style="375" customWidth="1"/>
    <col min="6914" max="6914" width="5.42578125" style="375" customWidth="1"/>
    <col min="6915" max="6919" width="6" style="375" customWidth="1"/>
    <col min="6920" max="6920" width="7.5703125" style="375" customWidth="1"/>
    <col min="6921" max="6921" width="8.140625" style="375" customWidth="1"/>
    <col min="6922" max="6922" width="7.28515625" style="375" customWidth="1"/>
    <col min="6923" max="6923" width="7.42578125" style="375" customWidth="1"/>
    <col min="6924" max="6924" width="6.85546875" style="375" customWidth="1"/>
    <col min="6925" max="6937" width="7.28515625" style="375" customWidth="1"/>
    <col min="6938" max="6938" width="7.140625" style="375" customWidth="1"/>
    <col min="6939" max="6940" width="6.7109375" style="375" customWidth="1"/>
    <col min="6941" max="6941" width="7.5703125" style="375" customWidth="1"/>
    <col min="6942" max="6943" width="6.7109375" style="375" customWidth="1"/>
    <col min="6944" max="6944" width="6.5703125" style="375" customWidth="1"/>
    <col min="6945" max="6946" width="6.28515625" style="375" customWidth="1"/>
    <col min="6947" max="6947" width="7.140625" style="375" customWidth="1"/>
    <col min="6948" max="6949" width="6.28515625" style="375" customWidth="1"/>
    <col min="6950" max="6950" width="6.85546875" style="375" customWidth="1"/>
    <col min="6951" max="6952" width="6.28515625" style="375" customWidth="1"/>
    <col min="6953" max="6953" width="7.140625" style="375" customWidth="1"/>
    <col min="6954" max="6955" width="6.5703125" style="375" customWidth="1"/>
    <col min="6956" max="6956" width="7" style="375" customWidth="1"/>
    <col min="6957" max="6958" width="6.5703125" style="375" customWidth="1"/>
    <col min="6959" max="6959" width="7" style="375" customWidth="1"/>
    <col min="6960" max="6961" width="6.42578125" style="375" customWidth="1"/>
    <col min="6962" max="6962" width="7.140625" style="375" customWidth="1"/>
    <col min="6963" max="6964" width="6.42578125" style="375" customWidth="1"/>
    <col min="6965" max="6965" width="7" style="375" customWidth="1"/>
    <col min="6966" max="6967" width="6.85546875" style="375" customWidth="1"/>
    <col min="6968" max="6968" width="7" style="375" customWidth="1"/>
    <col min="6969" max="6970" width="6.28515625" style="375" customWidth="1"/>
    <col min="6971" max="6971" width="7.85546875" style="375" customWidth="1"/>
    <col min="6972" max="6973" width="6.85546875" style="375" customWidth="1"/>
    <col min="6974" max="6974" width="7.140625" style="375" customWidth="1"/>
    <col min="6975" max="6977" width="6.5703125" style="375" customWidth="1"/>
    <col min="6978" max="6979" width="6.28515625" style="375" customWidth="1"/>
    <col min="6980" max="6980" width="6.7109375" style="375" customWidth="1"/>
    <col min="6981" max="6982" width="6.42578125" style="375" customWidth="1"/>
    <col min="6983" max="6983" width="6.7109375" style="375" customWidth="1"/>
    <col min="6984" max="6985" width="7" style="375" customWidth="1"/>
    <col min="6986" max="6986" width="6.85546875" style="375" customWidth="1"/>
    <col min="6987" max="6988" width="6.42578125" style="375" customWidth="1"/>
    <col min="6989" max="6989" width="7.5703125" style="375" customWidth="1"/>
    <col min="6990" max="6990" width="6.42578125" style="375" customWidth="1"/>
    <col min="6991" max="6991" width="6.5703125" style="375" customWidth="1"/>
    <col min="6992" max="6995" width="6" style="375"/>
    <col min="6996" max="6996" width="6.28515625" style="375" bestFit="1" customWidth="1"/>
    <col min="6997" max="6997" width="8.140625" style="375" customWidth="1"/>
    <col min="6998" max="7168" width="6" style="375"/>
    <col min="7169" max="7169" width="6" style="375" customWidth="1"/>
    <col min="7170" max="7170" width="5.42578125" style="375" customWidth="1"/>
    <col min="7171" max="7175" width="6" style="375" customWidth="1"/>
    <col min="7176" max="7176" width="7.5703125" style="375" customWidth="1"/>
    <col min="7177" max="7177" width="8.140625" style="375" customWidth="1"/>
    <col min="7178" max="7178" width="7.28515625" style="375" customWidth="1"/>
    <col min="7179" max="7179" width="7.42578125" style="375" customWidth="1"/>
    <col min="7180" max="7180" width="6.85546875" style="375" customWidth="1"/>
    <col min="7181" max="7193" width="7.28515625" style="375" customWidth="1"/>
    <col min="7194" max="7194" width="7.140625" style="375" customWidth="1"/>
    <col min="7195" max="7196" width="6.7109375" style="375" customWidth="1"/>
    <col min="7197" max="7197" width="7.5703125" style="375" customWidth="1"/>
    <col min="7198" max="7199" width="6.7109375" style="375" customWidth="1"/>
    <col min="7200" max="7200" width="6.5703125" style="375" customWidth="1"/>
    <col min="7201" max="7202" width="6.28515625" style="375" customWidth="1"/>
    <col min="7203" max="7203" width="7.140625" style="375" customWidth="1"/>
    <col min="7204" max="7205" width="6.28515625" style="375" customWidth="1"/>
    <col min="7206" max="7206" width="6.85546875" style="375" customWidth="1"/>
    <col min="7207" max="7208" width="6.28515625" style="375" customWidth="1"/>
    <col min="7209" max="7209" width="7.140625" style="375" customWidth="1"/>
    <col min="7210" max="7211" width="6.5703125" style="375" customWidth="1"/>
    <col min="7212" max="7212" width="7" style="375" customWidth="1"/>
    <col min="7213" max="7214" width="6.5703125" style="375" customWidth="1"/>
    <col min="7215" max="7215" width="7" style="375" customWidth="1"/>
    <col min="7216" max="7217" width="6.42578125" style="375" customWidth="1"/>
    <col min="7218" max="7218" width="7.140625" style="375" customWidth="1"/>
    <col min="7219" max="7220" width="6.42578125" style="375" customWidth="1"/>
    <col min="7221" max="7221" width="7" style="375" customWidth="1"/>
    <col min="7222" max="7223" width="6.85546875" style="375" customWidth="1"/>
    <col min="7224" max="7224" width="7" style="375" customWidth="1"/>
    <col min="7225" max="7226" width="6.28515625" style="375" customWidth="1"/>
    <col min="7227" max="7227" width="7.85546875" style="375" customWidth="1"/>
    <col min="7228" max="7229" width="6.85546875" style="375" customWidth="1"/>
    <col min="7230" max="7230" width="7.140625" style="375" customWidth="1"/>
    <col min="7231" max="7233" width="6.5703125" style="375" customWidth="1"/>
    <col min="7234" max="7235" width="6.28515625" style="375" customWidth="1"/>
    <col min="7236" max="7236" width="6.7109375" style="375" customWidth="1"/>
    <col min="7237" max="7238" width="6.42578125" style="375" customWidth="1"/>
    <col min="7239" max="7239" width="6.7109375" style="375" customWidth="1"/>
    <col min="7240" max="7241" width="7" style="375" customWidth="1"/>
    <col min="7242" max="7242" width="6.85546875" style="375" customWidth="1"/>
    <col min="7243" max="7244" width="6.42578125" style="375" customWidth="1"/>
    <col min="7245" max="7245" width="7.5703125" style="375" customWidth="1"/>
    <col min="7246" max="7246" width="6.42578125" style="375" customWidth="1"/>
    <col min="7247" max="7247" width="6.5703125" style="375" customWidth="1"/>
    <col min="7248" max="7251" width="6" style="375"/>
    <col min="7252" max="7252" width="6.28515625" style="375" bestFit="1" customWidth="1"/>
    <col min="7253" max="7253" width="8.140625" style="375" customWidth="1"/>
    <col min="7254" max="7424" width="6" style="375"/>
    <col min="7425" max="7425" width="6" style="375" customWidth="1"/>
    <col min="7426" max="7426" width="5.42578125" style="375" customWidth="1"/>
    <col min="7427" max="7431" width="6" style="375" customWidth="1"/>
    <col min="7432" max="7432" width="7.5703125" style="375" customWidth="1"/>
    <col min="7433" max="7433" width="8.140625" style="375" customWidth="1"/>
    <col min="7434" max="7434" width="7.28515625" style="375" customWidth="1"/>
    <col min="7435" max="7435" width="7.42578125" style="375" customWidth="1"/>
    <col min="7436" max="7436" width="6.85546875" style="375" customWidth="1"/>
    <col min="7437" max="7449" width="7.28515625" style="375" customWidth="1"/>
    <col min="7450" max="7450" width="7.140625" style="375" customWidth="1"/>
    <col min="7451" max="7452" width="6.7109375" style="375" customWidth="1"/>
    <col min="7453" max="7453" width="7.5703125" style="375" customWidth="1"/>
    <col min="7454" max="7455" width="6.7109375" style="375" customWidth="1"/>
    <col min="7456" max="7456" width="6.5703125" style="375" customWidth="1"/>
    <col min="7457" max="7458" width="6.28515625" style="375" customWidth="1"/>
    <col min="7459" max="7459" width="7.140625" style="375" customWidth="1"/>
    <col min="7460" max="7461" width="6.28515625" style="375" customWidth="1"/>
    <col min="7462" max="7462" width="6.85546875" style="375" customWidth="1"/>
    <col min="7463" max="7464" width="6.28515625" style="375" customWidth="1"/>
    <col min="7465" max="7465" width="7.140625" style="375" customWidth="1"/>
    <col min="7466" max="7467" width="6.5703125" style="375" customWidth="1"/>
    <col min="7468" max="7468" width="7" style="375" customWidth="1"/>
    <col min="7469" max="7470" width="6.5703125" style="375" customWidth="1"/>
    <col min="7471" max="7471" width="7" style="375" customWidth="1"/>
    <col min="7472" max="7473" width="6.42578125" style="375" customWidth="1"/>
    <col min="7474" max="7474" width="7.140625" style="375" customWidth="1"/>
    <col min="7475" max="7476" width="6.42578125" style="375" customWidth="1"/>
    <col min="7477" max="7477" width="7" style="375" customWidth="1"/>
    <col min="7478" max="7479" width="6.85546875" style="375" customWidth="1"/>
    <col min="7480" max="7480" width="7" style="375" customWidth="1"/>
    <col min="7481" max="7482" width="6.28515625" style="375" customWidth="1"/>
    <col min="7483" max="7483" width="7.85546875" style="375" customWidth="1"/>
    <col min="7484" max="7485" width="6.85546875" style="375" customWidth="1"/>
    <col min="7486" max="7486" width="7.140625" style="375" customWidth="1"/>
    <col min="7487" max="7489" width="6.5703125" style="375" customWidth="1"/>
    <col min="7490" max="7491" width="6.28515625" style="375" customWidth="1"/>
    <col min="7492" max="7492" width="6.7109375" style="375" customWidth="1"/>
    <col min="7493" max="7494" width="6.42578125" style="375" customWidth="1"/>
    <col min="7495" max="7495" width="6.7109375" style="375" customWidth="1"/>
    <col min="7496" max="7497" width="7" style="375" customWidth="1"/>
    <col min="7498" max="7498" width="6.85546875" style="375" customWidth="1"/>
    <col min="7499" max="7500" width="6.42578125" style="375" customWidth="1"/>
    <col min="7501" max="7501" width="7.5703125" style="375" customWidth="1"/>
    <col min="7502" max="7502" width="6.42578125" style="375" customWidth="1"/>
    <col min="7503" max="7503" width="6.5703125" style="375" customWidth="1"/>
    <col min="7504" max="7507" width="6" style="375"/>
    <col min="7508" max="7508" width="6.28515625" style="375" bestFit="1" customWidth="1"/>
    <col min="7509" max="7509" width="8.140625" style="375" customWidth="1"/>
    <col min="7510" max="7680" width="6" style="375"/>
    <col min="7681" max="7681" width="6" style="375" customWidth="1"/>
    <col min="7682" max="7682" width="5.42578125" style="375" customWidth="1"/>
    <col min="7683" max="7687" width="6" style="375" customWidth="1"/>
    <col min="7688" max="7688" width="7.5703125" style="375" customWidth="1"/>
    <col min="7689" max="7689" width="8.140625" style="375" customWidth="1"/>
    <col min="7690" max="7690" width="7.28515625" style="375" customWidth="1"/>
    <col min="7691" max="7691" width="7.42578125" style="375" customWidth="1"/>
    <col min="7692" max="7692" width="6.85546875" style="375" customWidth="1"/>
    <col min="7693" max="7705" width="7.28515625" style="375" customWidth="1"/>
    <col min="7706" max="7706" width="7.140625" style="375" customWidth="1"/>
    <col min="7707" max="7708" width="6.7109375" style="375" customWidth="1"/>
    <col min="7709" max="7709" width="7.5703125" style="375" customWidth="1"/>
    <col min="7710" max="7711" width="6.7109375" style="375" customWidth="1"/>
    <col min="7712" max="7712" width="6.5703125" style="375" customWidth="1"/>
    <col min="7713" max="7714" width="6.28515625" style="375" customWidth="1"/>
    <col min="7715" max="7715" width="7.140625" style="375" customWidth="1"/>
    <col min="7716" max="7717" width="6.28515625" style="375" customWidth="1"/>
    <col min="7718" max="7718" width="6.85546875" style="375" customWidth="1"/>
    <col min="7719" max="7720" width="6.28515625" style="375" customWidth="1"/>
    <col min="7721" max="7721" width="7.140625" style="375" customWidth="1"/>
    <col min="7722" max="7723" width="6.5703125" style="375" customWidth="1"/>
    <col min="7724" max="7724" width="7" style="375" customWidth="1"/>
    <col min="7725" max="7726" width="6.5703125" style="375" customWidth="1"/>
    <col min="7727" max="7727" width="7" style="375" customWidth="1"/>
    <col min="7728" max="7729" width="6.42578125" style="375" customWidth="1"/>
    <col min="7730" max="7730" width="7.140625" style="375" customWidth="1"/>
    <col min="7731" max="7732" width="6.42578125" style="375" customWidth="1"/>
    <col min="7733" max="7733" width="7" style="375" customWidth="1"/>
    <col min="7734" max="7735" width="6.85546875" style="375" customWidth="1"/>
    <col min="7736" max="7736" width="7" style="375" customWidth="1"/>
    <col min="7737" max="7738" width="6.28515625" style="375" customWidth="1"/>
    <col min="7739" max="7739" width="7.85546875" style="375" customWidth="1"/>
    <col min="7740" max="7741" width="6.85546875" style="375" customWidth="1"/>
    <col min="7742" max="7742" width="7.140625" style="375" customWidth="1"/>
    <col min="7743" max="7745" width="6.5703125" style="375" customWidth="1"/>
    <col min="7746" max="7747" width="6.28515625" style="375" customWidth="1"/>
    <col min="7748" max="7748" width="6.7109375" style="375" customWidth="1"/>
    <col min="7749" max="7750" width="6.42578125" style="375" customWidth="1"/>
    <col min="7751" max="7751" width="6.7109375" style="375" customWidth="1"/>
    <col min="7752" max="7753" width="7" style="375" customWidth="1"/>
    <col min="7754" max="7754" width="6.85546875" style="375" customWidth="1"/>
    <col min="7755" max="7756" width="6.42578125" style="375" customWidth="1"/>
    <col min="7757" max="7757" width="7.5703125" style="375" customWidth="1"/>
    <col min="7758" max="7758" width="6.42578125" style="375" customWidth="1"/>
    <col min="7759" max="7759" width="6.5703125" style="375" customWidth="1"/>
    <col min="7760" max="7763" width="6" style="375"/>
    <col min="7764" max="7764" width="6.28515625" style="375" bestFit="1" customWidth="1"/>
    <col min="7765" max="7765" width="8.140625" style="375" customWidth="1"/>
    <col min="7766" max="7936" width="6" style="375"/>
    <col min="7937" max="7937" width="6" style="375" customWidth="1"/>
    <col min="7938" max="7938" width="5.42578125" style="375" customWidth="1"/>
    <col min="7939" max="7943" width="6" style="375" customWidth="1"/>
    <col min="7944" max="7944" width="7.5703125" style="375" customWidth="1"/>
    <col min="7945" max="7945" width="8.140625" style="375" customWidth="1"/>
    <col min="7946" max="7946" width="7.28515625" style="375" customWidth="1"/>
    <col min="7947" max="7947" width="7.42578125" style="375" customWidth="1"/>
    <col min="7948" max="7948" width="6.85546875" style="375" customWidth="1"/>
    <col min="7949" max="7961" width="7.28515625" style="375" customWidth="1"/>
    <col min="7962" max="7962" width="7.140625" style="375" customWidth="1"/>
    <col min="7963" max="7964" width="6.7109375" style="375" customWidth="1"/>
    <col min="7965" max="7965" width="7.5703125" style="375" customWidth="1"/>
    <col min="7966" max="7967" width="6.7109375" style="375" customWidth="1"/>
    <col min="7968" max="7968" width="6.5703125" style="375" customWidth="1"/>
    <col min="7969" max="7970" width="6.28515625" style="375" customWidth="1"/>
    <col min="7971" max="7971" width="7.140625" style="375" customWidth="1"/>
    <col min="7972" max="7973" width="6.28515625" style="375" customWidth="1"/>
    <col min="7974" max="7974" width="6.85546875" style="375" customWidth="1"/>
    <col min="7975" max="7976" width="6.28515625" style="375" customWidth="1"/>
    <col min="7977" max="7977" width="7.140625" style="375" customWidth="1"/>
    <col min="7978" max="7979" width="6.5703125" style="375" customWidth="1"/>
    <col min="7980" max="7980" width="7" style="375" customWidth="1"/>
    <col min="7981" max="7982" width="6.5703125" style="375" customWidth="1"/>
    <col min="7983" max="7983" width="7" style="375" customWidth="1"/>
    <col min="7984" max="7985" width="6.42578125" style="375" customWidth="1"/>
    <col min="7986" max="7986" width="7.140625" style="375" customWidth="1"/>
    <col min="7987" max="7988" width="6.42578125" style="375" customWidth="1"/>
    <col min="7989" max="7989" width="7" style="375" customWidth="1"/>
    <col min="7990" max="7991" width="6.85546875" style="375" customWidth="1"/>
    <col min="7992" max="7992" width="7" style="375" customWidth="1"/>
    <col min="7993" max="7994" width="6.28515625" style="375" customWidth="1"/>
    <col min="7995" max="7995" width="7.85546875" style="375" customWidth="1"/>
    <col min="7996" max="7997" width="6.85546875" style="375" customWidth="1"/>
    <col min="7998" max="7998" width="7.140625" style="375" customWidth="1"/>
    <col min="7999" max="8001" width="6.5703125" style="375" customWidth="1"/>
    <col min="8002" max="8003" width="6.28515625" style="375" customWidth="1"/>
    <col min="8004" max="8004" width="6.7109375" style="375" customWidth="1"/>
    <col min="8005" max="8006" width="6.42578125" style="375" customWidth="1"/>
    <col min="8007" max="8007" width="6.7109375" style="375" customWidth="1"/>
    <col min="8008" max="8009" width="7" style="375" customWidth="1"/>
    <col min="8010" max="8010" width="6.85546875" style="375" customWidth="1"/>
    <col min="8011" max="8012" width="6.42578125" style="375" customWidth="1"/>
    <col min="8013" max="8013" width="7.5703125" style="375" customWidth="1"/>
    <col min="8014" max="8014" width="6.42578125" style="375" customWidth="1"/>
    <col min="8015" max="8015" width="6.5703125" style="375" customWidth="1"/>
    <col min="8016" max="8019" width="6" style="375"/>
    <col min="8020" max="8020" width="6.28515625" style="375" bestFit="1" customWidth="1"/>
    <col min="8021" max="8021" width="8.140625" style="375" customWidth="1"/>
    <col min="8022" max="8192" width="6" style="375"/>
    <col min="8193" max="8193" width="6" style="375" customWidth="1"/>
    <col min="8194" max="8194" width="5.42578125" style="375" customWidth="1"/>
    <col min="8195" max="8199" width="6" style="375" customWidth="1"/>
    <col min="8200" max="8200" width="7.5703125" style="375" customWidth="1"/>
    <col min="8201" max="8201" width="8.140625" style="375" customWidth="1"/>
    <col min="8202" max="8202" width="7.28515625" style="375" customWidth="1"/>
    <col min="8203" max="8203" width="7.42578125" style="375" customWidth="1"/>
    <col min="8204" max="8204" width="6.85546875" style="375" customWidth="1"/>
    <col min="8205" max="8217" width="7.28515625" style="375" customWidth="1"/>
    <col min="8218" max="8218" width="7.140625" style="375" customWidth="1"/>
    <col min="8219" max="8220" width="6.7109375" style="375" customWidth="1"/>
    <col min="8221" max="8221" width="7.5703125" style="375" customWidth="1"/>
    <col min="8222" max="8223" width="6.7109375" style="375" customWidth="1"/>
    <col min="8224" max="8224" width="6.5703125" style="375" customWidth="1"/>
    <col min="8225" max="8226" width="6.28515625" style="375" customWidth="1"/>
    <col min="8227" max="8227" width="7.140625" style="375" customWidth="1"/>
    <col min="8228" max="8229" width="6.28515625" style="375" customWidth="1"/>
    <col min="8230" max="8230" width="6.85546875" style="375" customWidth="1"/>
    <col min="8231" max="8232" width="6.28515625" style="375" customWidth="1"/>
    <col min="8233" max="8233" width="7.140625" style="375" customWidth="1"/>
    <col min="8234" max="8235" width="6.5703125" style="375" customWidth="1"/>
    <col min="8236" max="8236" width="7" style="375" customWidth="1"/>
    <col min="8237" max="8238" width="6.5703125" style="375" customWidth="1"/>
    <col min="8239" max="8239" width="7" style="375" customWidth="1"/>
    <col min="8240" max="8241" width="6.42578125" style="375" customWidth="1"/>
    <col min="8242" max="8242" width="7.140625" style="375" customWidth="1"/>
    <col min="8243" max="8244" width="6.42578125" style="375" customWidth="1"/>
    <col min="8245" max="8245" width="7" style="375" customWidth="1"/>
    <col min="8246" max="8247" width="6.85546875" style="375" customWidth="1"/>
    <col min="8248" max="8248" width="7" style="375" customWidth="1"/>
    <col min="8249" max="8250" width="6.28515625" style="375" customWidth="1"/>
    <col min="8251" max="8251" width="7.85546875" style="375" customWidth="1"/>
    <col min="8252" max="8253" width="6.85546875" style="375" customWidth="1"/>
    <col min="8254" max="8254" width="7.140625" style="375" customWidth="1"/>
    <col min="8255" max="8257" width="6.5703125" style="375" customWidth="1"/>
    <col min="8258" max="8259" width="6.28515625" style="375" customWidth="1"/>
    <col min="8260" max="8260" width="6.7109375" style="375" customWidth="1"/>
    <col min="8261" max="8262" width="6.42578125" style="375" customWidth="1"/>
    <col min="8263" max="8263" width="6.7109375" style="375" customWidth="1"/>
    <col min="8264" max="8265" width="7" style="375" customWidth="1"/>
    <col min="8266" max="8266" width="6.85546875" style="375" customWidth="1"/>
    <col min="8267" max="8268" width="6.42578125" style="375" customWidth="1"/>
    <col min="8269" max="8269" width="7.5703125" style="375" customWidth="1"/>
    <col min="8270" max="8270" width="6.42578125" style="375" customWidth="1"/>
    <col min="8271" max="8271" width="6.5703125" style="375" customWidth="1"/>
    <col min="8272" max="8275" width="6" style="375"/>
    <col min="8276" max="8276" width="6.28515625" style="375" bestFit="1" customWidth="1"/>
    <col min="8277" max="8277" width="8.140625" style="375" customWidth="1"/>
    <col min="8278" max="8448" width="6" style="375"/>
    <col min="8449" max="8449" width="6" style="375" customWidth="1"/>
    <col min="8450" max="8450" width="5.42578125" style="375" customWidth="1"/>
    <col min="8451" max="8455" width="6" style="375" customWidth="1"/>
    <col min="8456" max="8456" width="7.5703125" style="375" customWidth="1"/>
    <col min="8457" max="8457" width="8.140625" style="375" customWidth="1"/>
    <col min="8458" max="8458" width="7.28515625" style="375" customWidth="1"/>
    <col min="8459" max="8459" width="7.42578125" style="375" customWidth="1"/>
    <col min="8460" max="8460" width="6.85546875" style="375" customWidth="1"/>
    <col min="8461" max="8473" width="7.28515625" style="375" customWidth="1"/>
    <col min="8474" max="8474" width="7.140625" style="375" customWidth="1"/>
    <col min="8475" max="8476" width="6.7109375" style="375" customWidth="1"/>
    <col min="8477" max="8477" width="7.5703125" style="375" customWidth="1"/>
    <col min="8478" max="8479" width="6.7109375" style="375" customWidth="1"/>
    <col min="8480" max="8480" width="6.5703125" style="375" customWidth="1"/>
    <col min="8481" max="8482" width="6.28515625" style="375" customWidth="1"/>
    <col min="8483" max="8483" width="7.140625" style="375" customWidth="1"/>
    <col min="8484" max="8485" width="6.28515625" style="375" customWidth="1"/>
    <col min="8486" max="8486" width="6.85546875" style="375" customWidth="1"/>
    <col min="8487" max="8488" width="6.28515625" style="375" customWidth="1"/>
    <col min="8489" max="8489" width="7.140625" style="375" customWidth="1"/>
    <col min="8490" max="8491" width="6.5703125" style="375" customWidth="1"/>
    <col min="8492" max="8492" width="7" style="375" customWidth="1"/>
    <col min="8493" max="8494" width="6.5703125" style="375" customWidth="1"/>
    <col min="8495" max="8495" width="7" style="375" customWidth="1"/>
    <col min="8496" max="8497" width="6.42578125" style="375" customWidth="1"/>
    <col min="8498" max="8498" width="7.140625" style="375" customWidth="1"/>
    <col min="8499" max="8500" width="6.42578125" style="375" customWidth="1"/>
    <col min="8501" max="8501" width="7" style="375" customWidth="1"/>
    <col min="8502" max="8503" width="6.85546875" style="375" customWidth="1"/>
    <col min="8504" max="8504" width="7" style="375" customWidth="1"/>
    <col min="8505" max="8506" width="6.28515625" style="375" customWidth="1"/>
    <col min="8507" max="8507" width="7.85546875" style="375" customWidth="1"/>
    <col min="8508" max="8509" width="6.85546875" style="375" customWidth="1"/>
    <col min="8510" max="8510" width="7.140625" style="375" customWidth="1"/>
    <col min="8511" max="8513" width="6.5703125" style="375" customWidth="1"/>
    <col min="8514" max="8515" width="6.28515625" style="375" customWidth="1"/>
    <col min="8516" max="8516" width="6.7109375" style="375" customWidth="1"/>
    <col min="8517" max="8518" width="6.42578125" style="375" customWidth="1"/>
    <col min="8519" max="8519" width="6.7109375" style="375" customWidth="1"/>
    <col min="8520" max="8521" width="7" style="375" customWidth="1"/>
    <col min="8522" max="8522" width="6.85546875" style="375" customWidth="1"/>
    <col min="8523" max="8524" width="6.42578125" style="375" customWidth="1"/>
    <col min="8525" max="8525" width="7.5703125" style="375" customWidth="1"/>
    <col min="8526" max="8526" width="6.42578125" style="375" customWidth="1"/>
    <col min="8527" max="8527" width="6.5703125" style="375" customWidth="1"/>
    <col min="8528" max="8531" width="6" style="375"/>
    <col min="8532" max="8532" width="6.28515625" style="375" bestFit="1" customWidth="1"/>
    <col min="8533" max="8533" width="8.140625" style="375" customWidth="1"/>
    <col min="8534" max="8704" width="6" style="375"/>
    <col min="8705" max="8705" width="6" style="375" customWidth="1"/>
    <col min="8706" max="8706" width="5.42578125" style="375" customWidth="1"/>
    <col min="8707" max="8711" width="6" style="375" customWidth="1"/>
    <col min="8712" max="8712" width="7.5703125" style="375" customWidth="1"/>
    <col min="8713" max="8713" width="8.140625" style="375" customWidth="1"/>
    <col min="8714" max="8714" width="7.28515625" style="375" customWidth="1"/>
    <col min="8715" max="8715" width="7.42578125" style="375" customWidth="1"/>
    <col min="8716" max="8716" width="6.85546875" style="375" customWidth="1"/>
    <col min="8717" max="8729" width="7.28515625" style="375" customWidth="1"/>
    <col min="8730" max="8730" width="7.140625" style="375" customWidth="1"/>
    <col min="8731" max="8732" width="6.7109375" style="375" customWidth="1"/>
    <col min="8733" max="8733" width="7.5703125" style="375" customWidth="1"/>
    <col min="8734" max="8735" width="6.7109375" style="375" customWidth="1"/>
    <col min="8736" max="8736" width="6.5703125" style="375" customWidth="1"/>
    <col min="8737" max="8738" width="6.28515625" style="375" customWidth="1"/>
    <col min="8739" max="8739" width="7.140625" style="375" customWidth="1"/>
    <col min="8740" max="8741" width="6.28515625" style="375" customWidth="1"/>
    <col min="8742" max="8742" width="6.85546875" style="375" customWidth="1"/>
    <col min="8743" max="8744" width="6.28515625" style="375" customWidth="1"/>
    <col min="8745" max="8745" width="7.140625" style="375" customWidth="1"/>
    <col min="8746" max="8747" width="6.5703125" style="375" customWidth="1"/>
    <col min="8748" max="8748" width="7" style="375" customWidth="1"/>
    <col min="8749" max="8750" width="6.5703125" style="375" customWidth="1"/>
    <col min="8751" max="8751" width="7" style="375" customWidth="1"/>
    <col min="8752" max="8753" width="6.42578125" style="375" customWidth="1"/>
    <col min="8754" max="8754" width="7.140625" style="375" customWidth="1"/>
    <col min="8755" max="8756" width="6.42578125" style="375" customWidth="1"/>
    <col min="8757" max="8757" width="7" style="375" customWidth="1"/>
    <col min="8758" max="8759" width="6.85546875" style="375" customWidth="1"/>
    <col min="8760" max="8760" width="7" style="375" customWidth="1"/>
    <col min="8761" max="8762" width="6.28515625" style="375" customWidth="1"/>
    <col min="8763" max="8763" width="7.85546875" style="375" customWidth="1"/>
    <col min="8764" max="8765" width="6.85546875" style="375" customWidth="1"/>
    <col min="8766" max="8766" width="7.140625" style="375" customWidth="1"/>
    <col min="8767" max="8769" width="6.5703125" style="375" customWidth="1"/>
    <col min="8770" max="8771" width="6.28515625" style="375" customWidth="1"/>
    <col min="8772" max="8772" width="6.7109375" style="375" customWidth="1"/>
    <col min="8773" max="8774" width="6.42578125" style="375" customWidth="1"/>
    <col min="8775" max="8775" width="6.7109375" style="375" customWidth="1"/>
    <col min="8776" max="8777" width="7" style="375" customWidth="1"/>
    <col min="8778" max="8778" width="6.85546875" style="375" customWidth="1"/>
    <col min="8779" max="8780" width="6.42578125" style="375" customWidth="1"/>
    <col min="8781" max="8781" width="7.5703125" style="375" customWidth="1"/>
    <col min="8782" max="8782" width="6.42578125" style="375" customWidth="1"/>
    <col min="8783" max="8783" width="6.5703125" style="375" customWidth="1"/>
    <col min="8784" max="8787" width="6" style="375"/>
    <col min="8788" max="8788" width="6.28515625" style="375" bestFit="1" customWidth="1"/>
    <col min="8789" max="8789" width="8.140625" style="375" customWidth="1"/>
    <col min="8790" max="8960" width="6" style="375"/>
    <col min="8961" max="8961" width="6" style="375" customWidth="1"/>
    <col min="8962" max="8962" width="5.42578125" style="375" customWidth="1"/>
    <col min="8963" max="8967" width="6" style="375" customWidth="1"/>
    <col min="8968" max="8968" width="7.5703125" style="375" customWidth="1"/>
    <col min="8969" max="8969" width="8.140625" style="375" customWidth="1"/>
    <col min="8970" max="8970" width="7.28515625" style="375" customWidth="1"/>
    <col min="8971" max="8971" width="7.42578125" style="375" customWidth="1"/>
    <col min="8972" max="8972" width="6.85546875" style="375" customWidth="1"/>
    <col min="8973" max="8985" width="7.28515625" style="375" customWidth="1"/>
    <col min="8986" max="8986" width="7.140625" style="375" customWidth="1"/>
    <col min="8987" max="8988" width="6.7109375" style="375" customWidth="1"/>
    <col min="8989" max="8989" width="7.5703125" style="375" customWidth="1"/>
    <col min="8990" max="8991" width="6.7109375" style="375" customWidth="1"/>
    <col min="8992" max="8992" width="6.5703125" style="375" customWidth="1"/>
    <col min="8993" max="8994" width="6.28515625" style="375" customWidth="1"/>
    <col min="8995" max="8995" width="7.140625" style="375" customWidth="1"/>
    <col min="8996" max="8997" width="6.28515625" style="375" customWidth="1"/>
    <col min="8998" max="8998" width="6.85546875" style="375" customWidth="1"/>
    <col min="8999" max="9000" width="6.28515625" style="375" customWidth="1"/>
    <col min="9001" max="9001" width="7.140625" style="375" customWidth="1"/>
    <col min="9002" max="9003" width="6.5703125" style="375" customWidth="1"/>
    <col min="9004" max="9004" width="7" style="375" customWidth="1"/>
    <col min="9005" max="9006" width="6.5703125" style="375" customWidth="1"/>
    <col min="9007" max="9007" width="7" style="375" customWidth="1"/>
    <col min="9008" max="9009" width="6.42578125" style="375" customWidth="1"/>
    <col min="9010" max="9010" width="7.140625" style="375" customWidth="1"/>
    <col min="9011" max="9012" width="6.42578125" style="375" customWidth="1"/>
    <col min="9013" max="9013" width="7" style="375" customWidth="1"/>
    <col min="9014" max="9015" width="6.85546875" style="375" customWidth="1"/>
    <col min="9016" max="9016" width="7" style="375" customWidth="1"/>
    <col min="9017" max="9018" width="6.28515625" style="375" customWidth="1"/>
    <col min="9019" max="9019" width="7.85546875" style="375" customWidth="1"/>
    <col min="9020" max="9021" width="6.85546875" style="375" customWidth="1"/>
    <col min="9022" max="9022" width="7.140625" style="375" customWidth="1"/>
    <col min="9023" max="9025" width="6.5703125" style="375" customWidth="1"/>
    <col min="9026" max="9027" width="6.28515625" style="375" customWidth="1"/>
    <col min="9028" max="9028" width="6.7109375" style="375" customWidth="1"/>
    <col min="9029" max="9030" width="6.42578125" style="375" customWidth="1"/>
    <col min="9031" max="9031" width="6.7109375" style="375" customWidth="1"/>
    <col min="9032" max="9033" width="7" style="375" customWidth="1"/>
    <col min="9034" max="9034" width="6.85546875" style="375" customWidth="1"/>
    <col min="9035" max="9036" width="6.42578125" style="375" customWidth="1"/>
    <col min="9037" max="9037" width="7.5703125" style="375" customWidth="1"/>
    <col min="9038" max="9038" width="6.42578125" style="375" customWidth="1"/>
    <col min="9039" max="9039" width="6.5703125" style="375" customWidth="1"/>
    <col min="9040" max="9043" width="6" style="375"/>
    <col min="9044" max="9044" width="6.28515625" style="375" bestFit="1" customWidth="1"/>
    <col min="9045" max="9045" width="8.140625" style="375" customWidth="1"/>
    <col min="9046" max="9216" width="6" style="375"/>
    <col min="9217" max="9217" width="6" style="375" customWidth="1"/>
    <col min="9218" max="9218" width="5.42578125" style="375" customWidth="1"/>
    <col min="9219" max="9223" width="6" style="375" customWidth="1"/>
    <col min="9224" max="9224" width="7.5703125" style="375" customWidth="1"/>
    <col min="9225" max="9225" width="8.140625" style="375" customWidth="1"/>
    <col min="9226" max="9226" width="7.28515625" style="375" customWidth="1"/>
    <col min="9227" max="9227" width="7.42578125" style="375" customWidth="1"/>
    <col min="9228" max="9228" width="6.85546875" style="375" customWidth="1"/>
    <col min="9229" max="9241" width="7.28515625" style="375" customWidth="1"/>
    <col min="9242" max="9242" width="7.140625" style="375" customWidth="1"/>
    <col min="9243" max="9244" width="6.7109375" style="375" customWidth="1"/>
    <col min="9245" max="9245" width="7.5703125" style="375" customWidth="1"/>
    <col min="9246" max="9247" width="6.7109375" style="375" customWidth="1"/>
    <col min="9248" max="9248" width="6.5703125" style="375" customWidth="1"/>
    <col min="9249" max="9250" width="6.28515625" style="375" customWidth="1"/>
    <col min="9251" max="9251" width="7.140625" style="375" customWidth="1"/>
    <col min="9252" max="9253" width="6.28515625" style="375" customWidth="1"/>
    <col min="9254" max="9254" width="6.85546875" style="375" customWidth="1"/>
    <col min="9255" max="9256" width="6.28515625" style="375" customWidth="1"/>
    <col min="9257" max="9257" width="7.140625" style="375" customWidth="1"/>
    <col min="9258" max="9259" width="6.5703125" style="375" customWidth="1"/>
    <col min="9260" max="9260" width="7" style="375" customWidth="1"/>
    <col min="9261" max="9262" width="6.5703125" style="375" customWidth="1"/>
    <col min="9263" max="9263" width="7" style="375" customWidth="1"/>
    <col min="9264" max="9265" width="6.42578125" style="375" customWidth="1"/>
    <col min="9266" max="9266" width="7.140625" style="375" customWidth="1"/>
    <col min="9267" max="9268" width="6.42578125" style="375" customWidth="1"/>
    <col min="9269" max="9269" width="7" style="375" customWidth="1"/>
    <col min="9270" max="9271" width="6.85546875" style="375" customWidth="1"/>
    <col min="9272" max="9272" width="7" style="375" customWidth="1"/>
    <col min="9273" max="9274" width="6.28515625" style="375" customWidth="1"/>
    <col min="9275" max="9275" width="7.85546875" style="375" customWidth="1"/>
    <col min="9276" max="9277" width="6.85546875" style="375" customWidth="1"/>
    <col min="9278" max="9278" width="7.140625" style="375" customWidth="1"/>
    <col min="9279" max="9281" width="6.5703125" style="375" customWidth="1"/>
    <col min="9282" max="9283" width="6.28515625" style="375" customWidth="1"/>
    <col min="9284" max="9284" width="6.7109375" style="375" customWidth="1"/>
    <col min="9285" max="9286" width="6.42578125" style="375" customWidth="1"/>
    <col min="9287" max="9287" width="6.7109375" style="375" customWidth="1"/>
    <col min="9288" max="9289" width="7" style="375" customWidth="1"/>
    <col min="9290" max="9290" width="6.85546875" style="375" customWidth="1"/>
    <col min="9291" max="9292" width="6.42578125" style="375" customWidth="1"/>
    <col min="9293" max="9293" width="7.5703125" style="375" customWidth="1"/>
    <col min="9294" max="9294" width="6.42578125" style="375" customWidth="1"/>
    <col min="9295" max="9295" width="6.5703125" style="375" customWidth="1"/>
    <col min="9296" max="9299" width="6" style="375"/>
    <col min="9300" max="9300" width="6.28515625" style="375" bestFit="1" customWidth="1"/>
    <col min="9301" max="9301" width="8.140625" style="375" customWidth="1"/>
    <col min="9302" max="9472" width="6" style="375"/>
    <col min="9473" max="9473" width="6" style="375" customWidth="1"/>
    <col min="9474" max="9474" width="5.42578125" style="375" customWidth="1"/>
    <col min="9475" max="9479" width="6" style="375" customWidth="1"/>
    <col min="9480" max="9480" width="7.5703125" style="375" customWidth="1"/>
    <col min="9481" max="9481" width="8.140625" style="375" customWidth="1"/>
    <col min="9482" max="9482" width="7.28515625" style="375" customWidth="1"/>
    <col min="9483" max="9483" width="7.42578125" style="375" customWidth="1"/>
    <col min="9484" max="9484" width="6.85546875" style="375" customWidth="1"/>
    <col min="9485" max="9497" width="7.28515625" style="375" customWidth="1"/>
    <col min="9498" max="9498" width="7.140625" style="375" customWidth="1"/>
    <col min="9499" max="9500" width="6.7109375" style="375" customWidth="1"/>
    <col min="9501" max="9501" width="7.5703125" style="375" customWidth="1"/>
    <col min="9502" max="9503" width="6.7109375" style="375" customWidth="1"/>
    <col min="9504" max="9504" width="6.5703125" style="375" customWidth="1"/>
    <col min="9505" max="9506" width="6.28515625" style="375" customWidth="1"/>
    <col min="9507" max="9507" width="7.140625" style="375" customWidth="1"/>
    <col min="9508" max="9509" width="6.28515625" style="375" customWidth="1"/>
    <col min="9510" max="9510" width="6.85546875" style="375" customWidth="1"/>
    <col min="9511" max="9512" width="6.28515625" style="375" customWidth="1"/>
    <col min="9513" max="9513" width="7.140625" style="375" customWidth="1"/>
    <col min="9514" max="9515" width="6.5703125" style="375" customWidth="1"/>
    <col min="9516" max="9516" width="7" style="375" customWidth="1"/>
    <col min="9517" max="9518" width="6.5703125" style="375" customWidth="1"/>
    <col min="9519" max="9519" width="7" style="375" customWidth="1"/>
    <col min="9520" max="9521" width="6.42578125" style="375" customWidth="1"/>
    <col min="9522" max="9522" width="7.140625" style="375" customWidth="1"/>
    <col min="9523" max="9524" width="6.42578125" style="375" customWidth="1"/>
    <col min="9525" max="9525" width="7" style="375" customWidth="1"/>
    <col min="9526" max="9527" width="6.85546875" style="375" customWidth="1"/>
    <col min="9528" max="9528" width="7" style="375" customWidth="1"/>
    <col min="9529" max="9530" width="6.28515625" style="375" customWidth="1"/>
    <col min="9531" max="9531" width="7.85546875" style="375" customWidth="1"/>
    <col min="9532" max="9533" width="6.85546875" style="375" customWidth="1"/>
    <col min="9534" max="9534" width="7.140625" style="375" customWidth="1"/>
    <col min="9535" max="9537" width="6.5703125" style="375" customWidth="1"/>
    <col min="9538" max="9539" width="6.28515625" style="375" customWidth="1"/>
    <col min="9540" max="9540" width="6.7109375" style="375" customWidth="1"/>
    <col min="9541" max="9542" width="6.42578125" style="375" customWidth="1"/>
    <col min="9543" max="9543" width="6.7109375" style="375" customWidth="1"/>
    <col min="9544" max="9545" width="7" style="375" customWidth="1"/>
    <col min="9546" max="9546" width="6.85546875" style="375" customWidth="1"/>
    <col min="9547" max="9548" width="6.42578125" style="375" customWidth="1"/>
    <col min="9549" max="9549" width="7.5703125" style="375" customWidth="1"/>
    <col min="9550" max="9550" width="6.42578125" style="375" customWidth="1"/>
    <col min="9551" max="9551" width="6.5703125" style="375" customWidth="1"/>
    <col min="9552" max="9555" width="6" style="375"/>
    <col min="9556" max="9556" width="6.28515625" style="375" bestFit="1" customWidth="1"/>
    <col min="9557" max="9557" width="8.140625" style="375" customWidth="1"/>
    <col min="9558" max="9728" width="6" style="375"/>
    <col min="9729" max="9729" width="6" style="375" customWidth="1"/>
    <col min="9730" max="9730" width="5.42578125" style="375" customWidth="1"/>
    <col min="9731" max="9735" width="6" style="375" customWidth="1"/>
    <col min="9736" max="9736" width="7.5703125" style="375" customWidth="1"/>
    <col min="9737" max="9737" width="8.140625" style="375" customWidth="1"/>
    <col min="9738" max="9738" width="7.28515625" style="375" customWidth="1"/>
    <col min="9739" max="9739" width="7.42578125" style="375" customWidth="1"/>
    <col min="9740" max="9740" width="6.85546875" style="375" customWidth="1"/>
    <col min="9741" max="9753" width="7.28515625" style="375" customWidth="1"/>
    <col min="9754" max="9754" width="7.140625" style="375" customWidth="1"/>
    <col min="9755" max="9756" width="6.7109375" style="375" customWidth="1"/>
    <col min="9757" max="9757" width="7.5703125" style="375" customWidth="1"/>
    <col min="9758" max="9759" width="6.7109375" style="375" customWidth="1"/>
    <col min="9760" max="9760" width="6.5703125" style="375" customWidth="1"/>
    <col min="9761" max="9762" width="6.28515625" style="375" customWidth="1"/>
    <col min="9763" max="9763" width="7.140625" style="375" customWidth="1"/>
    <col min="9764" max="9765" width="6.28515625" style="375" customWidth="1"/>
    <col min="9766" max="9766" width="6.85546875" style="375" customWidth="1"/>
    <col min="9767" max="9768" width="6.28515625" style="375" customWidth="1"/>
    <col min="9769" max="9769" width="7.140625" style="375" customWidth="1"/>
    <col min="9770" max="9771" width="6.5703125" style="375" customWidth="1"/>
    <col min="9772" max="9772" width="7" style="375" customWidth="1"/>
    <col min="9773" max="9774" width="6.5703125" style="375" customWidth="1"/>
    <col min="9775" max="9775" width="7" style="375" customWidth="1"/>
    <col min="9776" max="9777" width="6.42578125" style="375" customWidth="1"/>
    <col min="9778" max="9778" width="7.140625" style="375" customWidth="1"/>
    <col min="9779" max="9780" width="6.42578125" style="375" customWidth="1"/>
    <col min="9781" max="9781" width="7" style="375" customWidth="1"/>
    <col min="9782" max="9783" width="6.85546875" style="375" customWidth="1"/>
    <col min="9784" max="9784" width="7" style="375" customWidth="1"/>
    <col min="9785" max="9786" width="6.28515625" style="375" customWidth="1"/>
    <col min="9787" max="9787" width="7.85546875" style="375" customWidth="1"/>
    <col min="9788" max="9789" width="6.85546875" style="375" customWidth="1"/>
    <col min="9790" max="9790" width="7.140625" style="375" customWidth="1"/>
    <col min="9791" max="9793" width="6.5703125" style="375" customWidth="1"/>
    <col min="9794" max="9795" width="6.28515625" style="375" customWidth="1"/>
    <col min="9796" max="9796" width="6.7109375" style="375" customWidth="1"/>
    <col min="9797" max="9798" width="6.42578125" style="375" customWidth="1"/>
    <col min="9799" max="9799" width="6.7109375" style="375" customWidth="1"/>
    <col min="9800" max="9801" width="7" style="375" customWidth="1"/>
    <col min="9802" max="9802" width="6.85546875" style="375" customWidth="1"/>
    <col min="9803" max="9804" width="6.42578125" style="375" customWidth="1"/>
    <col min="9805" max="9805" width="7.5703125" style="375" customWidth="1"/>
    <col min="9806" max="9806" width="6.42578125" style="375" customWidth="1"/>
    <col min="9807" max="9807" width="6.5703125" style="375" customWidth="1"/>
    <col min="9808" max="9811" width="6" style="375"/>
    <col min="9812" max="9812" width="6.28515625" style="375" bestFit="1" customWidth="1"/>
    <col min="9813" max="9813" width="8.140625" style="375" customWidth="1"/>
    <col min="9814" max="9984" width="6" style="375"/>
    <col min="9985" max="9985" width="6" style="375" customWidth="1"/>
    <col min="9986" max="9986" width="5.42578125" style="375" customWidth="1"/>
    <col min="9987" max="9991" width="6" style="375" customWidth="1"/>
    <col min="9992" max="9992" width="7.5703125" style="375" customWidth="1"/>
    <col min="9993" max="9993" width="8.140625" style="375" customWidth="1"/>
    <col min="9994" max="9994" width="7.28515625" style="375" customWidth="1"/>
    <col min="9995" max="9995" width="7.42578125" style="375" customWidth="1"/>
    <col min="9996" max="9996" width="6.85546875" style="375" customWidth="1"/>
    <col min="9997" max="10009" width="7.28515625" style="375" customWidth="1"/>
    <col min="10010" max="10010" width="7.140625" style="375" customWidth="1"/>
    <col min="10011" max="10012" width="6.7109375" style="375" customWidth="1"/>
    <col min="10013" max="10013" width="7.5703125" style="375" customWidth="1"/>
    <col min="10014" max="10015" width="6.7109375" style="375" customWidth="1"/>
    <col min="10016" max="10016" width="6.5703125" style="375" customWidth="1"/>
    <col min="10017" max="10018" width="6.28515625" style="375" customWidth="1"/>
    <col min="10019" max="10019" width="7.140625" style="375" customWidth="1"/>
    <col min="10020" max="10021" width="6.28515625" style="375" customWidth="1"/>
    <col min="10022" max="10022" width="6.85546875" style="375" customWidth="1"/>
    <col min="10023" max="10024" width="6.28515625" style="375" customWidth="1"/>
    <col min="10025" max="10025" width="7.140625" style="375" customWidth="1"/>
    <col min="10026" max="10027" width="6.5703125" style="375" customWidth="1"/>
    <col min="10028" max="10028" width="7" style="375" customWidth="1"/>
    <col min="10029" max="10030" width="6.5703125" style="375" customWidth="1"/>
    <col min="10031" max="10031" width="7" style="375" customWidth="1"/>
    <col min="10032" max="10033" width="6.42578125" style="375" customWidth="1"/>
    <col min="10034" max="10034" width="7.140625" style="375" customWidth="1"/>
    <col min="10035" max="10036" width="6.42578125" style="375" customWidth="1"/>
    <col min="10037" max="10037" width="7" style="375" customWidth="1"/>
    <col min="10038" max="10039" width="6.85546875" style="375" customWidth="1"/>
    <col min="10040" max="10040" width="7" style="375" customWidth="1"/>
    <col min="10041" max="10042" width="6.28515625" style="375" customWidth="1"/>
    <col min="10043" max="10043" width="7.85546875" style="375" customWidth="1"/>
    <col min="10044" max="10045" width="6.85546875" style="375" customWidth="1"/>
    <col min="10046" max="10046" width="7.140625" style="375" customWidth="1"/>
    <col min="10047" max="10049" width="6.5703125" style="375" customWidth="1"/>
    <col min="10050" max="10051" width="6.28515625" style="375" customWidth="1"/>
    <col min="10052" max="10052" width="6.7109375" style="375" customWidth="1"/>
    <col min="10053" max="10054" width="6.42578125" style="375" customWidth="1"/>
    <col min="10055" max="10055" width="6.7109375" style="375" customWidth="1"/>
    <col min="10056" max="10057" width="7" style="375" customWidth="1"/>
    <col min="10058" max="10058" width="6.85546875" style="375" customWidth="1"/>
    <col min="10059" max="10060" width="6.42578125" style="375" customWidth="1"/>
    <col min="10061" max="10061" width="7.5703125" style="375" customWidth="1"/>
    <col min="10062" max="10062" width="6.42578125" style="375" customWidth="1"/>
    <col min="10063" max="10063" width="6.5703125" style="375" customWidth="1"/>
    <col min="10064" max="10067" width="6" style="375"/>
    <col min="10068" max="10068" width="6.28515625" style="375" bestFit="1" customWidth="1"/>
    <col min="10069" max="10069" width="8.140625" style="375" customWidth="1"/>
    <col min="10070" max="10240" width="6" style="375"/>
    <col min="10241" max="10241" width="6" style="375" customWidth="1"/>
    <col min="10242" max="10242" width="5.42578125" style="375" customWidth="1"/>
    <col min="10243" max="10247" width="6" style="375" customWidth="1"/>
    <col min="10248" max="10248" width="7.5703125" style="375" customWidth="1"/>
    <col min="10249" max="10249" width="8.140625" style="375" customWidth="1"/>
    <col min="10250" max="10250" width="7.28515625" style="375" customWidth="1"/>
    <col min="10251" max="10251" width="7.42578125" style="375" customWidth="1"/>
    <col min="10252" max="10252" width="6.85546875" style="375" customWidth="1"/>
    <col min="10253" max="10265" width="7.28515625" style="375" customWidth="1"/>
    <col min="10266" max="10266" width="7.140625" style="375" customWidth="1"/>
    <col min="10267" max="10268" width="6.7109375" style="375" customWidth="1"/>
    <col min="10269" max="10269" width="7.5703125" style="375" customWidth="1"/>
    <col min="10270" max="10271" width="6.7109375" style="375" customWidth="1"/>
    <col min="10272" max="10272" width="6.5703125" style="375" customWidth="1"/>
    <col min="10273" max="10274" width="6.28515625" style="375" customWidth="1"/>
    <col min="10275" max="10275" width="7.140625" style="375" customWidth="1"/>
    <col min="10276" max="10277" width="6.28515625" style="375" customWidth="1"/>
    <col min="10278" max="10278" width="6.85546875" style="375" customWidth="1"/>
    <col min="10279" max="10280" width="6.28515625" style="375" customWidth="1"/>
    <col min="10281" max="10281" width="7.140625" style="375" customWidth="1"/>
    <col min="10282" max="10283" width="6.5703125" style="375" customWidth="1"/>
    <col min="10284" max="10284" width="7" style="375" customWidth="1"/>
    <col min="10285" max="10286" width="6.5703125" style="375" customWidth="1"/>
    <col min="10287" max="10287" width="7" style="375" customWidth="1"/>
    <col min="10288" max="10289" width="6.42578125" style="375" customWidth="1"/>
    <col min="10290" max="10290" width="7.140625" style="375" customWidth="1"/>
    <col min="10291" max="10292" width="6.42578125" style="375" customWidth="1"/>
    <col min="10293" max="10293" width="7" style="375" customWidth="1"/>
    <col min="10294" max="10295" width="6.85546875" style="375" customWidth="1"/>
    <col min="10296" max="10296" width="7" style="375" customWidth="1"/>
    <col min="10297" max="10298" width="6.28515625" style="375" customWidth="1"/>
    <col min="10299" max="10299" width="7.85546875" style="375" customWidth="1"/>
    <col min="10300" max="10301" width="6.85546875" style="375" customWidth="1"/>
    <col min="10302" max="10302" width="7.140625" style="375" customWidth="1"/>
    <col min="10303" max="10305" width="6.5703125" style="375" customWidth="1"/>
    <col min="10306" max="10307" width="6.28515625" style="375" customWidth="1"/>
    <col min="10308" max="10308" width="6.7109375" style="375" customWidth="1"/>
    <col min="10309" max="10310" width="6.42578125" style="375" customWidth="1"/>
    <col min="10311" max="10311" width="6.7109375" style="375" customWidth="1"/>
    <col min="10312" max="10313" width="7" style="375" customWidth="1"/>
    <col min="10314" max="10314" width="6.85546875" style="375" customWidth="1"/>
    <col min="10315" max="10316" width="6.42578125" style="375" customWidth="1"/>
    <col min="10317" max="10317" width="7.5703125" style="375" customWidth="1"/>
    <col min="10318" max="10318" width="6.42578125" style="375" customWidth="1"/>
    <col min="10319" max="10319" width="6.5703125" style="375" customWidth="1"/>
    <col min="10320" max="10323" width="6" style="375"/>
    <col min="10324" max="10324" width="6.28515625" style="375" bestFit="1" customWidth="1"/>
    <col min="10325" max="10325" width="8.140625" style="375" customWidth="1"/>
    <col min="10326" max="10496" width="6" style="375"/>
    <col min="10497" max="10497" width="6" style="375" customWidth="1"/>
    <col min="10498" max="10498" width="5.42578125" style="375" customWidth="1"/>
    <col min="10499" max="10503" width="6" style="375" customWidth="1"/>
    <col min="10504" max="10504" width="7.5703125" style="375" customWidth="1"/>
    <col min="10505" max="10505" width="8.140625" style="375" customWidth="1"/>
    <col min="10506" max="10506" width="7.28515625" style="375" customWidth="1"/>
    <col min="10507" max="10507" width="7.42578125" style="375" customWidth="1"/>
    <col min="10508" max="10508" width="6.85546875" style="375" customWidth="1"/>
    <col min="10509" max="10521" width="7.28515625" style="375" customWidth="1"/>
    <col min="10522" max="10522" width="7.140625" style="375" customWidth="1"/>
    <col min="10523" max="10524" width="6.7109375" style="375" customWidth="1"/>
    <col min="10525" max="10525" width="7.5703125" style="375" customWidth="1"/>
    <col min="10526" max="10527" width="6.7109375" style="375" customWidth="1"/>
    <col min="10528" max="10528" width="6.5703125" style="375" customWidth="1"/>
    <col min="10529" max="10530" width="6.28515625" style="375" customWidth="1"/>
    <col min="10531" max="10531" width="7.140625" style="375" customWidth="1"/>
    <col min="10532" max="10533" width="6.28515625" style="375" customWidth="1"/>
    <col min="10534" max="10534" width="6.85546875" style="375" customWidth="1"/>
    <col min="10535" max="10536" width="6.28515625" style="375" customWidth="1"/>
    <col min="10537" max="10537" width="7.140625" style="375" customWidth="1"/>
    <col min="10538" max="10539" width="6.5703125" style="375" customWidth="1"/>
    <col min="10540" max="10540" width="7" style="375" customWidth="1"/>
    <col min="10541" max="10542" width="6.5703125" style="375" customWidth="1"/>
    <col min="10543" max="10543" width="7" style="375" customWidth="1"/>
    <col min="10544" max="10545" width="6.42578125" style="375" customWidth="1"/>
    <col min="10546" max="10546" width="7.140625" style="375" customWidth="1"/>
    <col min="10547" max="10548" width="6.42578125" style="375" customWidth="1"/>
    <col min="10549" max="10549" width="7" style="375" customWidth="1"/>
    <col min="10550" max="10551" width="6.85546875" style="375" customWidth="1"/>
    <col min="10552" max="10552" width="7" style="375" customWidth="1"/>
    <col min="10553" max="10554" width="6.28515625" style="375" customWidth="1"/>
    <col min="10555" max="10555" width="7.85546875" style="375" customWidth="1"/>
    <col min="10556" max="10557" width="6.85546875" style="375" customWidth="1"/>
    <col min="10558" max="10558" width="7.140625" style="375" customWidth="1"/>
    <col min="10559" max="10561" width="6.5703125" style="375" customWidth="1"/>
    <col min="10562" max="10563" width="6.28515625" style="375" customWidth="1"/>
    <col min="10564" max="10564" width="6.7109375" style="375" customWidth="1"/>
    <col min="10565" max="10566" width="6.42578125" style="375" customWidth="1"/>
    <col min="10567" max="10567" width="6.7109375" style="375" customWidth="1"/>
    <col min="10568" max="10569" width="7" style="375" customWidth="1"/>
    <col min="10570" max="10570" width="6.85546875" style="375" customWidth="1"/>
    <col min="10571" max="10572" width="6.42578125" style="375" customWidth="1"/>
    <col min="10573" max="10573" width="7.5703125" style="375" customWidth="1"/>
    <col min="10574" max="10574" width="6.42578125" style="375" customWidth="1"/>
    <col min="10575" max="10575" width="6.5703125" style="375" customWidth="1"/>
    <col min="10576" max="10579" width="6" style="375"/>
    <col min="10580" max="10580" width="6.28515625" style="375" bestFit="1" customWidth="1"/>
    <col min="10581" max="10581" width="8.140625" style="375" customWidth="1"/>
    <col min="10582" max="10752" width="6" style="375"/>
    <col min="10753" max="10753" width="6" style="375" customWidth="1"/>
    <col min="10754" max="10754" width="5.42578125" style="375" customWidth="1"/>
    <col min="10755" max="10759" width="6" style="375" customWidth="1"/>
    <col min="10760" max="10760" width="7.5703125" style="375" customWidth="1"/>
    <col min="10761" max="10761" width="8.140625" style="375" customWidth="1"/>
    <col min="10762" max="10762" width="7.28515625" style="375" customWidth="1"/>
    <col min="10763" max="10763" width="7.42578125" style="375" customWidth="1"/>
    <col min="10764" max="10764" width="6.85546875" style="375" customWidth="1"/>
    <col min="10765" max="10777" width="7.28515625" style="375" customWidth="1"/>
    <col min="10778" max="10778" width="7.140625" style="375" customWidth="1"/>
    <col min="10779" max="10780" width="6.7109375" style="375" customWidth="1"/>
    <col min="10781" max="10781" width="7.5703125" style="375" customWidth="1"/>
    <col min="10782" max="10783" width="6.7109375" style="375" customWidth="1"/>
    <col min="10784" max="10784" width="6.5703125" style="375" customWidth="1"/>
    <col min="10785" max="10786" width="6.28515625" style="375" customWidth="1"/>
    <col min="10787" max="10787" width="7.140625" style="375" customWidth="1"/>
    <col min="10788" max="10789" width="6.28515625" style="375" customWidth="1"/>
    <col min="10790" max="10790" width="6.85546875" style="375" customWidth="1"/>
    <col min="10791" max="10792" width="6.28515625" style="375" customWidth="1"/>
    <col min="10793" max="10793" width="7.140625" style="375" customWidth="1"/>
    <col min="10794" max="10795" width="6.5703125" style="375" customWidth="1"/>
    <col min="10796" max="10796" width="7" style="375" customWidth="1"/>
    <col min="10797" max="10798" width="6.5703125" style="375" customWidth="1"/>
    <col min="10799" max="10799" width="7" style="375" customWidth="1"/>
    <col min="10800" max="10801" width="6.42578125" style="375" customWidth="1"/>
    <col min="10802" max="10802" width="7.140625" style="375" customWidth="1"/>
    <col min="10803" max="10804" width="6.42578125" style="375" customWidth="1"/>
    <col min="10805" max="10805" width="7" style="375" customWidth="1"/>
    <col min="10806" max="10807" width="6.85546875" style="375" customWidth="1"/>
    <col min="10808" max="10808" width="7" style="375" customWidth="1"/>
    <col min="10809" max="10810" width="6.28515625" style="375" customWidth="1"/>
    <col min="10811" max="10811" width="7.85546875" style="375" customWidth="1"/>
    <col min="10812" max="10813" width="6.85546875" style="375" customWidth="1"/>
    <col min="10814" max="10814" width="7.140625" style="375" customWidth="1"/>
    <col min="10815" max="10817" width="6.5703125" style="375" customWidth="1"/>
    <col min="10818" max="10819" width="6.28515625" style="375" customWidth="1"/>
    <col min="10820" max="10820" width="6.7109375" style="375" customWidth="1"/>
    <col min="10821" max="10822" width="6.42578125" style="375" customWidth="1"/>
    <col min="10823" max="10823" width="6.7109375" style="375" customWidth="1"/>
    <col min="10824" max="10825" width="7" style="375" customWidth="1"/>
    <col min="10826" max="10826" width="6.85546875" style="375" customWidth="1"/>
    <col min="10827" max="10828" width="6.42578125" style="375" customWidth="1"/>
    <col min="10829" max="10829" width="7.5703125" style="375" customWidth="1"/>
    <col min="10830" max="10830" width="6.42578125" style="375" customWidth="1"/>
    <col min="10831" max="10831" width="6.5703125" style="375" customWidth="1"/>
    <col min="10832" max="10835" width="6" style="375"/>
    <col min="10836" max="10836" width="6.28515625" style="375" bestFit="1" customWidth="1"/>
    <col min="10837" max="10837" width="8.140625" style="375" customWidth="1"/>
    <col min="10838" max="11008" width="6" style="375"/>
    <col min="11009" max="11009" width="6" style="375" customWidth="1"/>
    <col min="11010" max="11010" width="5.42578125" style="375" customWidth="1"/>
    <col min="11011" max="11015" width="6" style="375" customWidth="1"/>
    <col min="11016" max="11016" width="7.5703125" style="375" customWidth="1"/>
    <col min="11017" max="11017" width="8.140625" style="375" customWidth="1"/>
    <col min="11018" max="11018" width="7.28515625" style="375" customWidth="1"/>
    <col min="11019" max="11019" width="7.42578125" style="375" customWidth="1"/>
    <col min="11020" max="11020" width="6.85546875" style="375" customWidth="1"/>
    <col min="11021" max="11033" width="7.28515625" style="375" customWidth="1"/>
    <col min="11034" max="11034" width="7.140625" style="375" customWidth="1"/>
    <col min="11035" max="11036" width="6.7109375" style="375" customWidth="1"/>
    <col min="11037" max="11037" width="7.5703125" style="375" customWidth="1"/>
    <col min="11038" max="11039" width="6.7109375" style="375" customWidth="1"/>
    <col min="11040" max="11040" width="6.5703125" style="375" customWidth="1"/>
    <col min="11041" max="11042" width="6.28515625" style="375" customWidth="1"/>
    <col min="11043" max="11043" width="7.140625" style="375" customWidth="1"/>
    <col min="11044" max="11045" width="6.28515625" style="375" customWidth="1"/>
    <col min="11046" max="11046" width="6.85546875" style="375" customWidth="1"/>
    <col min="11047" max="11048" width="6.28515625" style="375" customWidth="1"/>
    <col min="11049" max="11049" width="7.140625" style="375" customWidth="1"/>
    <col min="11050" max="11051" width="6.5703125" style="375" customWidth="1"/>
    <col min="11052" max="11052" width="7" style="375" customWidth="1"/>
    <col min="11053" max="11054" width="6.5703125" style="375" customWidth="1"/>
    <col min="11055" max="11055" width="7" style="375" customWidth="1"/>
    <col min="11056" max="11057" width="6.42578125" style="375" customWidth="1"/>
    <col min="11058" max="11058" width="7.140625" style="375" customWidth="1"/>
    <col min="11059" max="11060" width="6.42578125" style="375" customWidth="1"/>
    <col min="11061" max="11061" width="7" style="375" customWidth="1"/>
    <col min="11062" max="11063" width="6.85546875" style="375" customWidth="1"/>
    <col min="11064" max="11064" width="7" style="375" customWidth="1"/>
    <col min="11065" max="11066" width="6.28515625" style="375" customWidth="1"/>
    <col min="11067" max="11067" width="7.85546875" style="375" customWidth="1"/>
    <col min="11068" max="11069" width="6.85546875" style="375" customWidth="1"/>
    <col min="11070" max="11070" width="7.140625" style="375" customWidth="1"/>
    <col min="11071" max="11073" width="6.5703125" style="375" customWidth="1"/>
    <col min="11074" max="11075" width="6.28515625" style="375" customWidth="1"/>
    <col min="11076" max="11076" width="6.7109375" style="375" customWidth="1"/>
    <col min="11077" max="11078" width="6.42578125" style="375" customWidth="1"/>
    <col min="11079" max="11079" width="6.7109375" style="375" customWidth="1"/>
    <col min="11080" max="11081" width="7" style="375" customWidth="1"/>
    <col min="11082" max="11082" width="6.85546875" style="375" customWidth="1"/>
    <col min="11083" max="11084" width="6.42578125" style="375" customWidth="1"/>
    <col min="11085" max="11085" width="7.5703125" style="375" customWidth="1"/>
    <col min="11086" max="11086" width="6.42578125" style="375" customWidth="1"/>
    <col min="11087" max="11087" width="6.5703125" style="375" customWidth="1"/>
    <col min="11088" max="11091" width="6" style="375"/>
    <col min="11092" max="11092" width="6.28515625" style="375" bestFit="1" customWidth="1"/>
    <col min="11093" max="11093" width="8.140625" style="375" customWidth="1"/>
    <col min="11094" max="11264" width="6" style="375"/>
    <col min="11265" max="11265" width="6" style="375" customWidth="1"/>
    <col min="11266" max="11266" width="5.42578125" style="375" customWidth="1"/>
    <col min="11267" max="11271" width="6" style="375" customWidth="1"/>
    <col min="11272" max="11272" width="7.5703125" style="375" customWidth="1"/>
    <col min="11273" max="11273" width="8.140625" style="375" customWidth="1"/>
    <col min="11274" max="11274" width="7.28515625" style="375" customWidth="1"/>
    <col min="11275" max="11275" width="7.42578125" style="375" customWidth="1"/>
    <col min="11276" max="11276" width="6.85546875" style="375" customWidth="1"/>
    <col min="11277" max="11289" width="7.28515625" style="375" customWidth="1"/>
    <col min="11290" max="11290" width="7.140625" style="375" customWidth="1"/>
    <col min="11291" max="11292" width="6.7109375" style="375" customWidth="1"/>
    <col min="11293" max="11293" width="7.5703125" style="375" customWidth="1"/>
    <col min="11294" max="11295" width="6.7109375" style="375" customWidth="1"/>
    <col min="11296" max="11296" width="6.5703125" style="375" customWidth="1"/>
    <col min="11297" max="11298" width="6.28515625" style="375" customWidth="1"/>
    <col min="11299" max="11299" width="7.140625" style="375" customWidth="1"/>
    <col min="11300" max="11301" width="6.28515625" style="375" customWidth="1"/>
    <col min="11302" max="11302" width="6.85546875" style="375" customWidth="1"/>
    <col min="11303" max="11304" width="6.28515625" style="375" customWidth="1"/>
    <col min="11305" max="11305" width="7.140625" style="375" customWidth="1"/>
    <col min="11306" max="11307" width="6.5703125" style="375" customWidth="1"/>
    <col min="11308" max="11308" width="7" style="375" customWidth="1"/>
    <col min="11309" max="11310" width="6.5703125" style="375" customWidth="1"/>
    <col min="11311" max="11311" width="7" style="375" customWidth="1"/>
    <col min="11312" max="11313" width="6.42578125" style="375" customWidth="1"/>
    <col min="11314" max="11314" width="7.140625" style="375" customWidth="1"/>
    <col min="11315" max="11316" width="6.42578125" style="375" customWidth="1"/>
    <col min="11317" max="11317" width="7" style="375" customWidth="1"/>
    <col min="11318" max="11319" width="6.85546875" style="375" customWidth="1"/>
    <col min="11320" max="11320" width="7" style="375" customWidth="1"/>
    <col min="11321" max="11322" width="6.28515625" style="375" customWidth="1"/>
    <col min="11323" max="11323" width="7.85546875" style="375" customWidth="1"/>
    <col min="11324" max="11325" width="6.85546875" style="375" customWidth="1"/>
    <col min="11326" max="11326" width="7.140625" style="375" customWidth="1"/>
    <col min="11327" max="11329" width="6.5703125" style="375" customWidth="1"/>
    <col min="11330" max="11331" width="6.28515625" style="375" customWidth="1"/>
    <col min="11332" max="11332" width="6.7109375" style="375" customWidth="1"/>
    <col min="11333" max="11334" width="6.42578125" style="375" customWidth="1"/>
    <col min="11335" max="11335" width="6.7109375" style="375" customWidth="1"/>
    <col min="11336" max="11337" width="7" style="375" customWidth="1"/>
    <col min="11338" max="11338" width="6.85546875" style="375" customWidth="1"/>
    <col min="11339" max="11340" width="6.42578125" style="375" customWidth="1"/>
    <col min="11341" max="11341" width="7.5703125" style="375" customWidth="1"/>
    <col min="11342" max="11342" width="6.42578125" style="375" customWidth="1"/>
    <col min="11343" max="11343" width="6.5703125" style="375" customWidth="1"/>
    <col min="11344" max="11347" width="6" style="375"/>
    <col min="11348" max="11348" width="6.28515625" style="375" bestFit="1" customWidth="1"/>
    <col min="11349" max="11349" width="8.140625" style="375" customWidth="1"/>
    <col min="11350" max="11520" width="6" style="375"/>
    <col min="11521" max="11521" width="6" style="375" customWidth="1"/>
    <col min="11522" max="11522" width="5.42578125" style="375" customWidth="1"/>
    <col min="11523" max="11527" width="6" style="375" customWidth="1"/>
    <col min="11528" max="11528" width="7.5703125" style="375" customWidth="1"/>
    <col min="11529" max="11529" width="8.140625" style="375" customWidth="1"/>
    <col min="11530" max="11530" width="7.28515625" style="375" customWidth="1"/>
    <col min="11531" max="11531" width="7.42578125" style="375" customWidth="1"/>
    <col min="11532" max="11532" width="6.85546875" style="375" customWidth="1"/>
    <col min="11533" max="11545" width="7.28515625" style="375" customWidth="1"/>
    <col min="11546" max="11546" width="7.140625" style="375" customWidth="1"/>
    <col min="11547" max="11548" width="6.7109375" style="375" customWidth="1"/>
    <col min="11549" max="11549" width="7.5703125" style="375" customWidth="1"/>
    <col min="11550" max="11551" width="6.7109375" style="375" customWidth="1"/>
    <col min="11552" max="11552" width="6.5703125" style="375" customWidth="1"/>
    <col min="11553" max="11554" width="6.28515625" style="375" customWidth="1"/>
    <col min="11555" max="11555" width="7.140625" style="375" customWidth="1"/>
    <col min="11556" max="11557" width="6.28515625" style="375" customWidth="1"/>
    <col min="11558" max="11558" width="6.85546875" style="375" customWidth="1"/>
    <col min="11559" max="11560" width="6.28515625" style="375" customWidth="1"/>
    <col min="11561" max="11561" width="7.140625" style="375" customWidth="1"/>
    <col min="11562" max="11563" width="6.5703125" style="375" customWidth="1"/>
    <col min="11564" max="11564" width="7" style="375" customWidth="1"/>
    <col min="11565" max="11566" width="6.5703125" style="375" customWidth="1"/>
    <col min="11567" max="11567" width="7" style="375" customWidth="1"/>
    <col min="11568" max="11569" width="6.42578125" style="375" customWidth="1"/>
    <col min="11570" max="11570" width="7.140625" style="375" customWidth="1"/>
    <col min="11571" max="11572" width="6.42578125" style="375" customWidth="1"/>
    <col min="11573" max="11573" width="7" style="375" customWidth="1"/>
    <col min="11574" max="11575" width="6.85546875" style="375" customWidth="1"/>
    <col min="11576" max="11576" width="7" style="375" customWidth="1"/>
    <col min="11577" max="11578" width="6.28515625" style="375" customWidth="1"/>
    <col min="11579" max="11579" width="7.85546875" style="375" customWidth="1"/>
    <col min="11580" max="11581" width="6.85546875" style="375" customWidth="1"/>
    <col min="11582" max="11582" width="7.140625" style="375" customWidth="1"/>
    <col min="11583" max="11585" width="6.5703125" style="375" customWidth="1"/>
    <col min="11586" max="11587" width="6.28515625" style="375" customWidth="1"/>
    <col min="11588" max="11588" width="6.7109375" style="375" customWidth="1"/>
    <col min="11589" max="11590" width="6.42578125" style="375" customWidth="1"/>
    <col min="11591" max="11591" width="6.7109375" style="375" customWidth="1"/>
    <col min="11592" max="11593" width="7" style="375" customWidth="1"/>
    <col min="11594" max="11594" width="6.85546875" style="375" customWidth="1"/>
    <col min="11595" max="11596" width="6.42578125" style="375" customWidth="1"/>
    <col min="11597" max="11597" width="7.5703125" style="375" customWidth="1"/>
    <col min="11598" max="11598" width="6.42578125" style="375" customWidth="1"/>
    <col min="11599" max="11599" width="6.5703125" style="375" customWidth="1"/>
    <col min="11600" max="11603" width="6" style="375"/>
    <col min="11604" max="11604" width="6.28515625" style="375" bestFit="1" customWidth="1"/>
    <col min="11605" max="11605" width="8.140625" style="375" customWidth="1"/>
    <col min="11606" max="11776" width="6" style="375"/>
    <col min="11777" max="11777" width="6" style="375" customWidth="1"/>
    <col min="11778" max="11778" width="5.42578125" style="375" customWidth="1"/>
    <col min="11779" max="11783" width="6" style="375" customWidth="1"/>
    <col min="11784" max="11784" width="7.5703125" style="375" customWidth="1"/>
    <col min="11785" max="11785" width="8.140625" style="375" customWidth="1"/>
    <col min="11786" max="11786" width="7.28515625" style="375" customWidth="1"/>
    <col min="11787" max="11787" width="7.42578125" style="375" customWidth="1"/>
    <col min="11788" max="11788" width="6.85546875" style="375" customWidth="1"/>
    <col min="11789" max="11801" width="7.28515625" style="375" customWidth="1"/>
    <col min="11802" max="11802" width="7.140625" style="375" customWidth="1"/>
    <col min="11803" max="11804" width="6.7109375" style="375" customWidth="1"/>
    <col min="11805" max="11805" width="7.5703125" style="375" customWidth="1"/>
    <col min="11806" max="11807" width="6.7109375" style="375" customWidth="1"/>
    <col min="11808" max="11808" width="6.5703125" style="375" customWidth="1"/>
    <col min="11809" max="11810" width="6.28515625" style="375" customWidth="1"/>
    <col min="11811" max="11811" width="7.140625" style="375" customWidth="1"/>
    <col min="11812" max="11813" width="6.28515625" style="375" customWidth="1"/>
    <col min="11814" max="11814" width="6.85546875" style="375" customWidth="1"/>
    <col min="11815" max="11816" width="6.28515625" style="375" customWidth="1"/>
    <col min="11817" max="11817" width="7.140625" style="375" customWidth="1"/>
    <col min="11818" max="11819" width="6.5703125" style="375" customWidth="1"/>
    <col min="11820" max="11820" width="7" style="375" customWidth="1"/>
    <col min="11821" max="11822" width="6.5703125" style="375" customWidth="1"/>
    <col min="11823" max="11823" width="7" style="375" customWidth="1"/>
    <col min="11824" max="11825" width="6.42578125" style="375" customWidth="1"/>
    <col min="11826" max="11826" width="7.140625" style="375" customWidth="1"/>
    <col min="11827" max="11828" width="6.42578125" style="375" customWidth="1"/>
    <col min="11829" max="11829" width="7" style="375" customWidth="1"/>
    <col min="11830" max="11831" width="6.85546875" style="375" customWidth="1"/>
    <col min="11832" max="11832" width="7" style="375" customWidth="1"/>
    <col min="11833" max="11834" width="6.28515625" style="375" customWidth="1"/>
    <col min="11835" max="11835" width="7.85546875" style="375" customWidth="1"/>
    <col min="11836" max="11837" width="6.85546875" style="375" customWidth="1"/>
    <col min="11838" max="11838" width="7.140625" style="375" customWidth="1"/>
    <col min="11839" max="11841" width="6.5703125" style="375" customWidth="1"/>
    <col min="11842" max="11843" width="6.28515625" style="375" customWidth="1"/>
    <col min="11844" max="11844" width="6.7109375" style="375" customWidth="1"/>
    <col min="11845" max="11846" width="6.42578125" style="375" customWidth="1"/>
    <col min="11847" max="11847" width="6.7109375" style="375" customWidth="1"/>
    <col min="11848" max="11849" width="7" style="375" customWidth="1"/>
    <col min="11850" max="11850" width="6.85546875" style="375" customWidth="1"/>
    <col min="11851" max="11852" width="6.42578125" style="375" customWidth="1"/>
    <col min="11853" max="11853" width="7.5703125" style="375" customWidth="1"/>
    <col min="11854" max="11854" width="6.42578125" style="375" customWidth="1"/>
    <col min="11855" max="11855" width="6.5703125" style="375" customWidth="1"/>
    <col min="11856" max="11859" width="6" style="375"/>
    <col min="11860" max="11860" width="6.28515625" style="375" bestFit="1" customWidth="1"/>
    <col min="11861" max="11861" width="8.140625" style="375" customWidth="1"/>
    <col min="11862" max="12032" width="6" style="375"/>
    <col min="12033" max="12033" width="6" style="375" customWidth="1"/>
    <col min="12034" max="12034" width="5.42578125" style="375" customWidth="1"/>
    <col min="12035" max="12039" width="6" style="375" customWidth="1"/>
    <col min="12040" max="12040" width="7.5703125" style="375" customWidth="1"/>
    <col min="12041" max="12041" width="8.140625" style="375" customWidth="1"/>
    <col min="12042" max="12042" width="7.28515625" style="375" customWidth="1"/>
    <col min="12043" max="12043" width="7.42578125" style="375" customWidth="1"/>
    <col min="12044" max="12044" width="6.85546875" style="375" customWidth="1"/>
    <col min="12045" max="12057" width="7.28515625" style="375" customWidth="1"/>
    <col min="12058" max="12058" width="7.140625" style="375" customWidth="1"/>
    <col min="12059" max="12060" width="6.7109375" style="375" customWidth="1"/>
    <col min="12061" max="12061" width="7.5703125" style="375" customWidth="1"/>
    <col min="12062" max="12063" width="6.7109375" style="375" customWidth="1"/>
    <col min="12064" max="12064" width="6.5703125" style="375" customWidth="1"/>
    <col min="12065" max="12066" width="6.28515625" style="375" customWidth="1"/>
    <col min="12067" max="12067" width="7.140625" style="375" customWidth="1"/>
    <col min="12068" max="12069" width="6.28515625" style="375" customWidth="1"/>
    <col min="12070" max="12070" width="6.85546875" style="375" customWidth="1"/>
    <col min="12071" max="12072" width="6.28515625" style="375" customWidth="1"/>
    <col min="12073" max="12073" width="7.140625" style="375" customWidth="1"/>
    <col min="12074" max="12075" width="6.5703125" style="375" customWidth="1"/>
    <col min="12076" max="12076" width="7" style="375" customWidth="1"/>
    <col min="12077" max="12078" width="6.5703125" style="375" customWidth="1"/>
    <col min="12079" max="12079" width="7" style="375" customWidth="1"/>
    <col min="12080" max="12081" width="6.42578125" style="375" customWidth="1"/>
    <col min="12082" max="12082" width="7.140625" style="375" customWidth="1"/>
    <col min="12083" max="12084" width="6.42578125" style="375" customWidth="1"/>
    <col min="12085" max="12085" width="7" style="375" customWidth="1"/>
    <col min="12086" max="12087" width="6.85546875" style="375" customWidth="1"/>
    <col min="12088" max="12088" width="7" style="375" customWidth="1"/>
    <col min="12089" max="12090" width="6.28515625" style="375" customWidth="1"/>
    <col min="12091" max="12091" width="7.85546875" style="375" customWidth="1"/>
    <col min="12092" max="12093" width="6.85546875" style="375" customWidth="1"/>
    <col min="12094" max="12094" width="7.140625" style="375" customWidth="1"/>
    <col min="12095" max="12097" width="6.5703125" style="375" customWidth="1"/>
    <col min="12098" max="12099" width="6.28515625" style="375" customWidth="1"/>
    <col min="12100" max="12100" width="6.7109375" style="375" customWidth="1"/>
    <col min="12101" max="12102" width="6.42578125" style="375" customWidth="1"/>
    <col min="12103" max="12103" width="6.7109375" style="375" customWidth="1"/>
    <col min="12104" max="12105" width="7" style="375" customWidth="1"/>
    <col min="12106" max="12106" width="6.85546875" style="375" customWidth="1"/>
    <col min="12107" max="12108" width="6.42578125" style="375" customWidth="1"/>
    <col min="12109" max="12109" width="7.5703125" style="375" customWidth="1"/>
    <col min="12110" max="12110" width="6.42578125" style="375" customWidth="1"/>
    <col min="12111" max="12111" width="6.5703125" style="375" customWidth="1"/>
    <col min="12112" max="12115" width="6" style="375"/>
    <col min="12116" max="12116" width="6.28515625" style="375" bestFit="1" customWidth="1"/>
    <col min="12117" max="12117" width="8.140625" style="375" customWidth="1"/>
    <col min="12118" max="12288" width="6" style="375"/>
    <col min="12289" max="12289" width="6" style="375" customWidth="1"/>
    <col min="12290" max="12290" width="5.42578125" style="375" customWidth="1"/>
    <col min="12291" max="12295" width="6" style="375" customWidth="1"/>
    <col min="12296" max="12296" width="7.5703125" style="375" customWidth="1"/>
    <col min="12297" max="12297" width="8.140625" style="375" customWidth="1"/>
    <col min="12298" max="12298" width="7.28515625" style="375" customWidth="1"/>
    <col min="12299" max="12299" width="7.42578125" style="375" customWidth="1"/>
    <col min="12300" max="12300" width="6.85546875" style="375" customWidth="1"/>
    <col min="12301" max="12313" width="7.28515625" style="375" customWidth="1"/>
    <col min="12314" max="12314" width="7.140625" style="375" customWidth="1"/>
    <col min="12315" max="12316" width="6.7109375" style="375" customWidth="1"/>
    <col min="12317" max="12317" width="7.5703125" style="375" customWidth="1"/>
    <col min="12318" max="12319" width="6.7109375" style="375" customWidth="1"/>
    <col min="12320" max="12320" width="6.5703125" style="375" customWidth="1"/>
    <col min="12321" max="12322" width="6.28515625" style="375" customWidth="1"/>
    <col min="12323" max="12323" width="7.140625" style="375" customWidth="1"/>
    <col min="12324" max="12325" width="6.28515625" style="375" customWidth="1"/>
    <col min="12326" max="12326" width="6.85546875" style="375" customWidth="1"/>
    <col min="12327" max="12328" width="6.28515625" style="375" customWidth="1"/>
    <col min="12329" max="12329" width="7.140625" style="375" customWidth="1"/>
    <col min="12330" max="12331" width="6.5703125" style="375" customWidth="1"/>
    <col min="12332" max="12332" width="7" style="375" customWidth="1"/>
    <col min="12333" max="12334" width="6.5703125" style="375" customWidth="1"/>
    <col min="12335" max="12335" width="7" style="375" customWidth="1"/>
    <col min="12336" max="12337" width="6.42578125" style="375" customWidth="1"/>
    <col min="12338" max="12338" width="7.140625" style="375" customWidth="1"/>
    <col min="12339" max="12340" width="6.42578125" style="375" customWidth="1"/>
    <col min="12341" max="12341" width="7" style="375" customWidth="1"/>
    <col min="12342" max="12343" width="6.85546875" style="375" customWidth="1"/>
    <col min="12344" max="12344" width="7" style="375" customWidth="1"/>
    <col min="12345" max="12346" width="6.28515625" style="375" customWidth="1"/>
    <col min="12347" max="12347" width="7.85546875" style="375" customWidth="1"/>
    <col min="12348" max="12349" width="6.85546875" style="375" customWidth="1"/>
    <col min="12350" max="12350" width="7.140625" style="375" customWidth="1"/>
    <col min="12351" max="12353" width="6.5703125" style="375" customWidth="1"/>
    <col min="12354" max="12355" width="6.28515625" style="375" customWidth="1"/>
    <col min="12356" max="12356" width="6.7109375" style="375" customWidth="1"/>
    <col min="12357" max="12358" width="6.42578125" style="375" customWidth="1"/>
    <col min="12359" max="12359" width="6.7109375" style="375" customWidth="1"/>
    <col min="12360" max="12361" width="7" style="375" customWidth="1"/>
    <col min="12362" max="12362" width="6.85546875" style="375" customWidth="1"/>
    <col min="12363" max="12364" width="6.42578125" style="375" customWidth="1"/>
    <col min="12365" max="12365" width="7.5703125" style="375" customWidth="1"/>
    <col min="12366" max="12366" width="6.42578125" style="375" customWidth="1"/>
    <col min="12367" max="12367" width="6.5703125" style="375" customWidth="1"/>
    <col min="12368" max="12371" width="6" style="375"/>
    <col min="12372" max="12372" width="6.28515625" style="375" bestFit="1" customWidth="1"/>
    <col min="12373" max="12373" width="8.140625" style="375" customWidth="1"/>
    <col min="12374" max="12544" width="6" style="375"/>
    <col min="12545" max="12545" width="6" style="375" customWidth="1"/>
    <col min="12546" max="12546" width="5.42578125" style="375" customWidth="1"/>
    <col min="12547" max="12551" width="6" style="375" customWidth="1"/>
    <col min="12552" max="12552" width="7.5703125" style="375" customWidth="1"/>
    <col min="12553" max="12553" width="8.140625" style="375" customWidth="1"/>
    <col min="12554" max="12554" width="7.28515625" style="375" customWidth="1"/>
    <col min="12555" max="12555" width="7.42578125" style="375" customWidth="1"/>
    <col min="12556" max="12556" width="6.85546875" style="375" customWidth="1"/>
    <col min="12557" max="12569" width="7.28515625" style="375" customWidth="1"/>
    <col min="12570" max="12570" width="7.140625" style="375" customWidth="1"/>
    <col min="12571" max="12572" width="6.7109375" style="375" customWidth="1"/>
    <col min="12573" max="12573" width="7.5703125" style="375" customWidth="1"/>
    <col min="12574" max="12575" width="6.7109375" style="375" customWidth="1"/>
    <col min="12576" max="12576" width="6.5703125" style="375" customWidth="1"/>
    <col min="12577" max="12578" width="6.28515625" style="375" customWidth="1"/>
    <col min="12579" max="12579" width="7.140625" style="375" customWidth="1"/>
    <col min="12580" max="12581" width="6.28515625" style="375" customWidth="1"/>
    <col min="12582" max="12582" width="6.85546875" style="375" customWidth="1"/>
    <col min="12583" max="12584" width="6.28515625" style="375" customWidth="1"/>
    <col min="12585" max="12585" width="7.140625" style="375" customWidth="1"/>
    <col min="12586" max="12587" width="6.5703125" style="375" customWidth="1"/>
    <col min="12588" max="12588" width="7" style="375" customWidth="1"/>
    <col min="12589" max="12590" width="6.5703125" style="375" customWidth="1"/>
    <col min="12591" max="12591" width="7" style="375" customWidth="1"/>
    <col min="12592" max="12593" width="6.42578125" style="375" customWidth="1"/>
    <col min="12594" max="12594" width="7.140625" style="375" customWidth="1"/>
    <col min="12595" max="12596" width="6.42578125" style="375" customWidth="1"/>
    <col min="12597" max="12597" width="7" style="375" customWidth="1"/>
    <col min="12598" max="12599" width="6.85546875" style="375" customWidth="1"/>
    <col min="12600" max="12600" width="7" style="375" customWidth="1"/>
    <col min="12601" max="12602" width="6.28515625" style="375" customWidth="1"/>
    <col min="12603" max="12603" width="7.85546875" style="375" customWidth="1"/>
    <col min="12604" max="12605" width="6.85546875" style="375" customWidth="1"/>
    <col min="12606" max="12606" width="7.140625" style="375" customWidth="1"/>
    <col min="12607" max="12609" width="6.5703125" style="375" customWidth="1"/>
    <col min="12610" max="12611" width="6.28515625" style="375" customWidth="1"/>
    <col min="12612" max="12612" width="6.7109375" style="375" customWidth="1"/>
    <col min="12613" max="12614" width="6.42578125" style="375" customWidth="1"/>
    <col min="12615" max="12615" width="6.7109375" style="375" customWidth="1"/>
    <col min="12616" max="12617" width="7" style="375" customWidth="1"/>
    <col min="12618" max="12618" width="6.85546875" style="375" customWidth="1"/>
    <col min="12619" max="12620" width="6.42578125" style="375" customWidth="1"/>
    <col min="12621" max="12621" width="7.5703125" style="375" customWidth="1"/>
    <col min="12622" max="12622" width="6.42578125" style="375" customWidth="1"/>
    <col min="12623" max="12623" width="6.5703125" style="375" customWidth="1"/>
    <col min="12624" max="12627" width="6" style="375"/>
    <col min="12628" max="12628" width="6.28515625" style="375" bestFit="1" customWidth="1"/>
    <col min="12629" max="12629" width="8.140625" style="375" customWidth="1"/>
    <col min="12630" max="12800" width="6" style="375"/>
    <col min="12801" max="12801" width="6" style="375" customWidth="1"/>
    <col min="12802" max="12802" width="5.42578125" style="375" customWidth="1"/>
    <col min="12803" max="12807" width="6" style="375" customWidth="1"/>
    <col min="12808" max="12808" width="7.5703125" style="375" customWidth="1"/>
    <col min="12809" max="12809" width="8.140625" style="375" customWidth="1"/>
    <col min="12810" max="12810" width="7.28515625" style="375" customWidth="1"/>
    <col min="12811" max="12811" width="7.42578125" style="375" customWidth="1"/>
    <col min="12812" max="12812" width="6.85546875" style="375" customWidth="1"/>
    <col min="12813" max="12825" width="7.28515625" style="375" customWidth="1"/>
    <col min="12826" max="12826" width="7.140625" style="375" customWidth="1"/>
    <col min="12827" max="12828" width="6.7109375" style="375" customWidth="1"/>
    <col min="12829" max="12829" width="7.5703125" style="375" customWidth="1"/>
    <col min="12830" max="12831" width="6.7109375" style="375" customWidth="1"/>
    <col min="12832" max="12832" width="6.5703125" style="375" customWidth="1"/>
    <col min="12833" max="12834" width="6.28515625" style="375" customWidth="1"/>
    <col min="12835" max="12835" width="7.140625" style="375" customWidth="1"/>
    <col min="12836" max="12837" width="6.28515625" style="375" customWidth="1"/>
    <col min="12838" max="12838" width="6.85546875" style="375" customWidth="1"/>
    <col min="12839" max="12840" width="6.28515625" style="375" customWidth="1"/>
    <col min="12841" max="12841" width="7.140625" style="375" customWidth="1"/>
    <col min="12842" max="12843" width="6.5703125" style="375" customWidth="1"/>
    <col min="12844" max="12844" width="7" style="375" customWidth="1"/>
    <col min="12845" max="12846" width="6.5703125" style="375" customWidth="1"/>
    <col min="12847" max="12847" width="7" style="375" customWidth="1"/>
    <col min="12848" max="12849" width="6.42578125" style="375" customWidth="1"/>
    <col min="12850" max="12850" width="7.140625" style="375" customWidth="1"/>
    <col min="12851" max="12852" width="6.42578125" style="375" customWidth="1"/>
    <col min="12853" max="12853" width="7" style="375" customWidth="1"/>
    <col min="12854" max="12855" width="6.85546875" style="375" customWidth="1"/>
    <col min="12856" max="12856" width="7" style="375" customWidth="1"/>
    <col min="12857" max="12858" width="6.28515625" style="375" customWidth="1"/>
    <col min="12859" max="12859" width="7.85546875" style="375" customWidth="1"/>
    <col min="12860" max="12861" width="6.85546875" style="375" customWidth="1"/>
    <col min="12862" max="12862" width="7.140625" style="375" customWidth="1"/>
    <col min="12863" max="12865" width="6.5703125" style="375" customWidth="1"/>
    <col min="12866" max="12867" width="6.28515625" style="375" customWidth="1"/>
    <col min="12868" max="12868" width="6.7109375" style="375" customWidth="1"/>
    <col min="12869" max="12870" width="6.42578125" style="375" customWidth="1"/>
    <col min="12871" max="12871" width="6.7109375" style="375" customWidth="1"/>
    <col min="12872" max="12873" width="7" style="375" customWidth="1"/>
    <col min="12874" max="12874" width="6.85546875" style="375" customWidth="1"/>
    <col min="12875" max="12876" width="6.42578125" style="375" customWidth="1"/>
    <col min="12877" max="12877" width="7.5703125" style="375" customWidth="1"/>
    <col min="12878" max="12878" width="6.42578125" style="375" customWidth="1"/>
    <col min="12879" max="12879" width="6.5703125" style="375" customWidth="1"/>
    <col min="12880" max="12883" width="6" style="375"/>
    <col min="12884" max="12884" width="6.28515625" style="375" bestFit="1" customWidth="1"/>
    <col min="12885" max="12885" width="8.140625" style="375" customWidth="1"/>
    <col min="12886" max="13056" width="6" style="375"/>
    <col min="13057" max="13057" width="6" style="375" customWidth="1"/>
    <col min="13058" max="13058" width="5.42578125" style="375" customWidth="1"/>
    <col min="13059" max="13063" width="6" style="375" customWidth="1"/>
    <col min="13064" max="13064" width="7.5703125" style="375" customWidth="1"/>
    <col min="13065" max="13065" width="8.140625" style="375" customWidth="1"/>
    <col min="13066" max="13066" width="7.28515625" style="375" customWidth="1"/>
    <col min="13067" max="13067" width="7.42578125" style="375" customWidth="1"/>
    <col min="13068" max="13068" width="6.85546875" style="375" customWidth="1"/>
    <col min="13069" max="13081" width="7.28515625" style="375" customWidth="1"/>
    <col min="13082" max="13082" width="7.140625" style="375" customWidth="1"/>
    <col min="13083" max="13084" width="6.7109375" style="375" customWidth="1"/>
    <col min="13085" max="13085" width="7.5703125" style="375" customWidth="1"/>
    <col min="13086" max="13087" width="6.7109375" style="375" customWidth="1"/>
    <col min="13088" max="13088" width="6.5703125" style="375" customWidth="1"/>
    <col min="13089" max="13090" width="6.28515625" style="375" customWidth="1"/>
    <col min="13091" max="13091" width="7.140625" style="375" customWidth="1"/>
    <col min="13092" max="13093" width="6.28515625" style="375" customWidth="1"/>
    <col min="13094" max="13094" width="6.85546875" style="375" customWidth="1"/>
    <col min="13095" max="13096" width="6.28515625" style="375" customWidth="1"/>
    <col min="13097" max="13097" width="7.140625" style="375" customWidth="1"/>
    <col min="13098" max="13099" width="6.5703125" style="375" customWidth="1"/>
    <col min="13100" max="13100" width="7" style="375" customWidth="1"/>
    <col min="13101" max="13102" width="6.5703125" style="375" customWidth="1"/>
    <col min="13103" max="13103" width="7" style="375" customWidth="1"/>
    <col min="13104" max="13105" width="6.42578125" style="375" customWidth="1"/>
    <col min="13106" max="13106" width="7.140625" style="375" customWidth="1"/>
    <col min="13107" max="13108" width="6.42578125" style="375" customWidth="1"/>
    <col min="13109" max="13109" width="7" style="375" customWidth="1"/>
    <col min="13110" max="13111" width="6.85546875" style="375" customWidth="1"/>
    <col min="13112" max="13112" width="7" style="375" customWidth="1"/>
    <col min="13113" max="13114" width="6.28515625" style="375" customWidth="1"/>
    <col min="13115" max="13115" width="7.85546875" style="375" customWidth="1"/>
    <col min="13116" max="13117" width="6.85546875" style="375" customWidth="1"/>
    <col min="13118" max="13118" width="7.140625" style="375" customWidth="1"/>
    <col min="13119" max="13121" width="6.5703125" style="375" customWidth="1"/>
    <col min="13122" max="13123" width="6.28515625" style="375" customWidth="1"/>
    <col min="13124" max="13124" width="6.7109375" style="375" customWidth="1"/>
    <col min="13125" max="13126" width="6.42578125" style="375" customWidth="1"/>
    <col min="13127" max="13127" width="6.7109375" style="375" customWidth="1"/>
    <col min="13128" max="13129" width="7" style="375" customWidth="1"/>
    <col min="13130" max="13130" width="6.85546875" style="375" customWidth="1"/>
    <col min="13131" max="13132" width="6.42578125" style="375" customWidth="1"/>
    <col min="13133" max="13133" width="7.5703125" style="375" customWidth="1"/>
    <col min="13134" max="13134" width="6.42578125" style="375" customWidth="1"/>
    <col min="13135" max="13135" width="6.5703125" style="375" customWidth="1"/>
    <col min="13136" max="13139" width="6" style="375"/>
    <col min="13140" max="13140" width="6.28515625" style="375" bestFit="1" customWidth="1"/>
    <col min="13141" max="13141" width="8.140625" style="375" customWidth="1"/>
    <col min="13142" max="13312" width="6" style="375"/>
    <col min="13313" max="13313" width="6" style="375" customWidth="1"/>
    <col min="13314" max="13314" width="5.42578125" style="375" customWidth="1"/>
    <col min="13315" max="13319" width="6" style="375" customWidth="1"/>
    <col min="13320" max="13320" width="7.5703125" style="375" customWidth="1"/>
    <col min="13321" max="13321" width="8.140625" style="375" customWidth="1"/>
    <col min="13322" max="13322" width="7.28515625" style="375" customWidth="1"/>
    <col min="13323" max="13323" width="7.42578125" style="375" customWidth="1"/>
    <col min="13324" max="13324" width="6.85546875" style="375" customWidth="1"/>
    <col min="13325" max="13337" width="7.28515625" style="375" customWidth="1"/>
    <col min="13338" max="13338" width="7.140625" style="375" customWidth="1"/>
    <col min="13339" max="13340" width="6.7109375" style="375" customWidth="1"/>
    <col min="13341" max="13341" width="7.5703125" style="375" customWidth="1"/>
    <col min="13342" max="13343" width="6.7109375" style="375" customWidth="1"/>
    <col min="13344" max="13344" width="6.5703125" style="375" customWidth="1"/>
    <col min="13345" max="13346" width="6.28515625" style="375" customWidth="1"/>
    <col min="13347" max="13347" width="7.140625" style="375" customWidth="1"/>
    <col min="13348" max="13349" width="6.28515625" style="375" customWidth="1"/>
    <col min="13350" max="13350" width="6.85546875" style="375" customWidth="1"/>
    <col min="13351" max="13352" width="6.28515625" style="375" customWidth="1"/>
    <col min="13353" max="13353" width="7.140625" style="375" customWidth="1"/>
    <col min="13354" max="13355" width="6.5703125" style="375" customWidth="1"/>
    <col min="13356" max="13356" width="7" style="375" customWidth="1"/>
    <col min="13357" max="13358" width="6.5703125" style="375" customWidth="1"/>
    <col min="13359" max="13359" width="7" style="375" customWidth="1"/>
    <col min="13360" max="13361" width="6.42578125" style="375" customWidth="1"/>
    <col min="13362" max="13362" width="7.140625" style="375" customWidth="1"/>
    <col min="13363" max="13364" width="6.42578125" style="375" customWidth="1"/>
    <col min="13365" max="13365" width="7" style="375" customWidth="1"/>
    <col min="13366" max="13367" width="6.85546875" style="375" customWidth="1"/>
    <col min="13368" max="13368" width="7" style="375" customWidth="1"/>
    <col min="13369" max="13370" width="6.28515625" style="375" customWidth="1"/>
    <col min="13371" max="13371" width="7.85546875" style="375" customWidth="1"/>
    <col min="13372" max="13373" width="6.85546875" style="375" customWidth="1"/>
    <col min="13374" max="13374" width="7.140625" style="375" customWidth="1"/>
    <col min="13375" max="13377" width="6.5703125" style="375" customWidth="1"/>
    <col min="13378" max="13379" width="6.28515625" style="375" customWidth="1"/>
    <col min="13380" max="13380" width="6.7109375" style="375" customWidth="1"/>
    <col min="13381" max="13382" width="6.42578125" style="375" customWidth="1"/>
    <col min="13383" max="13383" width="6.7109375" style="375" customWidth="1"/>
    <col min="13384" max="13385" width="7" style="375" customWidth="1"/>
    <col min="13386" max="13386" width="6.85546875" style="375" customWidth="1"/>
    <col min="13387" max="13388" width="6.42578125" style="375" customWidth="1"/>
    <col min="13389" max="13389" width="7.5703125" style="375" customWidth="1"/>
    <col min="13390" max="13390" width="6.42578125" style="375" customWidth="1"/>
    <col min="13391" max="13391" width="6.5703125" style="375" customWidth="1"/>
    <col min="13392" max="13395" width="6" style="375"/>
    <col min="13396" max="13396" width="6.28515625" style="375" bestFit="1" customWidth="1"/>
    <col min="13397" max="13397" width="8.140625" style="375" customWidth="1"/>
    <col min="13398" max="13568" width="6" style="375"/>
    <col min="13569" max="13569" width="6" style="375" customWidth="1"/>
    <col min="13570" max="13570" width="5.42578125" style="375" customWidth="1"/>
    <col min="13571" max="13575" width="6" style="375" customWidth="1"/>
    <col min="13576" max="13576" width="7.5703125" style="375" customWidth="1"/>
    <col min="13577" max="13577" width="8.140625" style="375" customWidth="1"/>
    <col min="13578" max="13578" width="7.28515625" style="375" customWidth="1"/>
    <col min="13579" max="13579" width="7.42578125" style="375" customWidth="1"/>
    <col min="13580" max="13580" width="6.85546875" style="375" customWidth="1"/>
    <col min="13581" max="13593" width="7.28515625" style="375" customWidth="1"/>
    <col min="13594" max="13594" width="7.140625" style="375" customWidth="1"/>
    <col min="13595" max="13596" width="6.7109375" style="375" customWidth="1"/>
    <col min="13597" max="13597" width="7.5703125" style="375" customWidth="1"/>
    <col min="13598" max="13599" width="6.7109375" style="375" customWidth="1"/>
    <col min="13600" max="13600" width="6.5703125" style="375" customWidth="1"/>
    <col min="13601" max="13602" width="6.28515625" style="375" customWidth="1"/>
    <col min="13603" max="13603" width="7.140625" style="375" customWidth="1"/>
    <col min="13604" max="13605" width="6.28515625" style="375" customWidth="1"/>
    <col min="13606" max="13606" width="6.85546875" style="375" customWidth="1"/>
    <col min="13607" max="13608" width="6.28515625" style="375" customWidth="1"/>
    <col min="13609" max="13609" width="7.140625" style="375" customWidth="1"/>
    <col min="13610" max="13611" width="6.5703125" style="375" customWidth="1"/>
    <col min="13612" max="13612" width="7" style="375" customWidth="1"/>
    <col min="13613" max="13614" width="6.5703125" style="375" customWidth="1"/>
    <col min="13615" max="13615" width="7" style="375" customWidth="1"/>
    <col min="13616" max="13617" width="6.42578125" style="375" customWidth="1"/>
    <col min="13618" max="13618" width="7.140625" style="375" customWidth="1"/>
    <col min="13619" max="13620" width="6.42578125" style="375" customWidth="1"/>
    <col min="13621" max="13621" width="7" style="375" customWidth="1"/>
    <col min="13622" max="13623" width="6.85546875" style="375" customWidth="1"/>
    <col min="13624" max="13624" width="7" style="375" customWidth="1"/>
    <col min="13625" max="13626" width="6.28515625" style="375" customWidth="1"/>
    <col min="13627" max="13627" width="7.85546875" style="375" customWidth="1"/>
    <col min="13628" max="13629" width="6.85546875" style="375" customWidth="1"/>
    <col min="13630" max="13630" width="7.140625" style="375" customWidth="1"/>
    <col min="13631" max="13633" width="6.5703125" style="375" customWidth="1"/>
    <col min="13634" max="13635" width="6.28515625" style="375" customWidth="1"/>
    <col min="13636" max="13636" width="6.7109375" style="375" customWidth="1"/>
    <col min="13637" max="13638" width="6.42578125" style="375" customWidth="1"/>
    <col min="13639" max="13639" width="6.7109375" style="375" customWidth="1"/>
    <col min="13640" max="13641" width="7" style="375" customWidth="1"/>
    <col min="13642" max="13642" width="6.85546875" style="375" customWidth="1"/>
    <col min="13643" max="13644" width="6.42578125" style="375" customWidth="1"/>
    <col min="13645" max="13645" width="7.5703125" style="375" customWidth="1"/>
    <col min="13646" max="13646" width="6.42578125" style="375" customWidth="1"/>
    <col min="13647" max="13647" width="6.5703125" style="375" customWidth="1"/>
    <col min="13648" max="13651" width="6" style="375"/>
    <col min="13652" max="13652" width="6.28515625" style="375" bestFit="1" customWidth="1"/>
    <col min="13653" max="13653" width="8.140625" style="375" customWidth="1"/>
    <col min="13654" max="13824" width="6" style="375"/>
    <col min="13825" max="13825" width="6" style="375" customWidth="1"/>
    <col min="13826" max="13826" width="5.42578125" style="375" customWidth="1"/>
    <col min="13827" max="13831" width="6" style="375" customWidth="1"/>
    <col min="13832" max="13832" width="7.5703125" style="375" customWidth="1"/>
    <col min="13833" max="13833" width="8.140625" style="375" customWidth="1"/>
    <col min="13834" max="13834" width="7.28515625" style="375" customWidth="1"/>
    <col min="13835" max="13835" width="7.42578125" style="375" customWidth="1"/>
    <col min="13836" max="13836" width="6.85546875" style="375" customWidth="1"/>
    <col min="13837" max="13849" width="7.28515625" style="375" customWidth="1"/>
    <col min="13850" max="13850" width="7.140625" style="375" customWidth="1"/>
    <col min="13851" max="13852" width="6.7109375" style="375" customWidth="1"/>
    <col min="13853" max="13853" width="7.5703125" style="375" customWidth="1"/>
    <col min="13854" max="13855" width="6.7109375" style="375" customWidth="1"/>
    <col min="13856" max="13856" width="6.5703125" style="375" customWidth="1"/>
    <col min="13857" max="13858" width="6.28515625" style="375" customWidth="1"/>
    <col min="13859" max="13859" width="7.140625" style="375" customWidth="1"/>
    <col min="13860" max="13861" width="6.28515625" style="375" customWidth="1"/>
    <col min="13862" max="13862" width="6.85546875" style="375" customWidth="1"/>
    <col min="13863" max="13864" width="6.28515625" style="375" customWidth="1"/>
    <col min="13865" max="13865" width="7.140625" style="375" customWidth="1"/>
    <col min="13866" max="13867" width="6.5703125" style="375" customWidth="1"/>
    <col min="13868" max="13868" width="7" style="375" customWidth="1"/>
    <col min="13869" max="13870" width="6.5703125" style="375" customWidth="1"/>
    <col min="13871" max="13871" width="7" style="375" customWidth="1"/>
    <col min="13872" max="13873" width="6.42578125" style="375" customWidth="1"/>
    <col min="13874" max="13874" width="7.140625" style="375" customWidth="1"/>
    <col min="13875" max="13876" width="6.42578125" style="375" customWidth="1"/>
    <col min="13877" max="13877" width="7" style="375" customWidth="1"/>
    <col min="13878" max="13879" width="6.85546875" style="375" customWidth="1"/>
    <col min="13880" max="13880" width="7" style="375" customWidth="1"/>
    <col min="13881" max="13882" width="6.28515625" style="375" customWidth="1"/>
    <col min="13883" max="13883" width="7.85546875" style="375" customWidth="1"/>
    <col min="13884" max="13885" width="6.85546875" style="375" customWidth="1"/>
    <col min="13886" max="13886" width="7.140625" style="375" customWidth="1"/>
    <col min="13887" max="13889" width="6.5703125" style="375" customWidth="1"/>
    <col min="13890" max="13891" width="6.28515625" style="375" customWidth="1"/>
    <col min="13892" max="13892" width="6.7109375" style="375" customWidth="1"/>
    <col min="13893" max="13894" width="6.42578125" style="375" customWidth="1"/>
    <col min="13895" max="13895" width="6.7109375" style="375" customWidth="1"/>
    <col min="13896" max="13897" width="7" style="375" customWidth="1"/>
    <col min="13898" max="13898" width="6.85546875" style="375" customWidth="1"/>
    <col min="13899" max="13900" width="6.42578125" style="375" customWidth="1"/>
    <col min="13901" max="13901" width="7.5703125" style="375" customWidth="1"/>
    <col min="13902" max="13902" width="6.42578125" style="375" customWidth="1"/>
    <col min="13903" max="13903" width="6.5703125" style="375" customWidth="1"/>
    <col min="13904" max="13907" width="6" style="375"/>
    <col min="13908" max="13908" width="6.28515625" style="375" bestFit="1" customWidth="1"/>
    <col min="13909" max="13909" width="8.140625" style="375" customWidth="1"/>
    <col min="13910" max="14080" width="6" style="375"/>
    <col min="14081" max="14081" width="6" style="375" customWidth="1"/>
    <col min="14082" max="14082" width="5.42578125" style="375" customWidth="1"/>
    <col min="14083" max="14087" width="6" style="375" customWidth="1"/>
    <col min="14088" max="14088" width="7.5703125" style="375" customWidth="1"/>
    <col min="14089" max="14089" width="8.140625" style="375" customWidth="1"/>
    <col min="14090" max="14090" width="7.28515625" style="375" customWidth="1"/>
    <col min="14091" max="14091" width="7.42578125" style="375" customWidth="1"/>
    <col min="14092" max="14092" width="6.85546875" style="375" customWidth="1"/>
    <col min="14093" max="14105" width="7.28515625" style="375" customWidth="1"/>
    <col min="14106" max="14106" width="7.140625" style="375" customWidth="1"/>
    <col min="14107" max="14108" width="6.7109375" style="375" customWidth="1"/>
    <col min="14109" max="14109" width="7.5703125" style="375" customWidth="1"/>
    <col min="14110" max="14111" width="6.7109375" style="375" customWidth="1"/>
    <col min="14112" max="14112" width="6.5703125" style="375" customWidth="1"/>
    <col min="14113" max="14114" width="6.28515625" style="375" customWidth="1"/>
    <col min="14115" max="14115" width="7.140625" style="375" customWidth="1"/>
    <col min="14116" max="14117" width="6.28515625" style="375" customWidth="1"/>
    <col min="14118" max="14118" width="6.85546875" style="375" customWidth="1"/>
    <col min="14119" max="14120" width="6.28515625" style="375" customWidth="1"/>
    <col min="14121" max="14121" width="7.140625" style="375" customWidth="1"/>
    <col min="14122" max="14123" width="6.5703125" style="375" customWidth="1"/>
    <col min="14124" max="14124" width="7" style="375" customWidth="1"/>
    <col min="14125" max="14126" width="6.5703125" style="375" customWidth="1"/>
    <col min="14127" max="14127" width="7" style="375" customWidth="1"/>
    <col min="14128" max="14129" width="6.42578125" style="375" customWidth="1"/>
    <col min="14130" max="14130" width="7.140625" style="375" customWidth="1"/>
    <col min="14131" max="14132" width="6.42578125" style="375" customWidth="1"/>
    <col min="14133" max="14133" width="7" style="375" customWidth="1"/>
    <col min="14134" max="14135" width="6.85546875" style="375" customWidth="1"/>
    <col min="14136" max="14136" width="7" style="375" customWidth="1"/>
    <col min="14137" max="14138" width="6.28515625" style="375" customWidth="1"/>
    <col min="14139" max="14139" width="7.85546875" style="375" customWidth="1"/>
    <col min="14140" max="14141" width="6.85546875" style="375" customWidth="1"/>
    <col min="14142" max="14142" width="7.140625" style="375" customWidth="1"/>
    <col min="14143" max="14145" width="6.5703125" style="375" customWidth="1"/>
    <col min="14146" max="14147" width="6.28515625" style="375" customWidth="1"/>
    <col min="14148" max="14148" width="6.7109375" style="375" customWidth="1"/>
    <col min="14149" max="14150" width="6.42578125" style="375" customWidth="1"/>
    <col min="14151" max="14151" width="6.7109375" style="375" customWidth="1"/>
    <col min="14152" max="14153" width="7" style="375" customWidth="1"/>
    <col min="14154" max="14154" width="6.85546875" style="375" customWidth="1"/>
    <col min="14155" max="14156" width="6.42578125" style="375" customWidth="1"/>
    <col min="14157" max="14157" width="7.5703125" style="375" customWidth="1"/>
    <col min="14158" max="14158" width="6.42578125" style="375" customWidth="1"/>
    <col min="14159" max="14159" width="6.5703125" style="375" customWidth="1"/>
    <col min="14160" max="14163" width="6" style="375"/>
    <col min="14164" max="14164" width="6.28515625" style="375" bestFit="1" customWidth="1"/>
    <col min="14165" max="14165" width="8.140625" style="375" customWidth="1"/>
    <col min="14166" max="14336" width="6" style="375"/>
    <col min="14337" max="14337" width="6" style="375" customWidth="1"/>
    <col min="14338" max="14338" width="5.42578125" style="375" customWidth="1"/>
    <col min="14339" max="14343" width="6" style="375" customWidth="1"/>
    <col min="14344" max="14344" width="7.5703125" style="375" customWidth="1"/>
    <col min="14345" max="14345" width="8.140625" style="375" customWidth="1"/>
    <col min="14346" max="14346" width="7.28515625" style="375" customWidth="1"/>
    <col min="14347" max="14347" width="7.42578125" style="375" customWidth="1"/>
    <col min="14348" max="14348" width="6.85546875" style="375" customWidth="1"/>
    <col min="14349" max="14361" width="7.28515625" style="375" customWidth="1"/>
    <col min="14362" max="14362" width="7.140625" style="375" customWidth="1"/>
    <col min="14363" max="14364" width="6.7109375" style="375" customWidth="1"/>
    <col min="14365" max="14365" width="7.5703125" style="375" customWidth="1"/>
    <col min="14366" max="14367" width="6.7109375" style="375" customWidth="1"/>
    <col min="14368" max="14368" width="6.5703125" style="375" customWidth="1"/>
    <col min="14369" max="14370" width="6.28515625" style="375" customWidth="1"/>
    <col min="14371" max="14371" width="7.140625" style="375" customWidth="1"/>
    <col min="14372" max="14373" width="6.28515625" style="375" customWidth="1"/>
    <col min="14374" max="14374" width="6.85546875" style="375" customWidth="1"/>
    <col min="14375" max="14376" width="6.28515625" style="375" customWidth="1"/>
    <col min="14377" max="14377" width="7.140625" style="375" customWidth="1"/>
    <col min="14378" max="14379" width="6.5703125" style="375" customWidth="1"/>
    <col min="14380" max="14380" width="7" style="375" customWidth="1"/>
    <col min="14381" max="14382" width="6.5703125" style="375" customWidth="1"/>
    <col min="14383" max="14383" width="7" style="375" customWidth="1"/>
    <col min="14384" max="14385" width="6.42578125" style="375" customWidth="1"/>
    <col min="14386" max="14386" width="7.140625" style="375" customWidth="1"/>
    <col min="14387" max="14388" width="6.42578125" style="375" customWidth="1"/>
    <col min="14389" max="14389" width="7" style="375" customWidth="1"/>
    <col min="14390" max="14391" width="6.85546875" style="375" customWidth="1"/>
    <col min="14392" max="14392" width="7" style="375" customWidth="1"/>
    <col min="14393" max="14394" width="6.28515625" style="375" customWidth="1"/>
    <col min="14395" max="14395" width="7.85546875" style="375" customWidth="1"/>
    <col min="14396" max="14397" width="6.85546875" style="375" customWidth="1"/>
    <col min="14398" max="14398" width="7.140625" style="375" customWidth="1"/>
    <col min="14399" max="14401" width="6.5703125" style="375" customWidth="1"/>
    <col min="14402" max="14403" width="6.28515625" style="375" customWidth="1"/>
    <col min="14404" max="14404" width="6.7109375" style="375" customWidth="1"/>
    <col min="14405" max="14406" width="6.42578125" style="375" customWidth="1"/>
    <col min="14407" max="14407" width="6.7109375" style="375" customWidth="1"/>
    <col min="14408" max="14409" width="7" style="375" customWidth="1"/>
    <col min="14410" max="14410" width="6.85546875" style="375" customWidth="1"/>
    <col min="14411" max="14412" width="6.42578125" style="375" customWidth="1"/>
    <col min="14413" max="14413" width="7.5703125" style="375" customWidth="1"/>
    <col min="14414" max="14414" width="6.42578125" style="375" customWidth="1"/>
    <col min="14415" max="14415" width="6.5703125" style="375" customWidth="1"/>
    <col min="14416" max="14419" width="6" style="375"/>
    <col min="14420" max="14420" width="6.28515625" style="375" bestFit="1" customWidth="1"/>
    <col min="14421" max="14421" width="8.140625" style="375" customWidth="1"/>
    <col min="14422" max="14592" width="6" style="375"/>
    <col min="14593" max="14593" width="6" style="375" customWidth="1"/>
    <col min="14594" max="14594" width="5.42578125" style="375" customWidth="1"/>
    <col min="14595" max="14599" width="6" style="375" customWidth="1"/>
    <col min="14600" max="14600" width="7.5703125" style="375" customWidth="1"/>
    <col min="14601" max="14601" width="8.140625" style="375" customWidth="1"/>
    <col min="14602" max="14602" width="7.28515625" style="375" customWidth="1"/>
    <col min="14603" max="14603" width="7.42578125" style="375" customWidth="1"/>
    <col min="14604" max="14604" width="6.85546875" style="375" customWidth="1"/>
    <col min="14605" max="14617" width="7.28515625" style="375" customWidth="1"/>
    <col min="14618" max="14618" width="7.140625" style="375" customWidth="1"/>
    <col min="14619" max="14620" width="6.7109375" style="375" customWidth="1"/>
    <col min="14621" max="14621" width="7.5703125" style="375" customWidth="1"/>
    <col min="14622" max="14623" width="6.7109375" style="375" customWidth="1"/>
    <col min="14624" max="14624" width="6.5703125" style="375" customWidth="1"/>
    <col min="14625" max="14626" width="6.28515625" style="375" customWidth="1"/>
    <col min="14627" max="14627" width="7.140625" style="375" customWidth="1"/>
    <col min="14628" max="14629" width="6.28515625" style="375" customWidth="1"/>
    <col min="14630" max="14630" width="6.85546875" style="375" customWidth="1"/>
    <col min="14631" max="14632" width="6.28515625" style="375" customWidth="1"/>
    <col min="14633" max="14633" width="7.140625" style="375" customWidth="1"/>
    <col min="14634" max="14635" width="6.5703125" style="375" customWidth="1"/>
    <col min="14636" max="14636" width="7" style="375" customWidth="1"/>
    <col min="14637" max="14638" width="6.5703125" style="375" customWidth="1"/>
    <col min="14639" max="14639" width="7" style="375" customWidth="1"/>
    <col min="14640" max="14641" width="6.42578125" style="375" customWidth="1"/>
    <col min="14642" max="14642" width="7.140625" style="375" customWidth="1"/>
    <col min="14643" max="14644" width="6.42578125" style="375" customWidth="1"/>
    <col min="14645" max="14645" width="7" style="375" customWidth="1"/>
    <col min="14646" max="14647" width="6.85546875" style="375" customWidth="1"/>
    <col min="14648" max="14648" width="7" style="375" customWidth="1"/>
    <col min="14649" max="14650" width="6.28515625" style="375" customWidth="1"/>
    <col min="14651" max="14651" width="7.85546875" style="375" customWidth="1"/>
    <col min="14652" max="14653" width="6.85546875" style="375" customWidth="1"/>
    <col min="14654" max="14654" width="7.140625" style="375" customWidth="1"/>
    <col min="14655" max="14657" width="6.5703125" style="375" customWidth="1"/>
    <col min="14658" max="14659" width="6.28515625" style="375" customWidth="1"/>
    <col min="14660" max="14660" width="6.7109375" style="375" customWidth="1"/>
    <col min="14661" max="14662" width="6.42578125" style="375" customWidth="1"/>
    <col min="14663" max="14663" width="6.7109375" style="375" customWidth="1"/>
    <col min="14664" max="14665" width="7" style="375" customWidth="1"/>
    <col min="14666" max="14666" width="6.85546875" style="375" customWidth="1"/>
    <col min="14667" max="14668" width="6.42578125" style="375" customWidth="1"/>
    <col min="14669" max="14669" width="7.5703125" style="375" customWidth="1"/>
    <col min="14670" max="14670" width="6.42578125" style="375" customWidth="1"/>
    <col min="14671" max="14671" width="6.5703125" style="375" customWidth="1"/>
    <col min="14672" max="14675" width="6" style="375"/>
    <col min="14676" max="14676" width="6.28515625" style="375" bestFit="1" customWidth="1"/>
    <col min="14677" max="14677" width="8.140625" style="375" customWidth="1"/>
    <col min="14678" max="14848" width="6" style="375"/>
    <col min="14849" max="14849" width="6" style="375" customWidth="1"/>
    <col min="14850" max="14850" width="5.42578125" style="375" customWidth="1"/>
    <col min="14851" max="14855" width="6" style="375" customWidth="1"/>
    <col min="14856" max="14856" width="7.5703125" style="375" customWidth="1"/>
    <col min="14857" max="14857" width="8.140625" style="375" customWidth="1"/>
    <col min="14858" max="14858" width="7.28515625" style="375" customWidth="1"/>
    <col min="14859" max="14859" width="7.42578125" style="375" customWidth="1"/>
    <col min="14860" max="14860" width="6.85546875" style="375" customWidth="1"/>
    <col min="14861" max="14873" width="7.28515625" style="375" customWidth="1"/>
    <col min="14874" max="14874" width="7.140625" style="375" customWidth="1"/>
    <col min="14875" max="14876" width="6.7109375" style="375" customWidth="1"/>
    <col min="14877" max="14877" width="7.5703125" style="375" customWidth="1"/>
    <col min="14878" max="14879" width="6.7109375" style="375" customWidth="1"/>
    <col min="14880" max="14880" width="6.5703125" style="375" customWidth="1"/>
    <col min="14881" max="14882" width="6.28515625" style="375" customWidth="1"/>
    <col min="14883" max="14883" width="7.140625" style="375" customWidth="1"/>
    <col min="14884" max="14885" width="6.28515625" style="375" customWidth="1"/>
    <col min="14886" max="14886" width="6.85546875" style="375" customWidth="1"/>
    <col min="14887" max="14888" width="6.28515625" style="375" customWidth="1"/>
    <col min="14889" max="14889" width="7.140625" style="375" customWidth="1"/>
    <col min="14890" max="14891" width="6.5703125" style="375" customWidth="1"/>
    <col min="14892" max="14892" width="7" style="375" customWidth="1"/>
    <col min="14893" max="14894" width="6.5703125" style="375" customWidth="1"/>
    <col min="14895" max="14895" width="7" style="375" customWidth="1"/>
    <col min="14896" max="14897" width="6.42578125" style="375" customWidth="1"/>
    <col min="14898" max="14898" width="7.140625" style="375" customWidth="1"/>
    <col min="14899" max="14900" width="6.42578125" style="375" customWidth="1"/>
    <col min="14901" max="14901" width="7" style="375" customWidth="1"/>
    <col min="14902" max="14903" width="6.85546875" style="375" customWidth="1"/>
    <col min="14904" max="14904" width="7" style="375" customWidth="1"/>
    <col min="14905" max="14906" width="6.28515625" style="375" customWidth="1"/>
    <col min="14907" max="14907" width="7.85546875" style="375" customWidth="1"/>
    <col min="14908" max="14909" width="6.85546875" style="375" customWidth="1"/>
    <col min="14910" max="14910" width="7.140625" style="375" customWidth="1"/>
    <col min="14911" max="14913" width="6.5703125" style="375" customWidth="1"/>
    <col min="14914" max="14915" width="6.28515625" style="375" customWidth="1"/>
    <col min="14916" max="14916" width="6.7109375" style="375" customWidth="1"/>
    <col min="14917" max="14918" width="6.42578125" style="375" customWidth="1"/>
    <col min="14919" max="14919" width="6.7109375" style="375" customWidth="1"/>
    <col min="14920" max="14921" width="7" style="375" customWidth="1"/>
    <col min="14922" max="14922" width="6.85546875" style="375" customWidth="1"/>
    <col min="14923" max="14924" width="6.42578125" style="375" customWidth="1"/>
    <col min="14925" max="14925" width="7.5703125" style="375" customWidth="1"/>
    <col min="14926" max="14926" width="6.42578125" style="375" customWidth="1"/>
    <col min="14927" max="14927" width="6.5703125" style="375" customWidth="1"/>
    <col min="14928" max="14931" width="6" style="375"/>
    <col min="14932" max="14932" width="6.28515625" style="375" bestFit="1" customWidth="1"/>
    <col min="14933" max="14933" width="8.140625" style="375" customWidth="1"/>
    <col min="14934" max="15104" width="6" style="375"/>
    <col min="15105" max="15105" width="6" style="375" customWidth="1"/>
    <col min="15106" max="15106" width="5.42578125" style="375" customWidth="1"/>
    <col min="15107" max="15111" width="6" style="375" customWidth="1"/>
    <col min="15112" max="15112" width="7.5703125" style="375" customWidth="1"/>
    <col min="15113" max="15113" width="8.140625" style="375" customWidth="1"/>
    <col min="15114" max="15114" width="7.28515625" style="375" customWidth="1"/>
    <col min="15115" max="15115" width="7.42578125" style="375" customWidth="1"/>
    <col min="15116" max="15116" width="6.85546875" style="375" customWidth="1"/>
    <col min="15117" max="15129" width="7.28515625" style="375" customWidth="1"/>
    <col min="15130" max="15130" width="7.140625" style="375" customWidth="1"/>
    <col min="15131" max="15132" width="6.7109375" style="375" customWidth="1"/>
    <col min="15133" max="15133" width="7.5703125" style="375" customWidth="1"/>
    <col min="15134" max="15135" width="6.7109375" style="375" customWidth="1"/>
    <col min="15136" max="15136" width="6.5703125" style="375" customWidth="1"/>
    <col min="15137" max="15138" width="6.28515625" style="375" customWidth="1"/>
    <col min="15139" max="15139" width="7.140625" style="375" customWidth="1"/>
    <col min="15140" max="15141" width="6.28515625" style="375" customWidth="1"/>
    <col min="15142" max="15142" width="6.85546875" style="375" customWidth="1"/>
    <col min="15143" max="15144" width="6.28515625" style="375" customWidth="1"/>
    <col min="15145" max="15145" width="7.140625" style="375" customWidth="1"/>
    <col min="15146" max="15147" width="6.5703125" style="375" customWidth="1"/>
    <col min="15148" max="15148" width="7" style="375" customWidth="1"/>
    <col min="15149" max="15150" width="6.5703125" style="375" customWidth="1"/>
    <col min="15151" max="15151" width="7" style="375" customWidth="1"/>
    <col min="15152" max="15153" width="6.42578125" style="375" customWidth="1"/>
    <col min="15154" max="15154" width="7.140625" style="375" customWidth="1"/>
    <col min="15155" max="15156" width="6.42578125" style="375" customWidth="1"/>
    <col min="15157" max="15157" width="7" style="375" customWidth="1"/>
    <col min="15158" max="15159" width="6.85546875" style="375" customWidth="1"/>
    <col min="15160" max="15160" width="7" style="375" customWidth="1"/>
    <col min="15161" max="15162" width="6.28515625" style="375" customWidth="1"/>
    <col min="15163" max="15163" width="7.85546875" style="375" customWidth="1"/>
    <col min="15164" max="15165" width="6.85546875" style="375" customWidth="1"/>
    <col min="15166" max="15166" width="7.140625" style="375" customWidth="1"/>
    <col min="15167" max="15169" width="6.5703125" style="375" customWidth="1"/>
    <col min="15170" max="15171" width="6.28515625" style="375" customWidth="1"/>
    <col min="15172" max="15172" width="6.7109375" style="375" customWidth="1"/>
    <col min="15173" max="15174" width="6.42578125" style="375" customWidth="1"/>
    <col min="15175" max="15175" width="6.7109375" style="375" customWidth="1"/>
    <col min="15176" max="15177" width="7" style="375" customWidth="1"/>
    <col min="15178" max="15178" width="6.85546875" style="375" customWidth="1"/>
    <col min="15179" max="15180" width="6.42578125" style="375" customWidth="1"/>
    <col min="15181" max="15181" width="7.5703125" style="375" customWidth="1"/>
    <col min="15182" max="15182" width="6.42578125" style="375" customWidth="1"/>
    <col min="15183" max="15183" width="6.5703125" style="375" customWidth="1"/>
    <col min="15184" max="15187" width="6" style="375"/>
    <col min="15188" max="15188" width="6.28515625" style="375" bestFit="1" customWidth="1"/>
    <col min="15189" max="15189" width="8.140625" style="375" customWidth="1"/>
    <col min="15190" max="15360" width="6" style="375"/>
    <col min="15361" max="15361" width="6" style="375" customWidth="1"/>
    <col min="15362" max="15362" width="5.42578125" style="375" customWidth="1"/>
    <col min="15363" max="15367" width="6" style="375" customWidth="1"/>
    <col min="15368" max="15368" width="7.5703125" style="375" customWidth="1"/>
    <col min="15369" max="15369" width="8.140625" style="375" customWidth="1"/>
    <col min="15370" max="15370" width="7.28515625" style="375" customWidth="1"/>
    <col min="15371" max="15371" width="7.42578125" style="375" customWidth="1"/>
    <col min="15372" max="15372" width="6.85546875" style="375" customWidth="1"/>
    <col min="15373" max="15385" width="7.28515625" style="375" customWidth="1"/>
    <col min="15386" max="15386" width="7.140625" style="375" customWidth="1"/>
    <col min="15387" max="15388" width="6.7109375" style="375" customWidth="1"/>
    <col min="15389" max="15389" width="7.5703125" style="375" customWidth="1"/>
    <col min="15390" max="15391" width="6.7109375" style="375" customWidth="1"/>
    <col min="15392" max="15392" width="6.5703125" style="375" customWidth="1"/>
    <col min="15393" max="15394" width="6.28515625" style="375" customWidth="1"/>
    <col min="15395" max="15395" width="7.140625" style="375" customWidth="1"/>
    <col min="15396" max="15397" width="6.28515625" style="375" customWidth="1"/>
    <col min="15398" max="15398" width="6.85546875" style="375" customWidth="1"/>
    <col min="15399" max="15400" width="6.28515625" style="375" customWidth="1"/>
    <col min="15401" max="15401" width="7.140625" style="375" customWidth="1"/>
    <col min="15402" max="15403" width="6.5703125" style="375" customWidth="1"/>
    <col min="15404" max="15404" width="7" style="375" customWidth="1"/>
    <col min="15405" max="15406" width="6.5703125" style="375" customWidth="1"/>
    <col min="15407" max="15407" width="7" style="375" customWidth="1"/>
    <col min="15408" max="15409" width="6.42578125" style="375" customWidth="1"/>
    <col min="15410" max="15410" width="7.140625" style="375" customWidth="1"/>
    <col min="15411" max="15412" width="6.42578125" style="375" customWidth="1"/>
    <col min="15413" max="15413" width="7" style="375" customWidth="1"/>
    <col min="15414" max="15415" width="6.85546875" style="375" customWidth="1"/>
    <col min="15416" max="15416" width="7" style="375" customWidth="1"/>
    <col min="15417" max="15418" width="6.28515625" style="375" customWidth="1"/>
    <col min="15419" max="15419" width="7.85546875" style="375" customWidth="1"/>
    <col min="15420" max="15421" width="6.85546875" style="375" customWidth="1"/>
    <col min="15422" max="15422" width="7.140625" style="375" customWidth="1"/>
    <col min="15423" max="15425" width="6.5703125" style="375" customWidth="1"/>
    <col min="15426" max="15427" width="6.28515625" style="375" customWidth="1"/>
    <col min="15428" max="15428" width="6.7109375" style="375" customWidth="1"/>
    <col min="15429" max="15430" width="6.42578125" style="375" customWidth="1"/>
    <col min="15431" max="15431" width="6.7109375" style="375" customWidth="1"/>
    <col min="15432" max="15433" width="7" style="375" customWidth="1"/>
    <col min="15434" max="15434" width="6.85546875" style="375" customWidth="1"/>
    <col min="15435" max="15436" width="6.42578125" style="375" customWidth="1"/>
    <col min="15437" max="15437" width="7.5703125" style="375" customWidth="1"/>
    <col min="15438" max="15438" width="6.42578125" style="375" customWidth="1"/>
    <col min="15439" max="15439" width="6.5703125" style="375" customWidth="1"/>
    <col min="15440" max="15443" width="6" style="375"/>
    <col min="15444" max="15444" width="6.28515625" style="375" bestFit="1" customWidth="1"/>
    <col min="15445" max="15445" width="8.140625" style="375" customWidth="1"/>
    <col min="15446" max="15616" width="6" style="375"/>
    <col min="15617" max="15617" width="6" style="375" customWidth="1"/>
    <col min="15618" max="15618" width="5.42578125" style="375" customWidth="1"/>
    <col min="15619" max="15623" width="6" style="375" customWidth="1"/>
    <col min="15624" max="15624" width="7.5703125" style="375" customWidth="1"/>
    <col min="15625" max="15625" width="8.140625" style="375" customWidth="1"/>
    <col min="15626" max="15626" width="7.28515625" style="375" customWidth="1"/>
    <col min="15627" max="15627" width="7.42578125" style="375" customWidth="1"/>
    <col min="15628" max="15628" width="6.85546875" style="375" customWidth="1"/>
    <col min="15629" max="15641" width="7.28515625" style="375" customWidth="1"/>
    <col min="15642" max="15642" width="7.140625" style="375" customWidth="1"/>
    <col min="15643" max="15644" width="6.7109375" style="375" customWidth="1"/>
    <col min="15645" max="15645" width="7.5703125" style="375" customWidth="1"/>
    <col min="15646" max="15647" width="6.7109375" style="375" customWidth="1"/>
    <col min="15648" max="15648" width="6.5703125" style="375" customWidth="1"/>
    <col min="15649" max="15650" width="6.28515625" style="375" customWidth="1"/>
    <col min="15651" max="15651" width="7.140625" style="375" customWidth="1"/>
    <col min="15652" max="15653" width="6.28515625" style="375" customWidth="1"/>
    <col min="15654" max="15654" width="6.85546875" style="375" customWidth="1"/>
    <col min="15655" max="15656" width="6.28515625" style="375" customWidth="1"/>
    <col min="15657" max="15657" width="7.140625" style="375" customWidth="1"/>
    <col min="15658" max="15659" width="6.5703125" style="375" customWidth="1"/>
    <col min="15660" max="15660" width="7" style="375" customWidth="1"/>
    <col min="15661" max="15662" width="6.5703125" style="375" customWidth="1"/>
    <col min="15663" max="15663" width="7" style="375" customWidth="1"/>
    <col min="15664" max="15665" width="6.42578125" style="375" customWidth="1"/>
    <col min="15666" max="15666" width="7.140625" style="375" customWidth="1"/>
    <col min="15667" max="15668" width="6.42578125" style="375" customWidth="1"/>
    <col min="15669" max="15669" width="7" style="375" customWidth="1"/>
    <col min="15670" max="15671" width="6.85546875" style="375" customWidth="1"/>
    <col min="15672" max="15672" width="7" style="375" customWidth="1"/>
    <col min="15673" max="15674" width="6.28515625" style="375" customWidth="1"/>
    <col min="15675" max="15675" width="7.85546875" style="375" customWidth="1"/>
    <col min="15676" max="15677" width="6.85546875" style="375" customWidth="1"/>
    <col min="15678" max="15678" width="7.140625" style="375" customWidth="1"/>
    <col min="15679" max="15681" width="6.5703125" style="375" customWidth="1"/>
    <col min="15682" max="15683" width="6.28515625" style="375" customWidth="1"/>
    <col min="15684" max="15684" width="6.7109375" style="375" customWidth="1"/>
    <col min="15685" max="15686" width="6.42578125" style="375" customWidth="1"/>
    <col min="15687" max="15687" width="6.7109375" style="375" customWidth="1"/>
    <col min="15688" max="15689" width="7" style="375" customWidth="1"/>
    <col min="15690" max="15690" width="6.85546875" style="375" customWidth="1"/>
    <col min="15691" max="15692" width="6.42578125" style="375" customWidth="1"/>
    <col min="15693" max="15693" width="7.5703125" style="375" customWidth="1"/>
    <col min="15694" max="15694" width="6.42578125" style="375" customWidth="1"/>
    <col min="15695" max="15695" width="6.5703125" style="375" customWidth="1"/>
    <col min="15696" max="15699" width="6" style="375"/>
    <col min="15700" max="15700" width="6.28515625" style="375" bestFit="1" customWidth="1"/>
    <col min="15701" max="15701" width="8.140625" style="375" customWidth="1"/>
    <col min="15702" max="15872" width="6" style="375"/>
    <col min="15873" max="15873" width="6" style="375" customWidth="1"/>
    <col min="15874" max="15874" width="5.42578125" style="375" customWidth="1"/>
    <col min="15875" max="15879" width="6" style="375" customWidth="1"/>
    <col min="15880" max="15880" width="7.5703125" style="375" customWidth="1"/>
    <col min="15881" max="15881" width="8.140625" style="375" customWidth="1"/>
    <col min="15882" max="15882" width="7.28515625" style="375" customWidth="1"/>
    <col min="15883" max="15883" width="7.42578125" style="375" customWidth="1"/>
    <col min="15884" max="15884" width="6.85546875" style="375" customWidth="1"/>
    <col min="15885" max="15897" width="7.28515625" style="375" customWidth="1"/>
    <col min="15898" max="15898" width="7.140625" style="375" customWidth="1"/>
    <col min="15899" max="15900" width="6.7109375" style="375" customWidth="1"/>
    <col min="15901" max="15901" width="7.5703125" style="375" customWidth="1"/>
    <col min="15902" max="15903" width="6.7109375" style="375" customWidth="1"/>
    <col min="15904" max="15904" width="6.5703125" style="375" customWidth="1"/>
    <col min="15905" max="15906" width="6.28515625" style="375" customWidth="1"/>
    <col min="15907" max="15907" width="7.140625" style="375" customWidth="1"/>
    <col min="15908" max="15909" width="6.28515625" style="375" customWidth="1"/>
    <col min="15910" max="15910" width="6.85546875" style="375" customWidth="1"/>
    <col min="15911" max="15912" width="6.28515625" style="375" customWidth="1"/>
    <col min="15913" max="15913" width="7.140625" style="375" customWidth="1"/>
    <col min="15914" max="15915" width="6.5703125" style="375" customWidth="1"/>
    <col min="15916" max="15916" width="7" style="375" customWidth="1"/>
    <col min="15917" max="15918" width="6.5703125" style="375" customWidth="1"/>
    <col min="15919" max="15919" width="7" style="375" customWidth="1"/>
    <col min="15920" max="15921" width="6.42578125" style="375" customWidth="1"/>
    <col min="15922" max="15922" width="7.140625" style="375" customWidth="1"/>
    <col min="15923" max="15924" width="6.42578125" style="375" customWidth="1"/>
    <col min="15925" max="15925" width="7" style="375" customWidth="1"/>
    <col min="15926" max="15927" width="6.85546875" style="375" customWidth="1"/>
    <col min="15928" max="15928" width="7" style="375" customWidth="1"/>
    <col min="15929" max="15930" width="6.28515625" style="375" customWidth="1"/>
    <col min="15931" max="15931" width="7.85546875" style="375" customWidth="1"/>
    <col min="15932" max="15933" width="6.85546875" style="375" customWidth="1"/>
    <col min="15934" max="15934" width="7.140625" style="375" customWidth="1"/>
    <col min="15935" max="15937" width="6.5703125" style="375" customWidth="1"/>
    <col min="15938" max="15939" width="6.28515625" style="375" customWidth="1"/>
    <col min="15940" max="15940" width="6.7109375" style="375" customWidth="1"/>
    <col min="15941" max="15942" width="6.42578125" style="375" customWidth="1"/>
    <col min="15943" max="15943" width="6.7109375" style="375" customWidth="1"/>
    <col min="15944" max="15945" width="7" style="375" customWidth="1"/>
    <col min="15946" max="15946" width="6.85546875" style="375" customWidth="1"/>
    <col min="15947" max="15948" width="6.42578125" style="375" customWidth="1"/>
    <col min="15949" max="15949" width="7.5703125" style="375" customWidth="1"/>
    <col min="15950" max="15950" width="6.42578125" style="375" customWidth="1"/>
    <col min="15951" max="15951" width="6.5703125" style="375" customWidth="1"/>
    <col min="15952" max="15955" width="6" style="375"/>
    <col min="15956" max="15956" width="6.28515625" style="375" bestFit="1" customWidth="1"/>
    <col min="15957" max="15957" width="8.140625" style="375" customWidth="1"/>
    <col min="15958" max="16128" width="6" style="375"/>
    <col min="16129" max="16129" width="6" style="375" customWidth="1"/>
    <col min="16130" max="16130" width="5.42578125" style="375" customWidth="1"/>
    <col min="16131" max="16135" width="6" style="375" customWidth="1"/>
    <col min="16136" max="16136" width="7.5703125" style="375" customWidth="1"/>
    <col min="16137" max="16137" width="8.140625" style="375" customWidth="1"/>
    <col min="16138" max="16138" width="7.28515625" style="375" customWidth="1"/>
    <col min="16139" max="16139" width="7.42578125" style="375" customWidth="1"/>
    <col min="16140" max="16140" width="6.85546875" style="375" customWidth="1"/>
    <col min="16141" max="16153" width="7.28515625" style="375" customWidth="1"/>
    <col min="16154" max="16154" width="7.140625" style="375" customWidth="1"/>
    <col min="16155" max="16156" width="6.7109375" style="375" customWidth="1"/>
    <col min="16157" max="16157" width="7.5703125" style="375" customWidth="1"/>
    <col min="16158" max="16159" width="6.7109375" style="375" customWidth="1"/>
    <col min="16160" max="16160" width="6.5703125" style="375" customWidth="1"/>
    <col min="16161" max="16162" width="6.28515625" style="375" customWidth="1"/>
    <col min="16163" max="16163" width="7.140625" style="375" customWidth="1"/>
    <col min="16164" max="16165" width="6.28515625" style="375" customWidth="1"/>
    <col min="16166" max="16166" width="6.85546875" style="375" customWidth="1"/>
    <col min="16167" max="16168" width="6.28515625" style="375" customWidth="1"/>
    <col min="16169" max="16169" width="7.140625" style="375" customWidth="1"/>
    <col min="16170" max="16171" width="6.5703125" style="375" customWidth="1"/>
    <col min="16172" max="16172" width="7" style="375" customWidth="1"/>
    <col min="16173" max="16174" width="6.5703125" style="375" customWidth="1"/>
    <col min="16175" max="16175" width="7" style="375" customWidth="1"/>
    <col min="16176" max="16177" width="6.42578125" style="375" customWidth="1"/>
    <col min="16178" max="16178" width="7.140625" style="375" customWidth="1"/>
    <col min="16179" max="16180" width="6.42578125" style="375" customWidth="1"/>
    <col min="16181" max="16181" width="7" style="375" customWidth="1"/>
    <col min="16182" max="16183" width="6.85546875" style="375" customWidth="1"/>
    <col min="16184" max="16184" width="7" style="375" customWidth="1"/>
    <col min="16185" max="16186" width="6.28515625" style="375" customWidth="1"/>
    <col min="16187" max="16187" width="7.85546875" style="375" customWidth="1"/>
    <col min="16188" max="16189" width="6.85546875" style="375" customWidth="1"/>
    <col min="16190" max="16190" width="7.140625" style="375" customWidth="1"/>
    <col min="16191" max="16193" width="6.5703125" style="375" customWidth="1"/>
    <col min="16194" max="16195" width="6.28515625" style="375" customWidth="1"/>
    <col min="16196" max="16196" width="6.7109375" style="375" customWidth="1"/>
    <col min="16197" max="16198" width="6.42578125" style="375" customWidth="1"/>
    <col min="16199" max="16199" width="6.7109375" style="375" customWidth="1"/>
    <col min="16200" max="16201" width="7" style="375" customWidth="1"/>
    <col min="16202" max="16202" width="6.85546875" style="375" customWidth="1"/>
    <col min="16203" max="16204" width="6.42578125" style="375" customWidth="1"/>
    <col min="16205" max="16205" width="7.5703125" style="375" customWidth="1"/>
    <col min="16206" max="16206" width="6.42578125" style="375" customWidth="1"/>
    <col min="16207" max="16207" width="6.5703125" style="375" customWidth="1"/>
    <col min="16208" max="16211" width="6" style="375"/>
    <col min="16212" max="16212" width="6.28515625" style="375" bestFit="1" customWidth="1"/>
    <col min="16213" max="16213" width="8.140625" style="375" customWidth="1"/>
    <col min="16214" max="16384" width="6" style="375"/>
  </cols>
  <sheetData>
    <row r="1" spans="1:79" ht="13.5" thickBot="1" x14ac:dyDescent="0.25"/>
    <row r="2" spans="1:79" ht="13.5" thickBot="1" x14ac:dyDescent="0.25">
      <c r="A2" s="394" t="s">
        <v>2</v>
      </c>
      <c r="B2" s="395"/>
      <c r="C2" s="395"/>
      <c r="D2" s="396"/>
      <c r="E2" s="396"/>
      <c r="F2" s="397"/>
      <c r="G2" s="411"/>
      <c r="H2" s="478"/>
      <c r="I2" s="967">
        <v>1</v>
      </c>
      <c r="J2" s="968" t="s">
        <v>168</v>
      </c>
      <c r="K2" s="479"/>
      <c r="L2" s="967">
        <v>2</v>
      </c>
      <c r="M2" s="969" t="s">
        <v>168</v>
      </c>
      <c r="N2" s="478"/>
      <c r="O2" s="967">
        <v>3</v>
      </c>
      <c r="P2" s="968" t="s">
        <v>168</v>
      </c>
      <c r="Q2" s="478"/>
      <c r="R2" s="967">
        <v>4</v>
      </c>
      <c r="S2" s="968" t="s">
        <v>168</v>
      </c>
      <c r="T2" s="478"/>
      <c r="U2" s="967">
        <v>5</v>
      </c>
      <c r="V2" s="968" t="s">
        <v>168</v>
      </c>
      <c r="W2" s="478"/>
      <c r="X2" s="967">
        <v>6</v>
      </c>
      <c r="Y2" s="968" t="s">
        <v>168</v>
      </c>
      <c r="Z2" s="479"/>
      <c r="AA2" s="967">
        <v>7</v>
      </c>
      <c r="AB2" s="969" t="s">
        <v>168</v>
      </c>
      <c r="AC2" s="1165"/>
      <c r="AD2" s="967">
        <v>8</v>
      </c>
      <c r="AE2" s="968" t="s">
        <v>168</v>
      </c>
      <c r="AF2" s="1165"/>
      <c r="AG2" s="967">
        <v>9</v>
      </c>
      <c r="AH2" s="968" t="s">
        <v>168</v>
      </c>
      <c r="AI2" s="1165"/>
      <c r="AJ2" s="967">
        <v>10</v>
      </c>
      <c r="AK2" s="968" t="s">
        <v>168</v>
      </c>
      <c r="AL2" s="1165"/>
      <c r="AM2" s="967">
        <v>11</v>
      </c>
      <c r="AN2" s="968" t="s">
        <v>168</v>
      </c>
      <c r="AO2" s="969"/>
      <c r="AP2" s="967">
        <v>12</v>
      </c>
      <c r="AQ2" s="969" t="s">
        <v>168</v>
      </c>
      <c r="AR2" s="1165"/>
      <c r="AS2" s="967">
        <v>13</v>
      </c>
      <c r="AT2" s="968" t="s">
        <v>168</v>
      </c>
      <c r="AU2" s="1165"/>
      <c r="AV2" s="967">
        <v>14</v>
      </c>
      <c r="AW2" s="968" t="s">
        <v>168</v>
      </c>
      <c r="AX2" s="1165"/>
      <c r="AY2" s="967">
        <v>15</v>
      </c>
      <c r="AZ2" s="968" t="s">
        <v>168</v>
      </c>
      <c r="BA2" s="1165"/>
      <c r="BB2" s="967">
        <v>16</v>
      </c>
      <c r="BC2" s="968" t="s">
        <v>168</v>
      </c>
      <c r="BD2" s="969"/>
      <c r="BE2" s="967">
        <v>17</v>
      </c>
      <c r="BF2" s="968" t="s">
        <v>168</v>
      </c>
      <c r="BG2" s="1165"/>
      <c r="BH2" s="967">
        <v>18</v>
      </c>
      <c r="BI2" s="968" t="s">
        <v>168</v>
      </c>
      <c r="BJ2" s="1165"/>
      <c r="BK2" s="967">
        <v>19</v>
      </c>
      <c r="BL2" s="968" t="s">
        <v>168</v>
      </c>
      <c r="BM2" s="1165"/>
      <c r="BN2" s="967">
        <v>20</v>
      </c>
      <c r="BO2" s="968" t="s">
        <v>168</v>
      </c>
      <c r="BP2" s="1165"/>
      <c r="BQ2" s="967">
        <v>21</v>
      </c>
      <c r="BR2" s="968" t="s">
        <v>168</v>
      </c>
      <c r="BS2" s="969"/>
      <c r="BT2" s="967">
        <v>22</v>
      </c>
      <c r="BU2" s="968" t="s">
        <v>168</v>
      </c>
      <c r="BV2" s="1165"/>
      <c r="BW2" s="967">
        <v>23</v>
      </c>
      <c r="BX2" s="969" t="s">
        <v>168</v>
      </c>
      <c r="BY2" s="1165"/>
      <c r="BZ2" s="970" t="s">
        <v>321</v>
      </c>
      <c r="CA2" s="968" t="s">
        <v>168</v>
      </c>
    </row>
    <row r="3" spans="1:79" x14ac:dyDescent="0.2">
      <c r="A3" s="394" t="s">
        <v>169</v>
      </c>
      <c r="B3" s="395"/>
      <c r="C3" s="1166" t="s">
        <v>347</v>
      </c>
      <c r="D3" s="410"/>
      <c r="E3" s="410"/>
      <c r="F3" s="411"/>
      <c r="G3" s="411"/>
      <c r="H3" s="973" t="s">
        <v>17</v>
      </c>
      <c r="I3" s="974" t="s">
        <v>18</v>
      </c>
      <c r="J3" s="975" t="s">
        <v>19</v>
      </c>
      <c r="K3" s="976" t="s">
        <v>17</v>
      </c>
      <c r="L3" s="974" t="s">
        <v>18</v>
      </c>
      <c r="M3" s="977" t="s">
        <v>19</v>
      </c>
      <c r="N3" s="973" t="s">
        <v>17</v>
      </c>
      <c r="O3" s="974" t="s">
        <v>18</v>
      </c>
      <c r="P3" s="975" t="s">
        <v>19</v>
      </c>
      <c r="Q3" s="973" t="s">
        <v>17</v>
      </c>
      <c r="R3" s="974" t="s">
        <v>18</v>
      </c>
      <c r="S3" s="975" t="s">
        <v>19</v>
      </c>
      <c r="T3" s="973" t="s">
        <v>17</v>
      </c>
      <c r="U3" s="974" t="s">
        <v>18</v>
      </c>
      <c r="V3" s="975" t="s">
        <v>19</v>
      </c>
      <c r="W3" s="973" t="s">
        <v>17</v>
      </c>
      <c r="X3" s="974" t="s">
        <v>18</v>
      </c>
      <c r="Y3" s="975" t="s">
        <v>19</v>
      </c>
      <c r="Z3" s="976" t="s">
        <v>17</v>
      </c>
      <c r="AA3" s="974" t="s">
        <v>18</v>
      </c>
      <c r="AB3" s="977" t="s">
        <v>19</v>
      </c>
      <c r="AC3" s="973" t="s">
        <v>17</v>
      </c>
      <c r="AD3" s="974" t="s">
        <v>18</v>
      </c>
      <c r="AE3" s="975" t="s">
        <v>19</v>
      </c>
      <c r="AF3" s="973" t="s">
        <v>17</v>
      </c>
      <c r="AG3" s="974" t="s">
        <v>18</v>
      </c>
      <c r="AH3" s="975" t="s">
        <v>19</v>
      </c>
      <c r="AI3" s="973" t="s">
        <v>17</v>
      </c>
      <c r="AJ3" s="974" t="s">
        <v>18</v>
      </c>
      <c r="AK3" s="975" t="s">
        <v>19</v>
      </c>
      <c r="AL3" s="973" t="s">
        <v>17</v>
      </c>
      <c r="AM3" s="974" t="s">
        <v>18</v>
      </c>
      <c r="AN3" s="975" t="s">
        <v>19</v>
      </c>
      <c r="AO3" s="976" t="s">
        <v>17</v>
      </c>
      <c r="AP3" s="974" t="s">
        <v>18</v>
      </c>
      <c r="AQ3" s="977" t="s">
        <v>19</v>
      </c>
      <c r="AR3" s="973" t="s">
        <v>17</v>
      </c>
      <c r="AS3" s="974" t="s">
        <v>18</v>
      </c>
      <c r="AT3" s="975" t="s">
        <v>19</v>
      </c>
      <c r="AU3" s="973" t="s">
        <v>17</v>
      </c>
      <c r="AV3" s="974" t="s">
        <v>18</v>
      </c>
      <c r="AW3" s="975" t="s">
        <v>19</v>
      </c>
      <c r="AX3" s="973" t="s">
        <v>17</v>
      </c>
      <c r="AY3" s="974" t="s">
        <v>18</v>
      </c>
      <c r="AZ3" s="975" t="s">
        <v>19</v>
      </c>
      <c r="BA3" s="973" t="s">
        <v>17</v>
      </c>
      <c r="BB3" s="974" t="s">
        <v>18</v>
      </c>
      <c r="BC3" s="975" t="s">
        <v>19</v>
      </c>
      <c r="BD3" s="695" t="s">
        <v>17</v>
      </c>
      <c r="BE3" s="974" t="s">
        <v>18</v>
      </c>
      <c r="BF3" s="975" t="s">
        <v>19</v>
      </c>
      <c r="BG3" s="978" t="s">
        <v>17</v>
      </c>
      <c r="BH3" s="974" t="s">
        <v>18</v>
      </c>
      <c r="BI3" s="975" t="s">
        <v>19</v>
      </c>
      <c r="BJ3" s="978" t="s">
        <v>17</v>
      </c>
      <c r="BK3" s="974" t="s">
        <v>18</v>
      </c>
      <c r="BL3" s="975" t="s">
        <v>19</v>
      </c>
      <c r="BM3" s="978" t="s">
        <v>17</v>
      </c>
      <c r="BN3" s="974" t="s">
        <v>18</v>
      </c>
      <c r="BO3" s="975" t="s">
        <v>19</v>
      </c>
      <c r="BP3" s="978" t="s">
        <v>17</v>
      </c>
      <c r="BQ3" s="974" t="s">
        <v>18</v>
      </c>
      <c r="BR3" s="975" t="s">
        <v>19</v>
      </c>
      <c r="BS3" s="695" t="s">
        <v>17</v>
      </c>
      <c r="BT3" s="974" t="s">
        <v>18</v>
      </c>
      <c r="BU3" s="975" t="s">
        <v>19</v>
      </c>
      <c r="BV3" s="978" t="s">
        <v>17</v>
      </c>
      <c r="BW3" s="974" t="s">
        <v>18</v>
      </c>
      <c r="BX3" s="977" t="s">
        <v>19</v>
      </c>
      <c r="BY3" s="978" t="s">
        <v>17</v>
      </c>
      <c r="BZ3" s="974" t="s">
        <v>18</v>
      </c>
      <c r="CA3" s="975" t="s">
        <v>19</v>
      </c>
    </row>
    <row r="4" spans="1:79" ht="13.5" thickBot="1" x14ac:dyDescent="0.25">
      <c r="A4" s="701" t="s">
        <v>171</v>
      </c>
      <c r="B4" s="526"/>
      <c r="C4" s="1167" t="s">
        <v>172</v>
      </c>
      <c r="D4" s="420"/>
      <c r="E4" s="420"/>
      <c r="F4" s="420"/>
      <c r="G4" s="420"/>
      <c r="H4" s="1168" t="s">
        <v>20</v>
      </c>
      <c r="I4" s="1169" t="s">
        <v>21</v>
      </c>
      <c r="J4" s="1170" t="s">
        <v>22</v>
      </c>
      <c r="K4" s="1171" t="s">
        <v>20</v>
      </c>
      <c r="L4" s="1169" t="s">
        <v>21</v>
      </c>
      <c r="M4" s="1172" t="s">
        <v>22</v>
      </c>
      <c r="N4" s="1168" t="s">
        <v>20</v>
      </c>
      <c r="O4" s="1169" t="s">
        <v>21</v>
      </c>
      <c r="P4" s="1170" t="s">
        <v>22</v>
      </c>
      <c r="Q4" s="1168" t="s">
        <v>20</v>
      </c>
      <c r="R4" s="1169" t="s">
        <v>21</v>
      </c>
      <c r="S4" s="1170" t="s">
        <v>22</v>
      </c>
      <c r="T4" s="1168" t="s">
        <v>20</v>
      </c>
      <c r="U4" s="1169" t="s">
        <v>21</v>
      </c>
      <c r="V4" s="1170" t="s">
        <v>22</v>
      </c>
      <c r="W4" s="1168" t="s">
        <v>20</v>
      </c>
      <c r="X4" s="1169" t="s">
        <v>21</v>
      </c>
      <c r="Y4" s="1170" t="s">
        <v>22</v>
      </c>
      <c r="Z4" s="1171" t="s">
        <v>20</v>
      </c>
      <c r="AA4" s="1169" t="s">
        <v>21</v>
      </c>
      <c r="AB4" s="1172" t="s">
        <v>22</v>
      </c>
      <c r="AC4" s="1168" t="s">
        <v>20</v>
      </c>
      <c r="AD4" s="1169" t="s">
        <v>21</v>
      </c>
      <c r="AE4" s="1170" t="s">
        <v>22</v>
      </c>
      <c r="AF4" s="1168" t="s">
        <v>20</v>
      </c>
      <c r="AG4" s="1169" t="s">
        <v>21</v>
      </c>
      <c r="AH4" s="1170" t="s">
        <v>22</v>
      </c>
      <c r="AI4" s="1168" t="s">
        <v>20</v>
      </c>
      <c r="AJ4" s="1169" t="s">
        <v>21</v>
      </c>
      <c r="AK4" s="1170" t="s">
        <v>22</v>
      </c>
      <c r="AL4" s="1168" t="s">
        <v>20</v>
      </c>
      <c r="AM4" s="1169" t="s">
        <v>21</v>
      </c>
      <c r="AN4" s="1170" t="s">
        <v>22</v>
      </c>
      <c r="AO4" s="1171" t="s">
        <v>20</v>
      </c>
      <c r="AP4" s="1169" t="s">
        <v>21</v>
      </c>
      <c r="AQ4" s="1172" t="s">
        <v>22</v>
      </c>
      <c r="AR4" s="1168" t="s">
        <v>20</v>
      </c>
      <c r="AS4" s="1169" t="s">
        <v>21</v>
      </c>
      <c r="AT4" s="1170" t="s">
        <v>22</v>
      </c>
      <c r="AU4" s="1168" t="s">
        <v>20</v>
      </c>
      <c r="AV4" s="1169" t="s">
        <v>21</v>
      </c>
      <c r="AW4" s="1170" t="s">
        <v>22</v>
      </c>
      <c r="AX4" s="1168" t="s">
        <v>20</v>
      </c>
      <c r="AY4" s="1169" t="s">
        <v>21</v>
      </c>
      <c r="AZ4" s="1170" t="s">
        <v>22</v>
      </c>
      <c r="BA4" s="1168" t="s">
        <v>20</v>
      </c>
      <c r="BB4" s="1169" t="s">
        <v>21</v>
      </c>
      <c r="BC4" s="1170" t="s">
        <v>22</v>
      </c>
      <c r="BD4" s="1171" t="s">
        <v>20</v>
      </c>
      <c r="BE4" s="1169" t="s">
        <v>21</v>
      </c>
      <c r="BF4" s="1170" t="s">
        <v>22</v>
      </c>
      <c r="BG4" s="1168" t="s">
        <v>20</v>
      </c>
      <c r="BH4" s="1169" t="s">
        <v>21</v>
      </c>
      <c r="BI4" s="1170" t="s">
        <v>22</v>
      </c>
      <c r="BJ4" s="1168" t="s">
        <v>20</v>
      </c>
      <c r="BK4" s="1169" t="s">
        <v>21</v>
      </c>
      <c r="BL4" s="1170" t="s">
        <v>22</v>
      </c>
      <c r="BM4" s="1168" t="s">
        <v>20</v>
      </c>
      <c r="BN4" s="1169" t="s">
        <v>21</v>
      </c>
      <c r="BO4" s="1170" t="s">
        <v>22</v>
      </c>
      <c r="BP4" s="1168" t="s">
        <v>20</v>
      </c>
      <c r="BQ4" s="1169" t="s">
        <v>21</v>
      </c>
      <c r="BR4" s="1170" t="s">
        <v>22</v>
      </c>
      <c r="BS4" s="1171" t="s">
        <v>20</v>
      </c>
      <c r="BT4" s="1169" t="s">
        <v>21</v>
      </c>
      <c r="BU4" s="1170" t="s">
        <v>22</v>
      </c>
      <c r="BV4" s="1168" t="s">
        <v>20</v>
      </c>
      <c r="BW4" s="1169" t="s">
        <v>21</v>
      </c>
      <c r="BX4" s="1172" t="s">
        <v>22</v>
      </c>
      <c r="BY4" s="1168" t="s">
        <v>20</v>
      </c>
      <c r="BZ4" s="1169" t="s">
        <v>21</v>
      </c>
      <c r="CA4" s="1170" t="s">
        <v>22</v>
      </c>
    </row>
    <row r="5" spans="1:79" x14ac:dyDescent="0.2">
      <c r="A5" s="1173"/>
      <c r="B5" s="427"/>
      <c r="C5" s="419"/>
      <c r="D5" s="633" t="s">
        <v>24</v>
      </c>
      <c r="E5" s="427"/>
      <c r="F5" s="1174" t="s">
        <v>348</v>
      </c>
      <c r="G5" s="679"/>
      <c r="H5" s="1175"/>
      <c r="I5" s="1176"/>
      <c r="J5" s="1177"/>
      <c r="K5" s="1178"/>
      <c r="L5" s="1176"/>
      <c r="M5" s="1179"/>
      <c r="N5" s="1175"/>
      <c r="O5" s="1176"/>
      <c r="P5" s="1177"/>
      <c r="Q5" s="1175"/>
      <c r="R5" s="1176"/>
      <c r="S5" s="1177"/>
      <c r="T5" s="1175"/>
      <c r="U5" s="1176"/>
      <c r="V5" s="1177"/>
      <c r="W5" s="1175"/>
      <c r="X5" s="1176"/>
      <c r="Y5" s="1177"/>
      <c r="Z5" s="1178"/>
      <c r="AA5" s="1176"/>
      <c r="AB5" s="1179"/>
      <c r="AC5" s="1175"/>
      <c r="AD5" s="957"/>
      <c r="AE5" s="1177"/>
      <c r="AF5" s="1175"/>
      <c r="AG5" s="957"/>
      <c r="AH5" s="1177"/>
      <c r="AI5" s="1175"/>
      <c r="AJ5" s="957"/>
      <c r="AK5" s="1177"/>
      <c r="AL5" s="1175"/>
      <c r="AM5" s="957"/>
      <c r="AN5" s="1177"/>
      <c r="AO5" s="1178"/>
      <c r="AP5" s="957"/>
      <c r="AQ5" s="1179"/>
      <c r="AR5" s="1175"/>
      <c r="AS5" s="957"/>
      <c r="AT5" s="1177"/>
      <c r="AU5" s="1175"/>
      <c r="AV5" s="957"/>
      <c r="AW5" s="1177"/>
      <c r="AX5" s="1175"/>
      <c r="AY5" s="957"/>
      <c r="AZ5" s="1177"/>
      <c r="BA5" s="1175"/>
      <c r="BB5" s="957"/>
      <c r="BC5" s="1177"/>
      <c r="BD5" s="1180"/>
      <c r="BE5" s="1181"/>
      <c r="BF5" s="1182"/>
      <c r="BG5" s="1183"/>
      <c r="BH5" s="1181"/>
      <c r="BI5" s="1182"/>
      <c r="BJ5" s="1183"/>
      <c r="BK5" s="1181"/>
      <c r="BL5" s="1182"/>
      <c r="BM5" s="1183"/>
      <c r="BN5" s="1181"/>
      <c r="BO5" s="1182"/>
      <c r="BP5" s="1183"/>
      <c r="BQ5" s="1181"/>
      <c r="BR5" s="1182"/>
      <c r="BS5" s="1180"/>
      <c r="BT5" s="1181"/>
      <c r="BU5" s="1182"/>
      <c r="BV5" s="1183"/>
      <c r="BW5" s="1181"/>
      <c r="BX5" s="1184"/>
      <c r="BY5" s="1183"/>
      <c r="BZ5" s="1181"/>
      <c r="CA5" s="1182"/>
    </row>
    <row r="6" spans="1:79" x14ac:dyDescent="0.2">
      <c r="A6" s="434"/>
      <c r="B6" s="1185"/>
      <c r="C6" s="419"/>
      <c r="D6" s="640" t="s">
        <v>349</v>
      </c>
      <c r="E6" s="435"/>
      <c r="F6" s="1049" t="s">
        <v>26</v>
      </c>
      <c r="G6" s="679"/>
      <c r="H6" s="1003">
        <f>ROUND(SQRT(I6^2+J6^2)*1000/(SQRT(3)*I9),2)</f>
        <v>139.59</v>
      </c>
      <c r="I6" s="575">
        <f>I29+I19</f>
        <v>2.1784960000000004</v>
      </c>
      <c r="J6" s="1186">
        <f>J29+J19</f>
        <v>1.155888</v>
      </c>
      <c r="K6" s="1003">
        <f>ROUND(SQRT(L6^2+M6^2)*1000/(SQRT(3)*L9),2)</f>
        <v>133.72999999999999</v>
      </c>
      <c r="L6" s="575">
        <f>L29+L19</f>
        <v>2.0716000000000001</v>
      </c>
      <c r="M6" s="1186">
        <f>M29+M19</f>
        <v>1.136072</v>
      </c>
      <c r="N6" s="1003">
        <f>ROUND(SQRT(O6^2+P6^2)*1000/(SQRT(3)*O9),2)</f>
        <v>133.28</v>
      </c>
      <c r="O6" s="575">
        <f>O29+O19</f>
        <v>2.0648879999999998</v>
      </c>
      <c r="P6" s="1186">
        <f>P29+P19</f>
        <v>1.131472</v>
      </c>
      <c r="Q6" s="1003">
        <f>ROUND(SQRT(R6^2+S6^2)*1000/(SQRT(3)*R9),2)</f>
        <v>135.55000000000001</v>
      </c>
      <c r="R6" s="575">
        <f>R29+R19</f>
        <v>2.1062400000000001</v>
      </c>
      <c r="S6" s="1186">
        <f>S29+S19</f>
        <v>1.139672</v>
      </c>
      <c r="T6" s="1003">
        <f>ROUND(SQRT(U6^2+V6^2)*1000/(SQRT(3)*U9),2)</f>
        <v>140.34</v>
      </c>
      <c r="U6" s="575">
        <f>U29+U19</f>
        <v>2.2081520000000001</v>
      </c>
      <c r="V6" s="1186">
        <f>V29+V19</f>
        <v>1.1274719999999998</v>
      </c>
      <c r="W6" s="1003">
        <f>ROUND(SQRT(X6^2+Y6^2)*1000/(SQRT(3)*X9),2)</f>
        <v>154.05000000000001</v>
      </c>
      <c r="X6" s="575">
        <f>X29+X19</f>
        <v>2.463368</v>
      </c>
      <c r="Y6" s="1186">
        <f>Y29+Y19</f>
        <v>1.1572720000000001</v>
      </c>
      <c r="Z6" s="1003">
        <f>ROUND(SQRT(AA6^2+AB6^2)*1000/(SQRT(3)*AA9),2)</f>
        <v>172.11</v>
      </c>
      <c r="AA6" s="575">
        <f>AA29+AA19</f>
        <v>2.7344800000000005</v>
      </c>
      <c r="AB6" s="1186">
        <f>AB29+AB19</f>
        <v>1.3296879999999998</v>
      </c>
      <c r="AC6" s="1003">
        <f>ROUND(SQRT(AD6^2+AE6^2)*1000/(SQRT(3)*AD9),2)</f>
        <v>177.58</v>
      </c>
      <c r="AD6" s="575">
        <f>AD29+AD19</f>
        <v>2.8102960000000001</v>
      </c>
      <c r="AE6" s="1186">
        <f>AE29+AE19</f>
        <v>1.3944879999999999</v>
      </c>
      <c r="AF6" s="1003">
        <f>ROUND(SQRT(AG6^2+AH6^2)*1000/(SQRT(3)*AG9),2)</f>
        <v>178.79</v>
      </c>
      <c r="AG6" s="575">
        <f>AG29+AG19</f>
        <v>2.8392239999999997</v>
      </c>
      <c r="AH6" s="1186">
        <f>AH29+AH19</f>
        <v>1.384072</v>
      </c>
      <c r="AI6" s="1003">
        <f>ROUND(SQRT(AJ6^2+AK6^2)*1000/(SQRT(3)*AJ9),2)</f>
        <v>174.5</v>
      </c>
      <c r="AJ6" s="575">
        <f>AJ29+AJ19</f>
        <v>2.7899919999999998</v>
      </c>
      <c r="AK6" s="1186">
        <f>AK29+AK19</f>
        <v>1.311488</v>
      </c>
      <c r="AL6" s="1003">
        <f>ROUND(SQRT(AM6^2+AN6^2)*1000/(SQRT(3)*AM9),2)</f>
        <v>165.63</v>
      </c>
      <c r="AM6" s="575">
        <f>AM29+AM19</f>
        <v>2.6643759999999999</v>
      </c>
      <c r="AN6" s="1186">
        <f>AN29+AN19</f>
        <v>1.2096879999999999</v>
      </c>
      <c r="AO6" s="1003">
        <f>ROUND(SQRT(AP6^2+AQ6^2)*1000/(SQRT(3)*AP9),2)</f>
        <v>175.43</v>
      </c>
      <c r="AP6" s="575">
        <f>AP29+AP19</f>
        <v>2.7833920000000001</v>
      </c>
      <c r="AQ6" s="1186">
        <f>AQ29+AQ19</f>
        <v>1.3632880000000001</v>
      </c>
      <c r="AR6" s="1003">
        <f>ROUND(SQRT(AS6^2+AT6^2)*1000/(SQRT(3)*AS9),2)</f>
        <v>170.94</v>
      </c>
      <c r="AS6" s="575">
        <f>AS29+AS19</f>
        <v>2.703144</v>
      </c>
      <c r="AT6" s="1186">
        <f>AT29+AT19</f>
        <v>1.3464879999999999</v>
      </c>
      <c r="AU6" s="1003">
        <f>ROUND(SQRT(AV6^2+AW6^2)*1000/(SQRT(3)*AV9),2)</f>
        <v>173.96</v>
      </c>
      <c r="AV6" s="575">
        <f>AV29+AV19</f>
        <v>2.7527759999999994</v>
      </c>
      <c r="AW6" s="1186">
        <f>AW29+AW19</f>
        <v>1.3666880000000001</v>
      </c>
      <c r="AX6" s="1003">
        <f>ROUND(SQRT(AY6^2+AZ6^2)*1000/(SQRT(3)*AY9),2)</f>
        <v>171.5</v>
      </c>
      <c r="AY6" s="575">
        <f>AY29+AY19</f>
        <v>2.7168799999999997</v>
      </c>
      <c r="AZ6" s="1186">
        <f>AZ29+AZ19</f>
        <v>1.3410880000000001</v>
      </c>
      <c r="BA6" s="1003">
        <f>ROUND(SQRT(BB6^2+BC6^2)*1000/(SQRT(3)*BB9),2)</f>
        <v>172.74</v>
      </c>
      <c r="BB6" s="575">
        <f>BB29+BB19</f>
        <v>2.7343120000000001</v>
      </c>
      <c r="BC6" s="1186">
        <f>BC29+BC19</f>
        <v>1.3552719999999998</v>
      </c>
      <c r="BD6" s="1003">
        <f>ROUND(SQRT(BE6^2+BF6^2)*1000/(SQRT(3)*BE9),2)</f>
        <v>172.29</v>
      </c>
      <c r="BE6" s="575">
        <f>BE29+BE19</f>
        <v>2.7299600000000002</v>
      </c>
      <c r="BF6" s="1186">
        <f>BF29+BF19</f>
        <v>1.3460879999999997</v>
      </c>
      <c r="BG6" s="1003">
        <f>ROUND(SQRT(BH6^2+BI6^2)*1000/(SQRT(3)*BH9),2)</f>
        <v>166.87</v>
      </c>
      <c r="BH6" s="575">
        <f>BH29+BH19</f>
        <v>2.6727120000000002</v>
      </c>
      <c r="BI6" s="1186">
        <f>BI29+BI19</f>
        <v>1.2442880000000001</v>
      </c>
      <c r="BJ6" s="1003">
        <f>ROUND(SQRT(BK6^2+BL6^2)*1000/(SQRT(3)*BK9),2)</f>
        <v>166.5</v>
      </c>
      <c r="BK6" s="575">
        <f>BK29+BK19</f>
        <v>2.6613280000000001</v>
      </c>
      <c r="BL6" s="1186">
        <f>BL29+BL19</f>
        <v>1.253072</v>
      </c>
      <c r="BM6" s="1003">
        <f>ROUND(SQRT(BN6^2+BO6^2)*1000/(SQRT(3)*BN9),2)</f>
        <v>168.2</v>
      </c>
      <c r="BN6" s="575">
        <f>BN29+BN19</f>
        <v>2.7015120000000001</v>
      </c>
      <c r="BO6" s="1186">
        <f>BO29+BO19</f>
        <v>1.2378879999999999</v>
      </c>
      <c r="BP6" s="1003">
        <f>ROUND(SQRT(BQ6^2+BR6^2)*1000/(SQRT(3)*BQ9),2)</f>
        <v>176.5</v>
      </c>
      <c r="BQ6" s="575">
        <f>BQ29+BQ19</f>
        <v>2.82708</v>
      </c>
      <c r="BR6" s="1186">
        <f>BR29+BR19</f>
        <v>1.315672</v>
      </c>
      <c r="BS6" s="1003">
        <f>ROUND(SQRT(BT6^2+BU6^2)*1000/(SQRT(3)*BT9),2)</f>
        <v>170.27</v>
      </c>
      <c r="BT6" s="575">
        <f>BT29+BT19</f>
        <v>2.7071440000000004</v>
      </c>
      <c r="BU6" s="1186">
        <f>BU29+BU19</f>
        <v>1.3116720000000002</v>
      </c>
      <c r="BV6" s="1003">
        <f>ROUND(SQRT(BW6^2+BX6^2)*1000/(SQRT(3)*BW9),2)</f>
        <v>149.51</v>
      </c>
      <c r="BW6" s="575">
        <f>BW29+BW19</f>
        <v>2.3690800000000003</v>
      </c>
      <c r="BX6" s="1186">
        <f>BX29+BX19</f>
        <v>1.167888</v>
      </c>
      <c r="BY6" s="1003">
        <f>ROUND(SQRT(BZ6^2+CA6^2)*1000/(SQRT(3)*BZ9),2)</f>
        <v>149.38</v>
      </c>
      <c r="BZ6" s="575">
        <f>BZ29+BZ19</f>
        <v>2.3220320000000001</v>
      </c>
      <c r="CA6" s="1186">
        <f>CA29+CA19</f>
        <v>1.2540719999999999</v>
      </c>
    </row>
    <row r="7" spans="1:79" ht="13.5" customHeight="1" thickBot="1" x14ac:dyDescent="0.25">
      <c r="A7" s="434"/>
      <c r="B7" s="442"/>
      <c r="C7" s="419"/>
      <c r="D7" s="507"/>
      <c r="E7" s="494"/>
      <c r="F7" s="1187"/>
      <c r="G7" s="419"/>
      <c r="H7" s="1188">
        <v>0</v>
      </c>
      <c r="I7" s="1189">
        <f>SQRT(3)*I10*H7*I25*POWER(10,-3)</f>
        <v>0</v>
      </c>
      <c r="J7" s="1190">
        <f>I7*AC25</f>
        <v>0</v>
      </c>
      <c r="K7" s="1188">
        <v>0</v>
      </c>
      <c r="L7" s="1189">
        <f>SQRT(3)*L10*K7*L25*POWER(10,-3)</f>
        <v>0</v>
      </c>
      <c r="M7" s="1191">
        <f>L7*BS25</f>
        <v>0</v>
      </c>
      <c r="N7" s="1188">
        <v>0</v>
      </c>
      <c r="O7" s="1189">
        <f>SQRT(3)*O10*N7*O25*POWER(10,-3)</f>
        <v>0</v>
      </c>
      <c r="P7" s="1190">
        <f>O7*BY25</f>
        <v>0</v>
      </c>
      <c r="Q7" s="1188">
        <v>0</v>
      </c>
      <c r="R7" s="1189">
        <f>SQRT(3)*R10*Q7*R25*POWER(10,-3)</f>
        <v>0</v>
      </c>
      <c r="S7" s="1190">
        <f>R7*CB25</f>
        <v>0</v>
      </c>
      <c r="T7" s="1188">
        <v>0</v>
      </c>
      <c r="U7" s="1189">
        <f>SQRT(3)*U10*T7*U25*POWER(10,-3)</f>
        <v>0</v>
      </c>
      <c r="V7" s="1190">
        <f>U7*CE25</f>
        <v>0</v>
      </c>
      <c r="W7" s="1188">
        <v>0</v>
      </c>
      <c r="X7" s="1189">
        <f>SQRT(3)*X10*W7*X25*POWER(10,-3)</f>
        <v>0</v>
      </c>
      <c r="Y7" s="1190">
        <f>X7*CH25</f>
        <v>0</v>
      </c>
      <c r="Z7" s="1188">
        <v>0</v>
      </c>
      <c r="AA7" s="1189">
        <f>SQRT(3)*AA10*Z7*AA25*POWER(10,-3)</f>
        <v>0</v>
      </c>
      <c r="AB7" s="1191">
        <f>AA7*CK25</f>
        <v>0</v>
      </c>
      <c r="AC7" s="1188">
        <v>0</v>
      </c>
      <c r="AD7" s="1189">
        <f>SQRT(3)*AD10*AC7*I25*POWER(10,-3)</f>
        <v>0</v>
      </c>
      <c r="AE7" s="1190">
        <f>AD7*AC25</f>
        <v>0</v>
      </c>
      <c r="AF7" s="1188">
        <v>0</v>
      </c>
      <c r="AG7" s="1189">
        <f>SQRT(3)*AG10*AF7*L25*POWER(10,-3)</f>
        <v>0</v>
      </c>
      <c r="AH7" s="1190">
        <f>AG7*AF25</f>
        <v>0</v>
      </c>
      <c r="AI7" s="1188">
        <v>0</v>
      </c>
      <c r="AJ7" s="1189">
        <f>SQRT(3)*AJ10*AI7*O25*POWER(10,-3)</f>
        <v>0</v>
      </c>
      <c r="AK7" s="1190">
        <f>AJ7*AI25</f>
        <v>0</v>
      </c>
      <c r="AL7" s="1188">
        <v>0</v>
      </c>
      <c r="AM7" s="1189">
        <f>SQRT(3)*AM10*AL7*R25*POWER(10,-3)</f>
        <v>0</v>
      </c>
      <c r="AN7" s="1190">
        <f>AM7*AL25</f>
        <v>0</v>
      </c>
      <c r="AO7" s="1188">
        <v>0</v>
      </c>
      <c r="AP7" s="1189">
        <f>SQRT(3)*AP10*AO7*U25*POWER(10,-3)</f>
        <v>0</v>
      </c>
      <c r="AQ7" s="1191">
        <f>AP7*AO25</f>
        <v>0</v>
      </c>
      <c r="AR7" s="1188">
        <v>0</v>
      </c>
      <c r="AS7" s="1189">
        <f>SQRT(3)*AS10*AR7*X25*POWER(10,-3)</f>
        <v>0</v>
      </c>
      <c r="AT7" s="1190">
        <f>AS7*AR25</f>
        <v>0</v>
      </c>
      <c r="AU7" s="1188">
        <v>0</v>
      </c>
      <c r="AV7" s="1189">
        <f>SQRT(3)*AV10*AU7*AA25*POWER(10,-3)</f>
        <v>0</v>
      </c>
      <c r="AW7" s="1190">
        <f>AV7*AU25</f>
        <v>0</v>
      </c>
      <c r="AX7" s="1188">
        <v>0</v>
      </c>
      <c r="AY7" s="1189">
        <f>SQRT(3)*AY10*AX7*AD25*POWER(10,-3)</f>
        <v>0</v>
      </c>
      <c r="AZ7" s="1190">
        <f>AY7*AX25</f>
        <v>0</v>
      </c>
      <c r="BA7" s="1188">
        <v>0</v>
      </c>
      <c r="BB7" s="575"/>
      <c r="BC7" s="1192"/>
      <c r="BD7" s="1188">
        <v>0</v>
      </c>
      <c r="BE7" s="548"/>
      <c r="BF7" s="1193"/>
      <c r="BG7" s="1188">
        <v>0</v>
      </c>
      <c r="BH7" s="548"/>
      <c r="BI7" s="1193"/>
      <c r="BJ7" s="1188">
        <v>0</v>
      </c>
      <c r="BK7" s="548"/>
      <c r="BL7" s="1193"/>
      <c r="BM7" s="1188">
        <v>0</v>
      </c>
      <c r="BN7" s="548"/>
      <c r="BO7" s="1193"/>
      <c r="BP7" s="1188">
        <v>0</v>
      </c>
      <c r="BQ7" s="548"/>
      <c r="BR7" s="1193"/>
      <c r="BS7" s="1188">
        <v>0</v>
      </c>
      <c r="BT7" s="548"/>
      <c r="BU7" s="1193"/>
      <c r="BV7" s="1188">
        <v>0</v>
      </c>
      <c r="BW7" s="548"/>
      <c r="BX7" s="1194"/>
      <c r="BY7" s="1188">
        <v>0</v>
      </c>
      <c r="BZ7" s="548"/>
      <c r="CA7" s="1193"/>
    </row>
    <row r="8" spans="1:79" x14ac:dyDescent="0.2">
      <c r="A8" s="1195" t="s">
        <v>23</v>
      </c>
      <c r="B8" s="1196"/>
      <c r="C8" s="487">
        <v>25</v>
      </c>
      <c r="D8" s="633" t="s">
        <v>28</v>
      </c>
      <c r="E8" s="427"/>
      <c r="F8" s="1174" t="s">
        <v>348</v>
      </c>
      <c r="G8" s="596"/>
      <c r="H8" s="1183"/>
      <c r="I8" s="536">
        <v>121</v>
      </c>
      <c r="J8" s="1182"/>
      <c r="K8" s="1183"/>
      <c r="L8" s="536">
        <v>121</v>
      </c>
      <c r="M8" s="1182"/>
      <c r="N8" s="1183"/>
      <c r="O8" s="536">
        <v>121</v>
      </c>
      <c r="P8" s="1182"/>
      <c r="Q8" s="1183"/>
      <c r="R8" s="536">
        <v>121</v>
      </c>
      <c r="S8" s="1182"/>
      <c r="T8" s="1183"/>
      <c r="U8" s="536">
        <v>121</v>
      </c>
      <c r="V8" s="1182"/>
      <c r="W8" s="1183"/>
      <c r="X8" s="536">
        <v>121</v>
      </c>
      <c r="Y8" s="1182"/>
      <c r="Z8" s="1183"/>
      <c r="AA8" s="536">
        <v>121</v>
      </c>
      <c r="AB8" s="1182"/>
      <c r="AC8" s="1183"/>
      <c r="AD8" s="536">
        <v>121</v>
      </c>
      <c r="AE8" s="1182"/>
      <c r="AF8" s="1183"/>
      <c r="AG8" s="536">
        <v>121</v>
      </c>
      <c r="AH8" s="1182"/>
      <c r="AI8" s="1183"/>
      <c r="AJ8" s="536">
        <v>121</v>
      </c>
      <c r="AK8" s="1182"/>
      <c r="AL8" s="1183"/>
      <c r="AM8" s="536">
        <v>121</v>
      </c>
      <c r="AN8" s="1182"/>
      <c r="AO8" s="1183"/>
      <c r="AP8" s="536">
        <v>121</v>
      </c>
      <c r="AQ8" s="1182"/>
      <c r="AR8" s="1183"/>
      <c r="AS8" s="536">
        <v>121</v>
      </c>
      <c r="AT8" s="1182"/>
      <c r="AU8" s="1183"/>
      <c r="AV8" s="536">
        <v>121</v>
      </c>
      <c r="AW8" s="1182"/>
      <c r="AX8" s="1183"/>
      <c r="AY8" s="536">
        <v>121</v>
      </c>
      <c r="AZ8" s="1182"/>
      <c r="BA8" s="1183"/>
      <c r="BB8" s="536">
        <v>121</v>
      </c>
      <c r="BC8" s="1182"/>
      <c r="BD8" s="1183"/>
      <c r="BE8" s="536">
        <v>121</v>
      </c>
      <c r="BF8" s="1182"/>
      <c r="BG8" s="1183"/>
      <c r="BH8" s="536">
        <v>121</v>
      </c>
      <c r="BI8" s="1182"/>
      <c r="BJ8" s="1183"/>
      <c r="BK8" s="536">
        <v>121</v>
      </c>
      <c r="BL8" s="1182"/>
      <c r="BM8" s="1183"/>
      <c r="BN8" s="536">
        <v>121</v>
      </c>
      <c r="BO8" s="1182"/>
      <c r="BP8" s="1183"/>
      <c r="BQ8" s="536">
        <v>121</v>
      </c>
      <c r="BR8" s="1182"/>
      <c r="BS8" s="1183"/>
      <c r="BT8" s="536">
        <v>121</v>
      </c>
      <c r="BU8" s="1182"/>
      <c r="BV8" s="1183"/>
      <c r="BW8" s="536">
        <v>121</v>
      </c>
      <c r="BX8" s="1182"/>
      <c r="BY8" s="1183"/>
      <c r="BZ8" s="536">
        <v>121</v>
      </c>
      <c r="CA8" s="1182"/>
    </row>
    <row r="9" spans="1:79" x14ac:dyDescent="0.2">
      <c r="A9" s="436"/>
      <c r="B9" s="435"/>
      <c r="C9" s="419"/>
      <c r="D9" s="640" t="s">
        <v>349</v>
      </c>
      <c r="E9" s="435"/>
      <c r="F9" s="1197" t="s">
        <v>26</v>
      </c>
      <c r="G9" s="642"/>
      <c r="H9" s="1175"/>
      <c r="I9" s="578">
        <v>10.199999999999999</v>
      </c>
      <c r="J9" s="579"/>
      <c r="K9" s="1175"/>
      <c r="L9" s="578">
        <v>10.199999999999999</v>
      </c>
      <c r="M9" s="579"/>
      <c r="N9" s="1175"/>
      <c r="O9" s="578">
        <v>10.199999999999999</v>
      </c>
      <c r="P9" s="579"/>
      <c r="Q9" s="1175"/>
      <c r="R9" s="578">
        <v>10.199999999999999</v>
      </c>
      <c r="S9" s="579"/>
      <c r="T9" s="1175"/>
      <c r="U9" s="578">
        <v>10.199999999999999</v>
      </c>
      <c r="V9" s="579"/>
      <c r="W9" s="1175"/>
      <c r="X9" s="578">
        <v>10.199999999999999</v>
      </c>
      <c r="Y9" s="579"/>
      <c r="Z9" s="1175"/>
      <c r="AA9" s="578">
        <v>10.199999999999999</v>
      </c>
      <c r="AB9" s="579"/>
      <c r="AC9" s="1175"/>
      <c r="AD9" s="578">
        <v>10.199999999999999</v>
      </c>
      <c r="AE9" s="579"/>
      <c r="AF9" s="1175"/>
      <c r="AG9" s="578">
        <v>10.199999999999999</v>
      </c>
      <c r="AH9" s="579"/>
      <c r="AI9" s="1175"/>
      <c r="AJ9" s="578">
        <v>10.199999999999999</v>
      </c>
      <c r="AK9" s="579"/>
      <c r="AL9" s="1175"/>
      <c r="AM9" s="578">
        <v>10.199999999999999</v>
      </c>
      <c r="AN9" s="579"/>
      <c r="AO9" s="1175"/>
      <c r="AP9" s="578">
        <v>10.199999999999999</v>
      </c>
      <c r="AQ9" s="579"/>
      <c r="AR9" s="1175"/>
      <c r="AS9" s="578">
        <v>10.199999999999999</v>
      </c>
      <c r="AT9" s="579"/>
      <c r="AU9" s="1175"/>
      <c r="AV9" s="578">
        <v>10.199999999999999</v>
      </c>
      <c r="AW9" s="579"/>
      <c r="AX9" s="1175"/>
      <c r="AY9" s="578">
        <v>10.199999999999999</v>
      </c>
      <c r="AZ9" s="579"/>
      <c r="BA9" s="1175"/>
      <c r="BB9" s="578">
        <v>10.199999999999999</v>
      </c>
      <c r="BC9" s="579"/>
      <c r="BD9" s="1175"/>
      <c r="BE9" s="578">
        <v>10.199999999999999</v>
      </c>
      <c r="BF9" s="579"/>
      <c r="BG9" s="1175"/>
      <c r="BH9" s="578">
        <v>10.199999999999999</v>
      </c>
      <c r="BI9" s="579"/>
      <c r="BJ9" s="1175"/>
      <c r="BK9" s="578">
        <v>10.199999999999999</v>
      </c>
      <c r="BL9" s="579"/>
      <c r="BM9" s="1175"/>
      <c r="BN9" s="578">
        <v>10.199999999999999</v>
      </c>
      <c r="BO9" s="579"/>
      <c r="BP9" s="1175"/>
      <c r="BQ9" s="578">
        <v>10.199999999999999</v>
      </c>
      <c r="BR9" s="579"/>
      <c r="BS9" s="1175"/>
      <c r="BT9" s="578">
        <v>10.199999999999999</v>
      </c>
      <c r="BU9" s="579"/>
      <c r="BV9" s="1175"/>
      <c r="BW9" s="578">
        <v>10.199999999999999</v>
      </c>
      <c r="BX9" s="579"/>
      <c r="BY9" s="1175"/>
      <c r="BZ9" s="578">
        <v>10.199999999999999</v>
      </c>
      <c r="CA9" s="579"/>
    </row>
    <row r="10" spans="1:79" ht="13.5" thickBot="1" x14ac:dyDescent="0.25">
      <c r="A10" s="436"/>
      <c r="B10" s="435"/>
      <c r="C10" s="419"/>
      <c r="D10" s="507"/>
      <c r="E10" s="494"/>
      <c r="F10" s="1187"/>
      <c r="G10" s="1198"/>
      <c r="H10" s="1199"/>
      <c r="I10" s="1200"/>
      <c r="J10" s="1201"/>
      <c r="K10" s="1199"/>
      <c r="L10" s="1200"/>
      <c r="M10" s="1201"/>
      <c r="N10" s="1199"/>
      <c r="O10" s="1200"/>
      <c r="P10" s="1201"/>
      <c r="Q10" s="1199"/>
      <c r="R10" s="1200"/>
      <c r="S10" s="1201"/>
      <c r="T10" s="1199"/>
      <c r="U10" s="1200"/>
      <c r="V10" s="1201"/>
      <c r="W10" s="1199"/>
      <c r="X10" s="1200"/>
      <c r="Y10" s="1201"/>
      <c r="Z10" s="1199"/>
      <c r="AA10" s="1200"/>
      <c r="AB10" s="1201"/>
      <c r="AC10" s="1199"/>
      <c r="AD10" s="1200"/>
      <c r="AE10" s="1201"/>
      <c r="AF10" s="1199"/>
      <c r="AG10" s="1200"/>
      <c r="AH10" s="1201"/>
      <c r="AI10" s="1199"/>
      <c r="AJ10" s="1200"/>
      <c r="AK10" s="1201"/>
      <c r="AL10" s="1199"/>
      <c r="AM10" s="1200"/>
      <c r="AN10" s="1201"/>
      <c r="AO10" s="1199"/>
      <c r="AP10" s="1200"/>
      <c r="AQ10" s="1201"/>
      <c r="AR10" s="1199"/>
      <c r="AS10" s="1200"/>
      <c r="AT10" s="1201"/>
      <c r="AU10" s="1199"/>
      <c r="AV10" s="1200"/>
      <c r="AW10" s="1201"/>
      <c r="AX10" s="1199"/>
      <c r="AY10" s="1200"/>
      <c r="AZ10" s="1201"/>
      <c r="BA10" s="1199"/>
      <c r="BB10" s="1200"/>
      <c r="BC10" s="1201"/>
      <c r="BD10" s="1199"/>
      <c r="BE10" s="1200"/>
      <c r="BF10" s="1201"/>
      <c r="BG10" s="1199"/>
      <c r="BH10" s="1200"/>
      <c r="BI10" s="1201"/>
      <c r="BJ10" s="1199"/>
      <c r="BK10" s="1200"/>
      <c r="BL10" s="1201"/>
      <c r="BM10" s="1199"/>
      <c r="BN10" s="1200"/>
      <c r="BO10" s="1201"/>
      <c r="BP10" s="1199"/>
      <c r="BQ10" s="1200"/>
      <c r="BR10" s="1201"/>
      <c r="BS10" s="1199"/>
      <c r="BT10" s="1200"/>
      <c r="BU10" s="1201"/>
      <c r="BV10" s="1199"/>
      <c r="BW10" s="1200"/>
      <c r="BX10" s="1201"/>
      <c r="BY10" s="1199"/>
      <c r="BZ10" s="1200"/>
      <c r="CA10" s="1201"/>
    </row>
    <row r="11" spans="1:79" ht="13.5" thickBot="1" x14ac:dyDescent="0.25">
      <c r="A11" s="493"/>
      <c r="B11" s="494"/>
      <c r="C11" s="494"/>
      <c r="D11" s="507" t="s">
        <v>27</v>
      </c>
      <c r="E11" s="420"/>
      <c r="F11" s="479"/>
      <c r="G11" s="479"/>
      <c r="H11" s="1202"/>
      <c r="I11" s="1203">
        <v>6</v>
      </c>
      <c r="J11" s="1204"/>
      <c r="K11" s="1202"/>
      <c r="L11" s="1203">
        <v>6</v>
      </c>
      <c r="M11" s="1204"/>
      <c r="N11" s="1202"/>
      <c r="O11" s="1203">
        <v>6</v>
      </c>
      <c r="P11" s="1204"/>
      <c r="Q11" s="1202"/>
      <c r="R11" s="1203">
        <v>6</v>
      </c>
      <c r="S11" s="1204"/>
      <c r="T11" s="1202"/>
      <c r="U11" s="1203">
        <v>6</v>
      </c>
      <c r="V11" s="1204"/>
      <c r="W11" s="1202"/>
      <c r="X11" s="1203">
        <v>6</v>
      </c>
      <c r="Y11" s="1204"/>
      <c r="Z11" s="1202"/>
      <c r="AA11" s="1203">
        <v>6</v>
      </c>
      <c r="AB11" s="1204"/>
      <c r="AC11" s="1202"/>
      <c r="AD11" s="1203">
        <v>6</v>
      </c>
      <c r="AE11" s="1204"/>
      <c r="AF11" s="1202"/>
      <c r="AG11" s="1203">
        <v>6</v>
      </c>
      <c r="AH11" s="1204"/>
      <c r="AI11" s="1202"/>
      <c r="AJ11" s="1203">
        <v>6</v>
      </c>
      <c r="AK11" s="1204"/>
      <c r="AL11" s="1202"/>
      <c r="AM11" s="1203">
        <v>6</v>
      </c>
      <c r="AN11" s="1204"/>
      <c r="AO11" s="1202"/>
      <c r="AP11" s="1203">
        <v>6</v>
      </c>
      <c r="AQ11" s="1204"/>
      <c r="AR11" s="1202"/>
      <c r="AS11" s="1203">
        <v>6</v>
      </c>
      <c r="AT11" s="1204"/>
      <c r="AU11" s="1202"/>
      <c r="AV11" s="1203">
        <v>6</v>
      </c>
      <c r="AW11" s="1204"/>
      <c r="AX11" s="1202"/>
      <c r="AY11" s="1203">
        <v>6</v>
      </c>
      <c r="AZ11" s="1204"/>
      <c r="BA11" s="1202"/>
      <c r="BB11" s="1203">
        <v>6</v>
      </c>
      <c r="BC11" s="1204"/>
      <c r="BD11" s="1202"/>
      <c r="BE11" s="1203">
        <v>6</v>
      </c>
      <c r="BF11" s="1204"/>
      <c r="BG11" s="1202"/>
      <c r="BH11" s="1203">
        <v>6</v>
      </c>
      <c r="BI11" s="1204"/>
      <c r="BJ11" s="1202"/>
      <c r="BK11" s="1203">
        <v>6</v>
      </c>
      <c r="BL11" s="1204"/>
      <c r="BM11" s="1202"/>
      <c r="BN11" s="1203">
        <v>6</v>
      </c>
      <c r="BO11" s="1204"/>
      <c r="BP11" s="1202"/>
      <c r="BQ11" s="1203">
        <v>6</v>
      </c>
      <c r="BR11" s="1204"/>
      <c r="BS11" s="1202"/>
      <c r="BT11" s="1203">
        <v>6</v>
      </c>
      <c r="BU11" s="1204"/>
      <c r="BV11" s="1202"/>
      <c r="BW11" s="1203">
        <v>6</v>
      </c>
      <c r="BX11" s="1204"/>
      <c r="BY11" s="1202"/>
      <c r="BZ11" s="1203">
        <v>6</v>
      </c>
      <c r="CA11" s="1204"/>
    </row>
    <row r="12" spans="1:79" x14ac:dyDescent="0.2">
      <c r="A12" s="425"/>
      <c r="B12" s="427"/>
      <c r="C12" s="633"/>
      <c r="D12" s="436" t="s">
        <v>24</v>
      </c>
      <c r="E12" s="435"/>
      <c r="F12" s="1174" t="s">
        <v>348</v>
      </c>
      <c r="G12" s="596"/>
      <c r="H12" s="1205"/>
      <c r="I12" s="956"/>
      <c r="J12" s="1206"/>
      <c r="K12" s="1205"/>
      <c r="L12" s="956"/>
      <c r="M12" s="1207"/>
      <c r="N12" s="1205"/>
      <c r="O12" s="956"/>
      <c r="P12" s="1206"/>
      <c r="Q12" s="1205"/>
      <c r="R12" s="956"/>
      <c r="S12" s="1206"/>
      <c r="T12" s="1205"/>
      <c r="U12" s="956"/>
      <c r="V12" s="1206"/>
      <c r="W12" s="1205"/>
      <c r="X12" s="956"/>
      <c r="Y12" s="1206"/>
      <c r="Z12" s="1205"/>
      <c r="AA12" s="956"/>
      <c r="AB12" s="1207"/>
      <c r="AC12" s="1205"/>
      <c r="AD12" s="956"/>
      <c r="AE12" s="1206"/>
      <c r="AF12" s="1205"/>
      <c r="AG12" s="956"/>
      <c r="AH12" s="1206"/>
      <c r="AI12" s="1205"/>
      <c r="AJ12" s="956"/>
      <c r="AK12" s="1206"/>
      <c r="AL12" s="1205"/>
      <c r="AM12" s="956"/>
      <c r="AN12" s="1206"/>
      <c r="AO12" s="1205"/>
      <c r="AP12" s="956"/>
      <c r="AQ12" s="1207"/>
      <c r="AR12" s="1205"/>
      <c r="AS12" s="956"/>
      <c r="AT12" s="1206"/>
      <c r="AU12" s="1205"/>
      <c r="AV12" s="956"/>
      <c r="AW12" s="1206"/>
      <c r="AX12" s="1205"/>
      <c r="AY12" s="956"/>
      <c r="AZ12" s="1206"/>
      <c r="BA12" s="1205"/>
      <c r="BB12" s="956"/>
      <c r="BC12" s="1206"/>
      <c r="BD12" s="1205"/>
      <c r="BE12" s="956"/>
      <c r="BF12" s="1206"/>
      <c r="BG12" s="1205"/>
      <c r="BH12" s="956"/>
      <c r="BI12" s="1206"/>
      <c r="BJ12" s="1205"/>
      <c r="BK12" s="956"/>
      <c r="BL12" s="1206"/>
      <c r="BM12" s="1205"/>
      <c r="BN12" s="956"/>
      <c r="BO12" s="1206"/>
      <c r="BP12" s="1205"/>
      <c r="BQ12" s="956"/>
      <c r="BR12" s="1206"/>
      <c r="BS12" s="1205"/>
      <c r="BT12" s="956"/>
      <c r="BU12" s="1206"/>
      <c r="BV12" s="1205"/>
      <c r="BW12" s="956"/>
      <c r="BX12" s="1207"/>
      <c r="BY12" s="1205"/>
      <c r="BZ12" s="956"/>
      <c r="CA12" s="1206"/>
    </row>
    <row r="13" spans="1:79" x14ac:dyDescent="0.2">
      <c r="A13" s="436"/>
      <c r="B13" s="435"/>
      <c r="C13" s="640"/>
      <c r="D13" s="419" t="s">
        <v>350</v>
      </c>
      <c r="E13" s="419"/>
      <c r="F13" s="1197" t="s">
        <v>26</v>
      </c>
      <c r="G13" s="1208"/>
      <c r="H13" s="1003">
        <f>ROUND(SQRT(I13^2+J13^2)*1000/(SQRT(3)*I16),2)</f>
        <v>122.17</v>
      </c>
      <c r="I13" s="575">
        <f>I36+I21</f>
        <v>2.010472</v>
      </c>
      <c r="J13" s="1186">
        <f>J36+J21</f>
        <v>0.78500799999999993</v>
      </c>
      <c r="K13" s="1003">
        <f>ROUND(SQRT(L13^2+M13^2)*1000/(SQRT(3)*L16),2)</f>
        <v>117.44</v>
      </c>
      <c r="L13" s="575">
        <f>L36+L21</f>
        <v>1.9292400000000001</v>
      </c>
      <c r="M13" s="1186">
        <f>M36+M21</f>
        <v>0.76340799999999998</v>
      </c>
      <c r="N13" s="1003">
        <f>ROUND(SQRT(O13^2+P13^2)*1000/(SQRT(3)*O16),2)</f>
        <v>116.12</v>
      </c>
      <c r="O13" s="575">
        <f>O36+O21</f>
        <v>1.9090560000000001</v>
      </c>
      <c r="P13" s="1186">
        <f>P36+P21</f>
        <v>0.75125600000000003</v>
      </c>
      <c r="Q13" s="1003">
        <f>ROUND(SQRT(R13^2+S13^2)*1000/(SQRT(3)*R16),2)</f>
        <v>117.26</v>
      </c>
      <c r="R13" s="575">
        <f>R36+R21</f>
        <v>1.9308879999999997</v>
      </c>
      <c r="S13" s="1186">
        <f>S36+S21</f>
        <v>0.75061599999999984</v>
      </c>
      <c r="T13" s="1003">
        <f>ROUND(SQRT(U13^2+V13^2)*1000/(SQRT(3)*U16),2)</f>
        <v>124.92</v>
      </c>
      <c r="U13" s="575">
        <f>U36+U21</f>
        <v>2.0735840000000003</v>
      </c>
      <c r="V13" s="1186">
        <f>V36+V21</f>
        <v>0.75579999999999992</v>
      </c>
      <c r="W13" s="1003">
        <f>ROUND(SQRT(X13^2+Y13^2)*1000/(SQRT(3)*X16),2)</f>
        <v>138.53</v>
      </c>
      <c r="X13" s="575">
        <f>X36+X21</f>
        <v>2.3209360000000001</v>
      </c>
      <c r="Y13" s="1186">
        <f>Y36+Y21</f>
        <v>0.77647200000000005</v>
      </c>
      <c r="Z13" s="1003">
        <f>ROUND(SQRT(AA13^2+AB13^2)*1000/(SQRT(3)*AA16),2)</f>
        <v>152.58000000000001</v>
      </c>
      <c r="AA13" s="575">
        <f>AA36+AA21</f>
        <v>2.5260160000000003</v>
      </c>
      <c r="AB13" s="1186">
        <f>AB36+AB21</f>
        <v>0.86267199999999988</v>
      </c>
      <c r="AC13" s="1003">
        <f>ROUND(SQRT(AD13^2+AE13^2)*1000/(SQRT(3)*AD16),2)</f>
        <v>163.92</v>
      </c>
      <c r="AD13" s="575">
        <f>AD36+AD21</f>
        <v>2.6990159999999994</v>
      </c>
      <c r="AE13" s="1186">
        <f>AE36+AE21</f>
        <v>0.96888799999999986</v>
      </c>
      <c r="AF13" s="1003">
        <f>ROUND(SQRT(AG13^2+AH13^2)*1000/(SQRT(3)*AG16),2)</f>
        <v>164.82</v>
      </c>
      <c r="AG13" s="575">
        <f>AG36+AG21</f>
        <v>2.7190319999999999</v>
      </c>
      <c r="AH13" s="1186">
        <f>AH36+AH21</f>
        <v>0.95931999999999995</v>
      </c>
      <c r="AI13" s="1003">
        <f>ROUND(SQRT(AJ13^2+AK13^2)*1000/(SQRT(3)*AJ16),2)</f>
        <v>166.21</v>
      </c>
      <c r="AJ13" s="575">
        <f>AJ36+AJ21</f>
        <v>2.746</v>
      </c>
      <c r="AK13" s="1186">
        <f>AK36+AK21</f>
        <v>0.95610399999999973</v>
      </c>
      <c r="AL13" s="1003">
        <f>ROUND(SQRT(AM13^2+AN13^2)*1000/(SQRT(3)*AM16),2)</f>
        <v>165.5</v>
      </c>
      <c r="AM13" s="575">
        <f>AM36+AM21</f>
        <v>2.749968</v>
      </c>
      <c r="AN13" s="1186">
        <f>AN36+AN21</f>
        <v>0.90548799999999985</v>
      </c>
      <c r="AO13" s="1003">
        <f>ROUND(SQRT(AP13^2+AQ13^2)*1000/(SQRT(3)*AP16),2)</f>
        <v>154.9</v>
      </c>
      <c r="AP13" s="575">
        <f>AP36+AP21</f>
        <v>2.5690079999999997</v>
      </c>
      <c r="AQ13" s="1186">
        <f>AQ36+AQ21</f>
        <v>0.86195199999999983</v>
      </c>
      <c r="AR13" s="1003">
        <f>ROUND(SQRT(AS13^2+AT13^2)*1000/(SQRT(3)*AS16),2)</f>
        <v>152.91</v>
      </c>
      <c r="AS13" s="575">
        <f>AS36+AS21</f>
        <v>2.5169679999999999</v>
      </c>
      <c r="AT13" s="1186">
        <f>AT36+AT21</f>
        <v>0.90564</v>
      </c>
      <c r="AU13" s="1003">
        <f>ROUND(SQRT(AV13^2+AW13^2)*1000/(SQRT(3)*AV16),2)</f>
        <v>152.41999999999999</v>
      </c>
      <c r="AV13" s="575">
        <f>AV36+AV21</f>
        <v>2.4999840000000004</v>
      </c>
      <c r="AW13" s="1186">
        <f>AW36+AW21</f>
        <v>0.92703999999999986</v>
      </c>
      <c r="AX13" s="1003">
        <f>ROUND(SQRT(AY13^2+AZ13^2)*1000/(SQRT(3)*AY16),2)</f>
        <v>155.81</v>
      </c>
      <c r="AY13" s="575">
        <f>AY36+AY21</f>
        <v>2.5655520000000007</v>
      </c>
      <c r="AZ13" s="1186">
        <f>AZ36+AZ21</f>
        <v>0.92071999999999987</v>
      </c>
      <c r="BA13" s="1003">
        <f>ROUND(SQRT(BB13^2+BC13^2)*1000/(SQRT(3)*BB16),2)</f>
        <v>157.62</v>
      </c>
      <c r="BB13" s="575">
        <f>BB36+BB21</f>
        <v>2.6001040000000004</v>
      </c>
      <c r="BC13" s="1186">
        <f>BC36+BC21</f>
        <v>0.91810400000000014</v>
      </c>
      <c r="BD13" s="1003">
        <f>ROUND(SQRT(BE13^2+BF13^2)*1000/(SQRT(3)*BE16),2)</f>
        <v>160.09</v>
      </c>
      <c r="BE13" s="575">
        <f>BE36+BE21</f>
        <v>2.6476159999999997</v>
      </c>
      <c r="BF13" s="1186">
        <f>BF36+BF21</f>
        <v>0.91278399999999993</v>
      </c>
      <c r="BG13" s="1003">
        <f>ROUND(SQRT(BH13^2+BI13^2)*1000/(SQRT(3)*BH16),2)</f>
        <v>156.04</v>
      </c>
      <c r="BH13" s="575">
        <f>BH36+BH21</f>
        <v>2.5920159999999997</v>
      </c>
      <c r="BI13" s="1186">
        <f>BI36+BI21</f>
        <v>0.85610399999999998</v>
      </c>
      <c r="BJ13" s="1003">
        <f>ROUND(SQRT(BK13^2+BL13^2)*1000/(SQRT(3)*BK16),2)</f>
        <v>159.13999999999999</v>
      </c>
      <c r="BK13" s="575">
        <f>BK36+BK21</f>
        <v>2.6470480000000003</v>
      </c>
      <c r="BL13" s="1186">
        <f>BL36+BL21</f>
        <v>0.86232799999999987</v>
      </c>
      <c r="BM13" s="1003">
        <f>ROUND(SQRT(BN13^2+BO13^2)*1000/(SQRT(3)*BN16),2)</f>
        <v>156.22</v>
      </c>
      <c r="BN13" s="575">
        <f>BN36+BN21</f>
        <v>2.6109279999999995</v>
      </c>
      <c r="BO13" s="1186">
        <f>BO36+BO21</f>
        <v>0.80733599999999994</v>
      </c>
      <c r="BP13" s="1003">
        <f>ROUND(SQRT(BQ13^2+BR13^2)*1000/(SQRT(3)*BQ16),2)</f>
        <v>155.08000000000001</v>
      </c>
      <c r="BQ13" s="575">
        <f>BQ36+BQ21</f>
        <v>2.5899279999999996</v>
      </c>
      <c r="BR13" s="1186">
        <f>BR36+BR21</f>
        <v>0.80733600000000005</v>
      </c>
      <c r="BS13" s="1003">
        <f>ROUND(SQRT(BT13^2+BU13^2)*1000/(SQRT(3)*BT16),2)</f>
        <v>148.03</v>
      </c>
      <c r="BT13" s="575">
        <f>BT36+BT21</f>
        <v>2.4657600000000004</v>
      </c>
      <c r="BU13" s="1186">
        <f>BU36+BU21</f>
        <v>0.79110400000000003</v>
      </c>
      <c r="BV13" s="1003">
        <f>ROUND(SQRT(BW13^2+BX13^2)*1000/(SQRT(3)*BW16),2)</f>
        <v>135.26</v>
      </c>
      <c r="BW13" s="575">
        <f>BW36+BW21</f>
        <v>2.2547440000000001</v>
      </c>
      <c r="BX13" s="1186">
        <f>BX36+BX21</f>
        <v>0.79135199999999994</v>
      </c>
      <c r="BY13" s="1003">
        <f>ROUND(SQRT(BZ13^2+CA13^2)*1000/(SQRT(3)*BZ16),2)</f>
        <v>125.37</v>
      </c>
      <c r="BZ13" s="575">
        <f>BZ36+BZ21</f>
        <v>2.0705439999999999</v>
      </c>
      <c r="CA13" s="1186">
        <f>CA36+CA21</f>
        <v>0.786304</v>
      </c>
    </row>
    <row r="14" spans="1:79" ht="13.5" thickBot="1" x14ac:dyDescent="0.25">
      <c r="A14" s="436"/>
      <c r="B14" s="435"/>
      <c r="C14" s="640"/>
      <c r="D14" s="507"/>
      <c r="E14" s="494"/>
      <c r="F14" s="1197"/>
      <c r="G14" s="1208"/>
      <c r="H14" s="1209"/>
      <c r="I14" s="1189"/>
      <c r="J14" s="1210">
        <f>I14*AC26</f>
        <v>0</v>
      </c>
      <c r="K14" s="1211"/>
      <c r="L14" s="1189"/>
      <c r="M14" s="1212">
        <f>L14*BS26</f>
        <v>0</v>
      </c>
      <c r="N14" s="1209"/>
      <c r="O14" s="1189"/>
      <c r="P14" s="1210">
        <f>O14*BY26</f>
        <v>0</v>
      </c>
      <c r="Q14" s="1209"/>
      <c r="R14" s="1189"/>
      <c r="S14" s="1210">
        <f>R14*CB26</f>
        <v>0</v>
      </c>
      <c r="T14" s="1209"/>
      <c r="U14" s="1189"/>
      <c r="V14" s="1210">
        <f>U14*CE26</f>
        <v>0</v>
      </c>
      <c r="W14" s="1209"/>
      <c r="X14" s="1189"/>
      <c r="Y14" s="1210">
        <f>X14*CH26</f>
        <v>0</v>
      </c>
      <c r="Z14" s="1211"/>
      <c r="AA14" s="1189"/>
      <c r="AB14" s="1212">
        <f>AA14*CK26</f>
        <v>0</v>
      </c>
      <c r="AC14" s="1209">
        <v>0</v>
      </c>
      <c r="AD14" s="1189">
        <v>0</v>
      </c>
      <c r="AE14" s="1190">
        <f>AD14*AC26</f>
        <v>0</v>
      </c>
      <c r="AF14" s="1209">
        <v>0</v>
      </c>
      <c r="AG14" s="1189">
        <v>0</v>
      </c>
      <c r="AH14" s="1190">
        <f>AG14*AF26</f>
        <v>0</v>
      </c>
      <c r="AI14" s="1209">
        <v>0</v>
      </c>
      <c r="AJ14" s="1189">
        <v>0</v>
      </c>
      <c r="AK14" s="1190">
        <f>AJ14*AI26</f>
        <v>0</v>
      </c>
      <c r="AL14" s="1209">
        <v>0</v>
      </c>
      <c r="AM14" s="1189">
        <v>0</v>
      </c>
      <c r="AN14" s="1190">
        <f>AM14*AL26</f>
        <v>0</v>
      </c>
      <c r="AO14" s="1211">
        <v>0</v>
      </c>
      <c r="AP14" s="1189">
        <v>0</v>
      </c>
      <c r="AQ14" s="1191">
        <f>AP14*AO26</f>
        <v>0</v>
      </c>
      <c r="AR14" s="1209">
        <v>0</v>
      </c>
      <c r="AS14" s="1189">
        <v>0</v>
      </c>
      <c r="AT14" s="1190">
        <f>AS14*AR26</f>
        <v>0</v>
      </c>
      <c r="AU14" s="1209">
        <v>0</v>
      </c>
      <c r="AV14" s="1189">
        <v>0</v>
      </c>
      <c r="AW14" s="1190">
        <f>AV14*AU26</f>
        <v>0</v>
      </c>
      <c r="AX14" s="1209">
        <v>0</v>
      </c>
      <c r="AY14" s="1189">
        <v>0</v>
      </c>
      <c r="AZ14" s="1190">
        <f>AY14*AX26</f>
        <v>0</v>
      </c>
      <c r="BA14" s="1209">
        <v>0</v>
      </c>
      <c r="BB14" s="1189"/>
      <c r="BC14" s="1190"/>
      <c r="BD14" s="1211"/>
      <c r="BE14" s="1189"/>
      <c r="BF14" s="1210"/>
      <c r="BG14" s="1209"/>
      <c r="BH14" s="1189"/>
      <c r="BI14" s="1210"/>
      <c r="BJ14" s="1209"/>
      <c r="BK14" s="1189"/>
      <c r="BL14" s="1210"/>
      <c r="BM14" s="1209"/>
      <c r="BN14" s="1189"/>
      <c r="BO14" s="1210"/>
      <c r="BP14" s="1209"/>
      <c r="BQ14" s="1189"/>
      <c r="BR14" s="1210"/>
      <c r="BS14" s="1211"/>
      <c r="BT14" s="1189"/>
      <c r="BU14" s="1210"/>
      <c r="BV14" s="1209"/>
      <c r="BW14" s="1189"/>
      <c r="BX14" s="1212"/>
      <c r="BY14" s="1209"/>
      <c r="BZ14" s="1189"/>
      <c r="CA14" s="1210"/>
    </row>
    <row r="15" spans="1:79" x14ac:dyDescent="0.2">
      <c r="A15" s="1195" t="s">
        <v>91</v>
      </c>
      <c r="B15" s="1196"/>
      <c r="C15" s="1052">
        <v>25</v>
      </c>
      <c r="D15" s="436" t="s">
        <v>28</v>
      </c>
      <c r="E15" s="426"/>
      <c r="F15" s="1174" t="s">
        <v>348</v>
      </c>
      <c r="G15" s="596"/>
      <c r="H15" s="1183"/>
      <c r="I15" s="536">
        <v>120</v>
      </c>
      <c r="J15" s="1182"/>
      <c r="K15" s="1183"/>
      <c r="L15" s="536">
        <v>120</v>
      </c>
      <c r="M15" s="1182"/>
      <c r="N15" s="1183"/>
      <c r="O15" s="536">
        <v>120</v>
      </c>
      <c r="P15" s="1182"/>
      <c r="Q15" s="1183"/>
      <c r="R15" s="536">
        <v>120</v>
      </c>
      <c r="S15" s="1182"/>
      <c r="T15" s="1183"/>
      <c r="U15" s="536">
        <v>120</v>
      </c>
      <c r="V15" s="1182"/>
      <c r="W15" s="1183"/>
      <c r="X15" s="536">
        <v>120</v>
      </c>
      <c r="Y15" s="1182"/>
      <c r="Z15" s="1183"/>
      <c r="AA15" s="536">
        <v>120</v>
      </c>
      <c r="AB15" s="1182"/>
      <c r="AC15" s="1183"/>
      <c r="AD15" s="536">
        <v>120</v>
      </c>
      <c r="AE15" s="1182"/>
      <c r="AF15" s="1183"/>
      <c r="AG15" s="536">
        <v>119</v>
      </c>
      <c r="AH15" s="1182"/>
      <c r="AI15" s="1183"/>
      <c r="AJ15" s="536">
        <v>119</v>
      </c>
      <c r="AK15" s="1182"/>
      <c r="AL15" s="1183"/>
      <c r="AM15" s="536">
        <v>120</v>
      </c>
      <c r="AN15" s="1182"/>
      <c r="AO15" s="1183"/>
      <c r="AP15" s="536">
        <v>120</v>
      </c>
      <c r="AQ15" s="1182"/>
      <c r="AR15" s="1183"/>
      <c r="AS15" s="536">
        <v>120</v>
      </c>
      <c r="AT15" s="1182"/>
      <c r="AU15" s="1183"/>
      <c r="AV15" s="536">
        <v>120</v>
      </c>
      <c r="AW15" s="1182"/>
      <c r="AX15" s="1183"/>
      <c r="AY15" s="536">
        <v>120</v>
      </c>
      <c r="AZ15" s="1182"/>
      <c r="BA15" s="1183"/>
      <c r="BB15" s="536">
        <v>120</v>
      </c>
      <c r="BC15" s="1182"/>
      <c r="BD15" s="1183"/>
      <c r="BE15" s="536">
        <v>120</v>
      </c>
      <c r="BF15" s="1182"/>
      <c r="BG15" s="1183"/>
      <c r="BH15" s="536">
        <v>120</v>
      </c>
      <c r="BI15" s="1182"/>
      <c r="BJ15" s="1183"/>
      <c r="BK15" s="536">
        <v>120</v>
      </c>
      <c r="BL15" s="1182"/>
      <c r="BM15" s="1183"/>
      <c r="BN15" s="536">
        <v>120</v>
      </c>
      <c r="BO15" s="1182"/>
      <c r="BP15" s="1183"/>
      <c r="BQ15" s="536">
        <v>120</v>
      </c>
      <c r="BR15" s="1182"/>
      <c r="BS15" s="1183"/>
      <c r="BT15" s="536">
        <v>120</v>
      </c>
      <c r="BU15" s="1182"/>
      <c r="BV15" s="1183"/>
      <c r="BW15" s="536">
        <v>120</v>
      </c>
      <c r="BX15" s="1182"/>
      <c r="BY15" s="1183"/>
      <c r="BZ15" s="536">
        <v>120</v>
      </c>
      <c r="CA15" s="1182"/>
    </row>
    <row r="16" spans="1:79" x14ac:dyDescent="0.2">
      <c r="A16" s="434"/>
      <c r="B16" s="1185"/>
      <c r="C16" s="1052"/>
      <c r="D16" s="419" t="s">
        <v>350</v>
      </c>
      <c r="E16" s="419"/>
      <c r="F16" s="1197" t="s">
        <v>26</v>
      </c>
      <c r="G16" s="642"/>
      <c r="H16" s="1003"/>
      <c r="I16" s="578">
        <v>10.199999999999999</v>
      </c>
      <c r="J16" s="579"/>
      <c r="K16" s="1003"/>
      <c r="L16" s="578">
        <v>10.199999999999999</v>
      </c>
      <c r="M16" s="579"/>
      <c r="N16" s="1003"/>
      <c r="O16" s="578">
        <v>10.199999999999999</v>
      </c>
      <c r="P16" s="579"/>
      <c r="Q16" s="1003"/>
      <c r="R16" s="578">
        <v>10.199999999999999</v>
      </c>
      <c r="S16" s="579"/>
      <c r="T16" s="1003"/>
      <c r="U16" s="578">
        <v>10.199999999999999</v>
      </c>
      <c r="V16" s="579"/>
      <c r="W16" s="1003"/>
      <c r="X16" s="578">
        <v>10.199999999999999</v>
      </c>
      <c r="Y16" s="579"/>
      <c r="Z16" s="1003"/>
      <c r="AA16" s="578">
        <v>10.1</v>
      </c>
      <c r="AB16" s="579"/>
      <c r="AC16" s="1003"/>
      <c r="AD16" s="578">
        <v>10.1</v>
      </c>
      <c r="AE16" s="579"/>
      <c r="AF16" s="1003"/>
      <c r="AG16" s="578">
        <v>10.1</v>
      </c>
      <c r="AH16" s="579"/>
      <c r="AI16" s="1003"/>
      <c r="AJ16" s="578">
        <v>10.1</v>
      </c>
      <c r="AK16" s="579"/>
      <c r="AL16" s="1003"/>
      <c r="AM16" s="578">
        <v>10.1</v>
      </c>
      <c r="AN16" s="579"/>
      <c r="AO16" s="1003"/>
      <c r="AP16" s="578">
        <v>10.1</v>
      </c>
      <c r="AQ16" s="579"/>
      <c r="AR16" s="1003"/>
      <c r="AS16" s="578">
        <v>10.1</v>
      </c>
      <c r="AT16" s="579"/>
      <c r="AU16" s="1003"/>
      <c r="AV16" s="578">
        <v>10.1</v>
      </c>
      <c r="AW16" s="579"/>
      <c r="AX16" s="1003"/>
      <c r="AY16" s="578">
        <v>10.1</v>
      </c>
      <c r="AZ16" s="579"/>
      <c r="BA16" s="1003"/>
      <c r="BB16" s="578">
        <v>10.1</v>
      </c>
      <c r="BC16" s="579"/>
      <c r="BD16" s="1003"/>
      <c r="BE16" s="578">
        <v>10.1</v>
      </c>
      <c r="BF16" s="579"/>
      <c r="BG16" s="1003"/>
      <c r="BH16" s="578">
        <v>10.1</v>
      </c>
      <c r="BI16" s="579"/>
      <c r="BJ16" s="1003"/>
      <c r="BK16" s="578">
        <v>10.1</v>
      </c>
      <c r="BL16" s="579"/>
      <c r="BM16" s="1003"/>
      <c r="BN16" s="578">
        <v>10.1</v>
      </c>
      <c r="BO16" s="579"/>
      <c r="BP16" s="1003"/>
      <c r="BQ16" s="578">
        <v>10.1</v>
      </c>
      <c r="BR16" s="579"/>
      <c r="BS16" s="1003"/>
      <c r="BT16" s="578">
        <v>10.1</v>
      </c>
      <c r="BU16" s="579"/>
      <c r="BV16" s="1003"/>
      <c r="BW16" s="578">
        <v>10.199999999999999</v>
      </c>
      <c r="BX16" s="579"/>
      <c r="BY16" s="1003"/>
      <c r="BZ16" s="578">
        <v>10.199999999999999</v>
      </c>
      <c r="CA16" s="579"/>
    </row>
    <row r="17" spans="1:85" ht="13.5" thickBot="1" x14ac:dyDescent="0.25">
      <c r="A17" s="434"/>
      <c r="B17" s="442"/>
      <c r="C17" s="1052"/>
      <c r="D17" s="507"/>
      <c r="E17" s="420"/>
      <c r="F17" s="1187"/>
      <c r="G17" s="1198"/>
      <c r="H17" s="1199"/>
      <c r="I17" s="1200"/>
      <c r="J17" s="1201"/>
      <c r="K17" s="1199"/>
      <c r="L17" s="1200"/>
      <c r="M17" s="1201"/>
      <c r="N17" s="1199"/>
      <c r="O17" s="1200"/>
      <c r="P17" s="1201"/>
      <c r="Q17" s="1199"/>
      <c r="R17" s="1200"/>
      <c r="S17" s="1201"/>
      <c r="T17" s="1199"/>
      <c r="U17" s="1200"/>
      <c r="V17" s="1201"/>
      <c r="W17" s="1199"/>
      <c r="X17" s="1200"/>
      <c r="Y17" s="1201"/>
      <c r="Z17" s="1199"/>
      <c r="AA17" s="1200"/>
      <c r="AB17" s="1201"/>
      <c r="AC17" s="1199"/>
      <c r="AD17" s="1200"/>
      <c r="AE17" s="1201"/>
      <c r="AF17" s="1199"/>
      <c r="AG17" s="1200"/>
      <c r="AH17" s="1201"/>
      <c r="AI17" s="1199"/>
      <c r="AJ17" s="1200"/>
      <c r="AK17" s="1201"/>
      <c r="AL17" s="1199"/>
      <c r="AM17" s="1200"/>
      <c r="AN17" s="1201"/>
      <c r="AO17" s="1199"/>
      <c r="AP17" s="1200"/>
      <c r="AQ17" s="1201"/>
      <c r="AR17" s="1199"/>
      <c r="AS17" s="1200"/>
      <c r="AT17" s="1201"/>
      <c r="AU17" s="1199"/>
      <c r="AV17" s="1200"/>
      <c r="AW17" s="1201"/>
      <c r="AX17" s="1199"/>
      <c r="AY17" s="1200"/>
      <c r="AZ17" s="1201"/>
      <c r="BA17" s="1199"/>
      <c r="BB17" s="1200"/>
      <c r="BC17" s="1201"/>
      <c r="BD17" s="1199"/>
      <c r="BE17" s="1200"/>
      <c r="BF17" s="1201"/>
      <c r="BG17" s="1199"/>
      <c r="BH17" s="1200"/>
      <c r="BI17" s="1201"/>
      <c r="BJ17" s="1199"/>
      <c r="BK17" s="1200"/>
      <c r="BL17" s="1201"/>
      <c r="BM17" s="1199"/>
      <c r="BN17" s="1200"/>
      <c r="BO17" s="1201"/>
      <c r="BP17" s="1199"/>
      <c r="BQ17" s="1200"/>
      <c r="BR17" s="1201"/>
      <c r="BS17" s="1199"/>
      <c r="BT17" s="1200"/>
      <c r="BU17" s="1201"/>
      <c r="BV17" s="1199"/>
      <c r="BW17" s="1200"/>
      <c r="BX17" s="1201"/>
      <c r="BY17" s="1199"/>
      <c r="BZ17" s="1200"/>
      <c r="CA17" s="1201"/>
    </row>
    <row r="18" spans="1:85" ht="13.5" thickBot="1" x14ac:dyDescent="0.25">
      <c r="A18" s="493"/>
      <c r="B18" s="494"/>
      <c r="C18" s="690"/>
      <c r="D18" s="1213" t="s">
        <v>27</v>
      </c>
      <c r="E18" s="479"/>
      <c r="F18" s="420"/>
      <c r="G18" s="420"/>
      <c r="H18" s="1202"/>
      <c r="I18" s="1203">
        <v>6</v>
      </c>
      <c r="J18" s="1204"/>
      <c r="K18" s="1202"/>
      <c r="L18" s="1203">
        <v>6</v>
      </c>
      <c r="M18" s="1204"/>
      <c r="N18" s="1202"/>
      <c r="O18" s="1203">
        <v>6</v>
      </c>
      <c r="P18" s="1204"/>
      <c r="Q18" s="1202"/>
      <c r="R18" s="1203">
        <v>6</v>
      </c>
      <c r="S18" s="1204"/>
      <c r="T18" s="1202"/>
      <c r="U18" s="1203">
        <v>6</v>
      </c>
      <c r="V18" s="1204"/>
      <c r="W18" s="1202"/>
      <c r="X18" s="1203">
        <v>6</v>
      </c>
      <c r="Y18" s="1204"/>
      <c r="Z18" s="1202"/>
      <c r="AA18" s="1203">
        <v>6</v>
      </c>
      <c r="AB18" s="1204"/>
      <c r="AC18" s="1202"/>
      <c r="AD18" s="1203">
        <v>6</v>
      </c>
      <c r="AE18" s="1204"/>
      <c r="AF18" s="1202"/>
      <c r="AG18" s="1203">
        <v>6</v>
      </c>
      <c r="AH18" s="1204"/>
      <c r="AI18" s="1202"/>
      <c r="AJ18" s="1203">
        <v>6</v>
      </c>
      <c r="AK18" s="1204"/>
      <c r="AL18" s="1202"/>
      <c r="AM18" s="1203">
        <v>6</v>
      </c>
      <c r="AN18" s="1204"/>
      <c r="AO18" s="1202"/>
      <c r="AP18" s="1203">
        <v>6</v>
      </c>
      <c r="AQ18" s="1204"/>
      <c r="AR18" s="1202"/>
      <c r="AS18" s="1203">
        <v>6</v>
      </c>
      <c r="AT18" s="1204"/>
      <c r="AU18" s="1202"/>
      <c r="AV18" s="1203">
        <v>6</v>
      </c>
      <c r="AW18" s="1204"/>
      <c r="AX18" s="1202"/>
      <c r="AY18" s="1203">
        <v>6</v>
      </c>
      <c r="AZ18" s="1204"/>
      <c r="BA18" s="1202"/>
      <c r="BB18" s="1203">
        <v>6</v>
      </c>
      <c r="BC18" s="1204"/>
      <c r="BD18" s="1202"/>
      <c r="BE18" s="1203">
        <v>6</v>
      </c>
      <c r="BF18" s="1204"/>
      <c r="BG18" s="1202"/>
      <c r="BH18" s="1203">
        <v>6</v>
      </c>
      <c r="BI18" s="1204"/>
      <c r="BJ18" s="1202"/>
      <c r="BK18" s="1203">
        <v>6</v>
      </c>
      <c r="BL18" s="1204"/>
      <c r="BM18" s="1202"/>
      <c r="BN18" s="1203">
        <v>6</v>
      </c>
      <c r="BO18" s="1204"/>
      <c r="BP18" s="1202"/>
      <c r="BQ18" s="1203">
        <v>6</v>
      </c>
      <c r="BR18" s="1204"/>
      <c r="BS18" s="1202"/>
      <c r="BT18" s="1203">
        <v>6</v>
      </c>
      <c r="BU18" s="1204"/>
      <c r="BV18" s="1202"/>
      <c r="BW18" s="1203">
        <v>6</v>
      </c>
      <c r="BX18" s="1204"/>
      <c r="BY18" s="1202"/>
      <c r="BZ18" s="1203">
        <v>6</v>
      </c>
      <c r="CA18" s="1204"/>
    </row>
    <row r="19" spans="1:85" ht="15" x14ac:dyDescent="0.25">
      <c r="A19" s="425"/>
      <c r="B19" s="427"/>
      <c r="C19" s="633"/>
      <c r="D19" s="1039" t="s">
        <v>24</v>
      </c>
      <c r="E19" s="636"/>
      <c r="F19" s="888"/>
      <c r="G19" s="636"/>
      <c r="H19" s="1003">
        <f>ROUND(SQRT(I19^2+J19^2)*1000/(SQRT(3)*I20),2)</f>
        <v>5.57</v>
      </c>
      <c r="I19" s="1041">
        <v>3.6960000000000001E-3</v>
      </c>
      <c r="J19" s="1042">
        <v>6.8800000000000003E-4</v>
      </c>
      <c r="K19" s="1003">
        <f>ROUND(SQRT(L19^2+M19^2)*1000/(SQRT(3)*L20),2)</f>
        <v>5.42</v>
      </c>
      <c r="L19" s="1041">
        <v>3.5999999999999999E-3</v>
      </c>
      <c r="M19" s="1042">
        <v>6.7199999999999996E-4</v>
      </c>
      <c r="N19" s="1003">
        <f>ROUND(SQRT(O19^2+P19^2)*1000/(SQRT(3)*O20),2)</f>
        <v>5.26</v>
      </c>
      <c r="O19" s="1041">
        <v>3.4880000000000002E-3</v>
      </c>
      <c r="P19" s="1042">
        <v>6.7199999999999996E-4</v>
      </c>
      <c r="Q19" s="1003">
        <f>ROUND(SQRT(R19^2+S19^2)*1000/(SQRT(3)*R20),2)</f>
        <v>5.19</v>
      </c>
      <c r="R19" s="1041">
        <v>3.4399999999999999E-3</v>
      </c>
      <c r="S19" s="1042">
        <v>6.7199999999999996E-4</v>
      </c>
      <c r="T19" s="1003">
        <f>ROUND(SQRT(U19^2+V19^2)*1000/(SQRT(3)*U20),2)</f>
        <v>5.35</v>
      </c>
      <c r="U19" s="1041">
        <v>3.552E-3</v>
      </c>
      <c r="V19" s="1042">
        <v>6.7199999999999996E-4</v>
      </c>
      <c r="W19" s="1003">
        <f>ROUND(SQRT(X19^2+Y19^2)*1000/(SQRT(3)*X20),2)</f>
        <v>5.37</v>
      </c>
      <c r="X19" s="1041">
        <v>3.568E-3</v>
      </c>
      <c r="Y19" s="1042">
        <v>6.7199999999999996E-4</v>
      </c>
      <c r="Z19" s="1003">
        <f>ROUND(SQRT(AA19^2+AB19^2)*1000/(SQRT(3)*AA20),2)</f>
        <v>5.54</v>
      </c>
      <c r="AA19" s="1041">
        <v>3.6800000000000001E-3</v>
      </c>
      <c r="AB19" s="1042">
        <v>6.8800000000000003E-4</v>
      </c>
      <c r="AC19" s="1003">
        <f>ROUND(SQRT(AD19^2+AE19^2)*1000/(SQRT(3)*AD20),2)</f>
        <v>5.57</v>
      </c>
      <c r="AD19" s="1041">
        <v>3.6960000000000001E-3</v>
      </c>
      <c r="AE19" s="1042">
        <v>6.8800000000000003E-4</v>
      </c>
      <c r="AF19" s="1003">
        <f>ROUND(SQRT(AG19^2+AH19^2)*1000/(SQRT(3)*AG20),2)</f>
        <v>5.75</v>
      </c>
      <c r="AG19" s="1041">
        <v>3.8240000000000001E-3</v>
      </c>
      <c r="AH19" s="1042">
        <v>6.7199999999999996E-4</v>
      </c>
      <c r="AI19" s="1003">
        <f>ROUND(SQRT(AJ19^2+AK19^2)*1000/(SQRT(3)*AJ20),2)</f>
        <v>5.71</v>
      </c>
      <c r="AJ19" s="1041">
        <v>3.7919999999999998E-3</v>
      </c>
      <c r="AK19" s="1214">
        <v>6.8800000000000003E-4</v>
      </c>
      <c r="AL19" s="1003">
        <f>ROUND(SQRT(AM19^2+AN19^2)*1000/(SQRT(3)*AM20),2)</f>
        <v>5.68</v>
      </c>
      <c r="AM19" s="1041">
        <v>3.7759999999999998E-3</v>
      </c>
      <c r="AN19" s="1214">
        <v>6.8800000000000003E-4</v>
      </c>
      <c r="AO19" s="1003">
        <f>ROUND(SQRT(AP19^2+AQ19^2)*1000/(SQRT(3)*AP20),2)</f>
        <v>5.71</v>
      </c>
      <c r="AP19" s="1041">
        <v>3.7919999999999998E-3</v>
      </c>
      <c r="AQ19" s="1214">
        <v>6.8800000000000003E-4</v>
      </c>
      <c r="AR19" s="1003">
        <f>ROUND(SQRT(AS19^2+AT19^2)*1000/(SQRT(3)*AS20),2)</f>
        <v>5.64</v>
      </c>
      <c r="AS19" s="1041">
        <v>3.7439999999999999E-3</v>
      </c>
      <c r="AT19" s="1214">
        <v>6.8800000000000003E-4</v>
      </c>
      <c r="AU19" s="1003">
        <f>ROUND(SQRT(AV19^2+AW19^2)*1000/(SQRT(3)*AV20),2)</f>
        <v>5.68</v>
      </c>
      <c r="AV19" s="1041">
        <v>3.7759999999999998E-3</v>
      </c>
      <c r="AW19" s="1214">
        <v>6.8800000000000003E-4</v>
      </c>
      <c r="AX19" s="1003">
        <f>ROUND(SQRT(AY19^2+AZ19^2)*1000/(SQRT(3)*AY20),2)</f>
        <v>5.54</v>
      </c>
      <c r="AY19" s="1041">
        <v>3.6800000000000001E-3</v>
      </c>
      <c r="AZ19" s="1214">
        <v>6.8800000000000003E-4</v>
      </c>
      <c r="BA19" s="1003">
        <f>ROUND(SQRT(BB19^2+BC19^2)*1000/(SQRT(3)*BB20),2)</f>
        <v>5.58</v>
      </c>
      <c r="BB19" s="1041">
        <v>3.712E-3</v>
      </c>
      <c r="BC19" s="1214">
        <v>6.7199999999999996E-4</v>
      </c>
      <c r="BD19" s="1003">
        <f>ROUND(SQRT(BE19^2+BF19^2)*1000/(SQRT(3)*BE20),2)</f>
        <v>5.66</v>
      </c>
      <c r="BE19" s="1041">
        <v>3.7599999999999999E-3</v>
      </c>
      <c r="BF19" s="1214">
        <v>6.8800000000000003E-4</v>
      </c>
      <c r="BG19" s="1003">
        <f>ROUND(SQRT(BH19^2+BI19^2)*1000/(SQRT(3)*BH20),2)</f>
        <v>5.59</v>
      </c>
      <c r="BH19" s="1041">
        <v>3.712E-3</v>
      </c>
      <c r="BI19" s="1214">
        <v>6.8800000000000003E-4</v>
      </c>
      <c r="BJ19" s="1003">
        <f>ROUND(SQRT(BK19^2+BL19^2)*1000/(SQRT(3)*BK20),2)</f>
        <v>6.19</v>
      </c>
      <c r="BK19" s="1041">
        <v>4.1279999999999997E-3</v>
      </c>
      <c r="BL19" s="1214">
        <v>6.7199999999999996E-4</v>
      </c>
      <c r="BM19" s="1003">
        <f>ROUND(SQRT(BN19^2+BO19^2)*1000/(SQRT(3)*BN20),2)</f>
        <v>5.59</v>
      </c>
      <c r="BN19" s="1041">
        <v>3.712E-3</v>
      </c>
      <c r="BO19" s="1214">
        <v>6.8800000000000003E-4</v>
      </c>
      <c r="BP19" s="1003">
        <f>ROUND(SQRT(BQ19^2+BR19^2)*1000/(SQRT(3)*BQ20),2)</f>
        <v>5.54</v>
      </c>
      <c r="BQ19" s="1041">
        <v>3.6800000000000001E-3</v>
      </c>
      <c r="BR19" s="1214">
        <v>6.7199999999999996E-4</v>
      </c>
      <c r="BS19" s="1003">
        <f>ROUND(SQRT(BT19^2+BU19^2)*1000/(SQRT(3)*BT20),2)</f>
        <v>5.63</v>
      </c>
      <c r="BT19" s="1041">
        <v>3.7439999999999999E-3</v>
      </c>
      <c r="BU19" s="1214">
        <v>6.7199999999999996E-4</v>
      </c>
      <c r="BV19" s="1003">
        <f>ROUND(SQRT(BW19^2+BX19^2)*1000/(SQRT(3)*BW20),2)</f>
        <v>5.54</v>
      </c>
      <c r="BW19" s="1041">
        <v>3.6800000000000001E-3</v>
      </c>
      <c r="BX19" s="1214">
        <v>6.8800000000000003E-4</v>
      </c>
      <c r="BY19" s="1003">
        <f>ROUND(SQRT(BZ19^2+CA19^2)*1000/(SQRT(3)*BZ20),2)</f>
        <v>5.47</v>
      </c>
      <c r="BZ19" s="1041">
        <v>3.6319999999999998E-3</v>
      </c>
      <c r="CA19" s="1214">
        <v>6.7199999999999996E-4</v>
      </c>
      <c r="CB19" s="877">
        <f>I19+L19+O19+R19+U19+X19++AA19+AD19+AG19+AJ19+AM19+AP19+AS19+AV19+AY19+BB19+BE19+BH19+BK19++BN19+BQ19+BT19+BW19+BZ19</f>
        <v>8.8863999999999999E-2</v>
      </c>
      <c r="CC19" s="877">
        <f>J19+M19+P19+S19+V19+Y19++AB19+AE19+AH19+AK19+AN19+AQ19+AT19+AW19+AZ19+BC19+BF19+BI19+BL19++BO19+BR19+BU19+BX19+CA19</f>
        <v>1.6336E-2</v>
      </c>
      <c r="CF19" s="1051">
        <v>1.6336E-2</v>
      </c>
      <c r="CG19" s="1051">
        <f>CC19-CF19</f>
        <v>0</v>
      </c>
    </row>
    <row r="20" spans="1:85" ht="13.5" thickBot="1" x14ac:dyDescent="0.25">
      <c r="A20" s="493"/>
      <c r="B20" s="494" t="s">
        <v>322</v>
      </c>
      <c r="C20" s="1048"/>
      <c r="D20" s="507" t="s">
        <v>28</v>
      </c>
      <c r="E20" s="494"/>
      <c r="F20" s="895"/>
      <c r="G20" s="420"/>
      <c r="H20" s="507"/>
      <c r="I20" s="420">
        <v>0.39</v>
      </c>
      <c r="J20" s="494"/>
      <c r="K20" s="507"/>
      <c r="L20" s="420">
        <v>0.39</v>
      </c>
      <c r="M20" s="494"/>
      <c r="N20" s="507"/>
      <c r="O20" s="420">
        <v>0.39</v>
      </c>
      <c r="P20" s="494"/>
      <c r="Q20" s="507"/>
      <c r="R20" s="420">
        <v>0.39</v>
      </c>
      <c r="S20" s="494"/>
      <c r="T20" s="507"/>
      <c r="U20" s="420">
        <v>0.39</v>
      </c>
      <c r="V20" s="494"/>
      <c r="W20" s="507"/>
      <c r="X20" s="420">
        <v>0.39</v>
      </c>
      <c r="Y20" s="494"/>
      <c r="Z20" s="507"/>
      <c r="AA20" s="420">
        <v>0.39</v>
      </c>
      <c r="AB20" s="494"/>
      <c r="AC20" s="507"/>
      <c r="AD20" s="420">
        <v>0.39</v>
      </c>
      <c r="AE20" s="494"/>
      <c r="AF20" s="507"/>
      <c r="AG20" s="420">
        <v>0.39</v>
      </c>
      <c r="AH20" s="494"/>
      <c r="AI20" s="507"/>
      <c r="AJ20" s="420">
        <v>0.39</v>
      </c>
      <c r="AK20" s="494"/>
      <c r="AL20" s="507"/>
      <c r="AM20" s="420">
        <v>0.39</v>
      </c>
      <c r="AN20" s="494"/>
      <c r="AO20" s="507"/>
      <c r="AP20" s="420">
        <v>0.39</v>
      </c>
      <c r="AQ20" s="494"/>
      <c r="AR20" s="507"/>
      <c r="AS20" s="420">
        <v>0.39</v>
      </c>
      <c r="AT20" s="494"/>
      <c r="AU20" s="507"/>
      <c r="AV20" s="420">
        <v>0.39</v>
      </c>
      <c r="AW20" s="494"/>
      <c r="AX20" s="507"/>
      <c r="AY20" s="420">
        <v>0.39</v>
      </c>
      <c r="AZ20" s="494"/>
      <c r="BA20" s="507"/>
      <c r="BB20" s="420">
        <v>0.39</v>
      </c>
      <c r="BC20" s="494"/>
      <c r="BD20" s="507"/>
      <c r="BE20" s="420">
        <v>0.39</v>
      </c>
      <c r="BF20" s="494"/>
      <c r="BG20" s="507"/>
      <c r="BH20" s="420">
        <v>0.39</v>
      </c>
      <c r="BI20" s="494"/>
      <c r="BJ20" s="507"/>
      <c r="BK20" s="420">
        <v>0.39</v>
      </c>
      <c r="BL20" s="494"/>
      <c r="BM20" s="507"/>
      <c r="BN20" s="420">
        <v>0.39</v>
      </c>
      <c r="BO20" s="494"/>
      <c r="BP20" s="507"/>
      <c r="BQ20" s="420">
        <v>0.39</v>
      </c>
      <c r="BR20" s="494"/>
      <c r="BS20" s="507"/>
      <c r="BT20" s="420">
        <v>0.39</v>
      </c>
      <c r="BU20" s="494"/>
      <c r="BV20" s="507"/>
      <c r="BW20" s="420">
        <v>0.39</v>
      </c>
      <c r="BX20" s="494"/>
      <c r="BY20" s="507"/>
      <c r="BZ20" s="420">
        <v>0.39</v>
      </c>
      <c r="CA20" s="494"/>
    </row>
    <row r="21" spans="1:85" ht="15" x14ac:dyDescent="0.25">
      <c r="A21" s="436"/>
      <c r="B21" s="435"/>
      <c r="C21" s="640"/>
      <c r="D21" s="1039" t="s">
        <v>24</v>
      </c>
      <c r="E21" s="636"/>
      <c r="F21" s="888"/>
      <c r="G21" s="596"/>
      <c r="H21" s="1003">
        <f>ROUND(SQRT(I21^2+J21^2)*1000/(SQRT(3)*I22),2)</f>
        <v>2.79</v>
      </c>
      <c r="I21" s="1041">
        <v>1.872E-3</v>
      </c>
      <c r="J21" s="1042">
        <v>2.0799999999999999E-4</v>
      </c>
      <c r="K21" s="1003">
        <f>ROUND(SQRT(L21^2+M21^2)*1000/(SQRT(3)*L22),2)</f>
        <v>2.74</v>
      </c>
      <c r="L21" s="1041">
        <v>1.8400000000000001E-3</v>
      </c>
      <c r="M21" s="1042">
        <v>2.0799999999999999E-4</v>
      </c>
      <c r="N21" s="1003">
        <f>ROUND(SQRT(O21^2+P21^2)*1000/(SQRT(3)*O22),2)</f>
        <v>2.77</v>
      </c>
      <c r="O21" s="1041">
        <v>1.856E-3</v>
      </c>
      <c r="P21" s="1042">
        <v>2.5599999999999999E-4</v>
      </c>
      <c r="Q21" s="1003">
        <f>ROUND(SQRT(R21^2+S21^2)*1000/(SQRT(3)*R22),2)</f>
        <v>2.86</v>
      </c>
      <c r="R21" s="1041">
        <v>1.8879999999999999E-3</v>
      </c>
      <c r="S21" s="1042">
        <v>4.1599999999999997E-4</v>
      </c>
      <c r="T21" s="1003">
        <f>ROUND(SQRT(U21^2+V21^2)*1000/(SQRT(3)*U22),2)</f>
        <v>3</v>
      </c>
      <c r="U21" s="1041">
        <v>1.9840000000000001E-3</v>
      </c>
      <c r="V21" s="1042">
        <v>4.0000000000000002E-4</v>
      </c>
      <c r="W21" s="1003">
        <f>ROUND(SQRT(X21^2+Y21^2)*1000/(SQRT(3)*X22),2)</f>
        <v>2.89</v>
      </c>
      <c r="X21" s="1041">
        <v>1.936E-3</v>
      </c>
      <c r="Y21" s="1042">
        <v>2.72E-4</v>
      </c>
      <c r="Z21" s="1003">
        <f>ROUND(SQRT(AA21^2+AB21^2)*1000/(SQRT(3)*AA22),2)</f>
        <v>3.01</v>
      </c>
      <c r="AA21" s="1041">
        <v>2.016E-3</v>
      </c>
      <c r="AB21" s="1042">
        <v>2.72E-4</v>
      </c>
      <c r="AC21" s="1003">
        <f>ROUND(SQRT(AD21^2+AE21^2)*1000/(SQRT(3)*AD22),2)</f>
        <v>3.01</v>
      </c>
      <c r="AD21" s="1041">
        <v>2.016E-3</v>
      </c>
      <c r="AE21" s="1042">
        <v>2.8800000000000001E-4</v>
      </c>
      <c r="AF21" s="1003">
        <f>ROUND(SQRT(AG21^2+AH21^2)*1000/(SQRT(3)*AG22),2)</f>
        <v>3.05</v>
      </c>
      <c r="AG21" s="1041">
        <v>2.032E-3</v>
      </c>
      <c r="AH21" s="1042">
        <v>3.2000000000000003E-4</v>
      </c>
      <c r="AI21" s="1003">
        <f>ROUND(SQRT(AJ21^2+AK21^2)*1000/(SQRT(3)*AJ22),2)</f>
        <v>2.99</v>
      </c>
      <c r="AJ21" s="1041">
        <v>2E-3</v>
      </c>
      <c r="AK21" s="1214">
        <v>3.0400000000000002E-4</v>
      </c>
      <c r="AL21" s="1003">
        <f>ROUND(SQRT(AM21^2+AN21^2)*1000/(SQRT(3)*AM22),2)</f>
        <v>2.94</v>
      </c>
      <c r="AM21" s="1041">
        <v>1.9680000000000001E-3</v>
      </c>
      <c r="AN21" s="1214">
        <v>2.8800000000000001E-4</v>
      </c>
      <c r="AO21" s="1003">
        <f>ROUND(SQRT(AP21^2+AQ21^2)*1000/(SQRT(3)*AP22),2)</f>
        <v>3.27</v>
      </c>
      <c r="AP21" s="1041">
        <v>2.2079999999999999E-3</v>
      </c>
      <c r="AQ21" s="1214">
        <v>-4.8000000000000001E-5</v>
      </c>
      <c r="AR21" s="1003">
        <f>ROUND(SQRT(AS21^2+AT21^2)*1000/(SQRT(3)*AS22),2)</f>
        <v>2.93</v>
      </c>
      <c r="AS21" s="1041">
        <v>1.9680000000000001E-3</v>
      </c>
      <c r="AT21" s="1214">
        <v>2.4000000000000001E-4</v>
      </c>
      <c r="AU21" s="1003">
        <f>ROUND(SQRT(AV21^2+AW21^2)*1000/(SQRT(3)*AV22),2)</f>
        <v>2.96</v>
      </c>
      <c r="AV21" s="1041">
        <v>1.9840000000000001E-3</v>
      </c>
      <c r="AW21" s="1214">
        <v>2.4000000000000001E-4</v>
      </c>
      <c r="AX21" s="1003">
        <f>ROUND(SQRT(AY21^2+AZ21^2)*1000/(SQRT(3)*AY22),2)</f>
        <v>2.93</v>
      </c>
      <c r="AY21" s="1041">
        <v>1.952E-3</v>
      </c>
      <c r="AZ21" s="1214">
        <v>3.2000000000000003E-4</v>
      </c>
      <c r="BA21" s="1003">
        <f>ROUND(SQRT(BB21^2+BC21^2)*1000/(SQRT(3)*BB22),2)</f>
        <v>2.85</v>
      </c>
      <c r="BB21" s="1041">
        <v>1.9040000000000001E-3</v>
      </c>
      <c r="BC21" s="1214">
        <v>3.0400000000000002E-4</v>
      </c>
      <c r="BD21" s="1003">
        <f>ROUND(SQRT(BE21^2+BF21^2)*1000/(SQRT(3)*BE22),2)</f>
        <v>3.04</v>
      </c>
      <c r="BE21" s="1041">
        <v>2.016E-3</v>
      </c>
      <c r="BF21" s="1214">
        <v>3.8400000000000001E-4</v>
      </c>
      <c r="BG21" s="1003">
        <f>ROUND(SQRT(BH21^2+BI21^2)*1000/(SQRT(3)*BH22),2)</f>
        <v>3.02</v>
      </c>
      <c r="BH21" s="1041">
        <v>2.016E-3</v>
      </c>
      <c r="BI21" s="1214">
        <v>3.0400000000000002E-4</v>
      </c>
      <c r="BJ21" s="1003">
        <f>ROUND(SQRT(BK21^2+BL21^2)*1000/(SQRT(3)*BK22),2)</f>
        <v>3.04</v>
      </c>
      <c r="BK21" s="1041">
        <v>2.0479999999999999E-3</v>
      </c>
      <c r="BL21" s="1214">
        <v>1.2799999999999997E-4</v>
      </c>
      <c r="BM21" s="1003">
        <f>ROUND(SQRT(BN21^2+BO21^2)*1000/(SQRT(3)*BN22),2)</f>
        <v>2.61</v>
      </c>
      <c r="BN21" s="1041">
        <v>1.7279999999999999E-3</v>
      </c>
      <c r="BO21" s="1214">
        <v>3.3599999999999998E-4</v>
      </c>
      <c r="BP21" s="1003">
        <f>ROUND(SQRT(BQ21^2+BR21^2)*1000/(SQRT(3)*BQ22),2)</f>
        <v>2.61</v>
      </c>
      <c r="BQ21" s="1041">
        <v>1.7279999999999999E-3</v>
      </c>
      <c r="BR21" s="1214">
        <v>3.3599999999999998E-4</v>
      </c>
      <c r="BS21" s="1003">
        <f>ROUND(SQRT(BT21^2+BU21^2)*1000/(SQRT(3)*BT22),2)</f>
        <v>2.64</v>
      </c>
      <c r="BT21" s="1041">
        <v>1.7600000000000001E-3</v>
      </c>
      <c r="BU21" s="1214">
        <v>3.0400000000000002E-4</v>
      </c>
      <c r="BV21" s="1003">
        <f>ROUND(SQRT(BW21^2+BX21^2)*1000/(SQRT(3)*BW22),2)</f>
        <v>2.63</v>
      </c>
      <c r="BW21" s="1041">
        <v>1.7440000000000001E-3</v>
      </c>
      <c r="BX21" s="1214">
        <v>3.5199999999999999E-4</v>
      </c>
      <c r="BY21" s="1003">
        <f>ROUND(SQRT(BZ21^2+CA21^2)*1000/(SQRT(3)*BZ22),2)</f>
        <v>2.62</v>
      </c>
      <c r="BZ21" s="1041">
        <v>1.7440000000000001E-3</v>
      </c>
      <c r="CA21" s="1042">
        <v>3.0400000000000002E-4</v>
      </c>
      <c r="CB21" s="877">
        <f>I21+L21+O21+R21+U21+X21++AA21+AD21+AG21+AJ21+AM21+AP21+AS21+AV21+AY21+BB21+BE21+BH21+BK21++BN21+BQ21+BT21+BW21+BZ21</f>
        <v>4.6207999999999999E-2</v>
      </c>
      <c r="CC21" s="877">
        <f>J21+M21+P21+S21+V21+Y21++AB21+AE21+AH21+AK21+AN21+AQ21+AT21+AW21+AZ21+BC21+BF21+BI21+BL21++BO21+BR21+BU21+BX21+CA21</f>
        <v>6.7360000000000007E-3</v>
      </c>
      <c r="CF21" s="1051">
        <v>6.7360000000000007E-3</v>
      </c>
      <c r="CG21" s="1051">
        <f>CC21-CF21</f>
        <v>0</v>
      </c>
    </row>
    <row r="22" spans="1:85" ht="13.5" thickBot="1" x14ac:dyDescent="0.25">
      <c r="A22" s="434"/>
      <c r="B22" s="435" t="s">
        <v>335</v>
      </c>
      <c r="C22" s="1052"/>
      <c r="D22" s="436" t="s">
        <v>28</v>
      </c>
      <c r="E22" s="435"/>
      <c r="F22" s="1049"/>
      <c r="G22" s="679"/>
      <c r="H22" s="507"/>
      <c r="I22" s="420">
        <v>0.39</v>
      </c>
      <c r="J22" s="494"/>
      <c r="K22" s="507"/>
      <c r="L22" s="420">
        <v>0.39</v>
      </c>
      <c r="M22" s="494"/>
      <c r="N22" s="507"/>
      <c r="O22" s="420">
        <v>0.39</v>
      </c>
      <c r="P22" s="494"/>
      <c r="Q22" s="507"/>
      <c r="R22" s="420">
        <v>0.39</v>
      </c>
      <c r="S22" s="494"/>
      <c r="T22" s="507"/>
      <c r="U22" s="420">
        <v>0.39</v>
      </c>
      <c r="V22" s="494"/>
      <c r="W22" s="507"/>
      <c r="X22" s="420">
        <v>0.39</v>
      </c>
      <c r="Y22" s="494"/>
      <c r="Z22" s="507"/>
      <c r="AA22" s="420">
        <v>0.39</v>
      </c>
      <c r="AB22" s="494"/>
      <c r="AC22" s="507"/>
      <c r="AD22" s="420">
        <v>0.39</v>
      </c>
      <c r="AE22" s="494"/>
      <c r="AF22" s="507"/>
      <c r="AG22" s="420">
        <v>0.39</v>
      </c>
      <c r="AH22" s="494"/>
      <c r="AI22" s="507"/>
      <c r="AJ22" s="420">
        <v>0.39</v>
      </c>
      <c r="AK22" s="494"/>
      <c r="AL22" s="507"/>
      <c r="AM22" s="420">
        <v>0.39</v>
      </c>
      <c r="AN22" s="494"/>
      <c r="AO22" s="507"/>
      <c r="AP22" s="420">
        <v>0.39</v>
      </c>
      <c r="AQ22" s="494"/>
      <c r="AR22" s="507"/>
      <c r="AS22" s="420">
        <v>0.39</v>
      </c>
      <c r="AT22" s="494"/>
      <c r="AU22" s="507"/>
      <c r="AV22" s="420">
        <v>0.39</v>
      </c>
      <c r="AW22" s="494"/>
      <c r="AX22" s="507"/>
      <c r="AY22" s="420">
        <v>0.39</v>
      </c>
      <c r="AZ22" s="494"/>
      <c r="BA22" s="507"/>
      <c r="BB22" s="420">
        <v>0.39</v>
      </c>
      <c r="BC22" s="494"/>
      <c r="BD22" s="507"/>
      <c r="BE22" s="420">
        <v>0.39</v>
      </c>
      <c r="BF22" s="494"/>
      <c r="BG22" s="507"/>
      <c r="BH22" s="420">
        <v>0.39</v>
      </c>
      <c r="BI22" s="494"/>
      <c r="BJ22" s="507"/>
      <c r="BK22" s="420">
        <v>0.39</v>
      </c>
      <c r="BL22" s="494"/>
      <c r="BM22" s="507"/>
      <c r="BN22" s="420">
        <v>0.39</v>
      </c>
      <c r="BO22" s="494"/>
      <c r="BP22" s="507"/>
      <c r="BQ22" s="420">
        <v>0.39</v>
      </c>
      <c r="BR22" s="494"/>
      <c r="BS22" s="507"/>
      <c r="BT22" s="420">
        <v>0.39</v>
      </c>
      <c r="BU22" s="494"/>
      <c r="BV22" s="507"/>
      <c r="BW22" s="420">
        <v>0.39</v>
      </c>
      <c r="BX22" s="494"/>
      <c r="BY22" s="507"/>
      <c r="BZ22" s="420">
        <v>0.39</v>
      </c>
      <c r="CA22" s="494"/>
    </row>
    <row r="23" spans="1:85" x14ac:dyDescent="0.2">
      <c r="A23" s="425"/>
      <c r="B23" s="426"/>
      <c r="C23" s="427"/>
      <c r="D23" s="1039"/>
      <c r="E23" s="596"/>
      <c r="F23" s="1215"/>
      <c r="G23" s="596"/>
      <c r="H23" s="1183"/>
      <c r="I23" s="1216">
        <f>SUM(I5,I12)</f>
        <v>0</v>
      </c>
      <c r="J23" s="1182">
        <f>SUM(J5,J12)</f>
        <v>0</v>
      </c>
      <c r="K23" s="1180"/>
      <c r="L23" s="1216">
        <f>SUM(L5,L12)</f>
        <v>0</v>
      </c>
      <c r="M23" s="1184">
        <f>SUM(M5,M12)</f>
        <v>0</v>
      </c>
      <c r="N23" s="1183"/>
      <c r="O23" s="1216">
        <f>SUM(O5,O12)</f>
        <v>0</v>
      </c>
      <c r="P23" s="1182">
        <f>SUM(P5,P12)</f>
        <v>0</v>
      </c>
      <c r="Q23" s="1183"/>
      <c r="R23" s="1216">
        <f>SUM(R5,R12)</f>
        <v>0</v>
      </c>
      <c r="S23" s="1182">
        <f>SUM(S5,S12)</f>
        <v>0</v>
      </c>
      <c r="T23" s="1183"/>
      <c r="U23" s="1216">
        <f>SUM(U5,U12)</f>
        <v>0</v>
      </c>
      <c r="V23" s="1182">
        <f>SUM(V5,V12)</f>
        <v>0</v>
      </c>
      <c r="W23" s="1183"/>
      <c r="X23" s="1216">
        <f>SUM(X5,X12)</f>
        <v>0</v>
      </c>
      <c r="Y23" s="1182">
        <f>SUM(Y5,Y12)</f>
        <v>0</v>
      </c>
      <c r="Z23" s="1180"/>
      <c r="AA23" s="1216">
        <f>SUM(AA5,AA12)</f>
        <v>0</v>
      </c>
      <c r="AB23" s="1184">
        <f>SUM(AB5,AB12)</f>
        <v>0</v>
      </c>
      <c r="AC23" s="1183"/>
      <c r="AD23" s="602">
        <f>SUM(AD5,AD12)</f>
        <v>0</v>
      </c>
      <c r="AE23" s="603">
        <f>SUM(AE5,AE12)</f>
        <v>0</v>
      </c>
      <c r="AF23" s="1183"/>
      <c r="AG23" s="602">
        <f>SUM(AG5,AG12)</f>
        <v>0</v>
      </c>
      <c r="AH23" s="603">
        <f>SUM(AH5,AH12)</f>
        <v>0</v>
      </c>
      <c r="AI23" s="1183"/>
      <c r="AJ23" s="602">
        <f>SUM(AJ5,AJ12)</f>
        <v>0</v>
      </c>
      <c r="AK23" s="603">
        <f>SUM(AK5,AK12)</f>
        <v>0</v>
      </c>
      <c r="AL23" s="1183"/>
      <c r="AM23" s="602">
        <f>SUM(AM5,AM12)</f>
        <v>0</v>
      </c>
      <c r="AN23" s="603">
        <f>SUM(AN5,AN12)</f>
        <v>0</v>
      </c>
      <c r="AO23" s="1180"/>
      <c r="AP23" s="602">
        <f>SUM(AP5,AP12)</f>
        <v>0</v>
      </c>
      <c r="AQ23" s="1217">
        <f>SUM(AQ5,AQ12)</f>
        <v>0</v>
      </c>
      <c r="AR23" s="1183"/>
      <c r="AS23" s="602">
        <f>SUM(AS5,AS12)</f>
        <v>0</v>
      </c>
      <c r="AT23" s="603">
        <f>SUM(AT5,AT12)</f>
        <v>0</v>
      </c>
      <c r="AU23" s="1183"/>
      <c r="AV23" s="602">
        <f>SUM(AV5,AV12)</f>
        <v>0</v>
      </c>
      <c r="AW23" s="603">
        <f>SUM(AW5,AW12)</f>
        <v>0</v>
      </c>
      <c r="AX23" s="1183"/>
      <c r="AY23" s="602">
        <f>SUM(AY5,AY12)</f>
        <v>0</v>
      </c>
      <c r="AZ23" s="603">
        <f>SUM(AZ5,AZ12)</f>
        <v>0</v>
      </c>
      <c r="BA23" s="1183"/>
      <c r="BB23" s="1216">
        <f>SUM(BB5,BB12)</f>
        <v>0</v>
      </c>
      <c r="BC23" s="1182">
        <f>SUM(BC5,BC12)</f>
        <v>0</v>
      </c>
      <c r="BD23" s="1180"/>
      <c r="BE23" s="1216">
        <f>SUM(BE5,BE12)</f>
        <v>0</v>
      </c>
      <c r="BF23" s="1182">
        <f>SUM(BF5,BF12)</f>
        <v>0</v>
      </c>
      <c r="BG23" s="1183"/>
      <c r="BH23" s="1216">
        <f>SUM(BH5,BH12)</f>
        <v>0</v>
      </c>
      <c r="BI23" s="1182">
        <f>SUM(BI5,BI12)</f>
        <v>0</v>
      </c>
      <c r="BJ23" s="1183"/>
      <c r="BK23" s="1216">
        <f>SUM(BK5,BK12)</f>
        <v>0</v>
      </c>
      <c r="BL23" s="1182">
        <f>SUM(BL5,BL12)</f>
        <v>0</v>
      </c>
      <c r="BM23" s="1183"/>
      <c r="BN23" s="1216">
        <f>SUM(BN5,BN12)</f>
        <v>0</v>
      </c>
      <c r="BO23" s="1182">
        <f>SUM(BO5,BO12)</f>
        <v>0</v>
      </c>
      <c r="BP23" s="1183"/>
      <c r="BQ23" s="1216">
        <f>SUM(BQ5,BQ12)</f>
        <v>0</v>
      </c>
      <c r="BR23" s="1182">
        <f>SUM(BR5,BR12)</f>
        <v>0</v>
      </c>
      <c r="BS23" s="1180"/>
      <c r="BT23" s="1216">
        <f>SUM(BT5,BT12)</f>
        <v>0</v>
      </c>
      <c r="BU23" s="1182">
        <f>SUM(BU5,BU12)</f>
        <v>0</v>
      </c>
      <c r="BV23" s="1183"/>
      <c r="BW23" s="1216">
        <f>SUM(BW5,BW12)</f>
        <v>0</v>
      </c>
      <c r="BX23" s="1184">
        <f>SUM(BX5,BX12)</f>
        <v>0</v>
      </c>
      <c r="BY23" s="1183"/>
      <c r="BZ23" s="1216">
        <f>SUM(BZ5,BZ12)</f>
        <v>0</v>
      </c>
      <c r="CA23" s="1182">
        <f>SUM(CA5,CA12)</f>
        <v>0</v>
      </c>
    </row>
    <row r="24" spans="1:85" ht="13.5" thickBot="1" x14ac:dyDescent="0.25">
      <c r="A24" s="419" t="s">
        <v>336</v>
      </c>
      <c r="B24" s="419"/>
      <c r="C24" s="435"/>
      <c r="D24" s="1218"/>
      <c r="E24" s="1208"/>
      <c r="F24" s="1219" t="s">
        <v>176</v>
      </c>
      <c r="G24" s="1208"/>
      <c r="H24" s="1220">
        <f t="shared" ref="H24:BS24" si="0">SUM(H6:H7,H13:H14)</f>
        <v>261.76</v>
      </c>
      <c r="I24" s="1189">
        <f>SUM(I6:I7,I13:I14)</f>
        <v>4.1889680000000009</v>
      </c>
      <c r="J24" s="1190">
        <f t="shared" si="0"/>
        <v>1.940896</v>
      </c>
      <c r="K24" s="1220">
        <f t="shared" si="0"/>
        <v>251.17</v>
      </c>
      <c r="L24" s="1189">
        <f>SUM(L6:L7,L13:L14)</f>
        <v>4.0008400000000002</v>
      </c>
      <c r="M24" s="1190">
        <f t="shared" si="0"/>
        <v>1.8994800000000001</v>
      </c>
      <c r="N24" s="1220">
        <f t="shared" si="0"/>
        <v>249.4</v>
      </c>
      <c r="O24" s="1189">
        <f>SUM(O6:O7,O13:O14)</f>
        <v>3.9739439999999999</v>
      </c>
      <c r="P24" s="1190">
        <f t="shared" si="0"/>
        <v>1.8827280000000002</v>
      </c>
      <c r="Q24" s="1220">
        <f t="shared" si="0"/>
        <v>252.81</v>
      </c>
      <c r="R24" s="1189">
        <f>SUM(R6:R7,R13:R14)</f>
        <v>4.037128</v>
      </c>
      <c r="S24" s="1190">
        <f t="shared" si="0"/>
        <v>1.890288</v>
      </c>
      <c r="T24" s="1220">
        <f t="shared" si="0"/>
        <v>265.26</v>
      </c>
      <c r="U24" s="1189">
        <f>SUM(U6:U7,U13:U14)</f>
        <v>4.2817360000000004</v>
      </c>
      <c r="V24" s="1190">
        <f t="shared" si="0"/>
        <v>1.8832719999999998</v>
      </c>
      <c r="W24" s="1220">
        <f t="shared" si="0"/>
        <v>292.58000000000004</v>
      </c>
      <c r="X24" s="1189">
        <f>SUM(X6:X7,X13:X14)</f>
        <v>4.7843040000000006</v>
      </c>
      <c r="Y24" s="1190">
        <f t="shared" si="0"/>
        <v>1.9337440000000001</v>
      </c>
      <c r="Z24" s="1220">
        <f t="shared" si="0"/>
        <v>324.69000000000005</v>
      </c>
      <c r="AA24" s="1189">
        <f>SUM(AA6:AA7,AA13:AA14)</f>
        <v>5.2604960000000007</v>
      </c>
      <c r="AB24" s="1190">
        <f t="shared" si="0"/>
        <v>2.1923599999999999</v>
      </c>
      <c r="AC24" s="1220">
        <f t="shared" si="0"/>
        <v>341.5</v>
      </c>
      <c r="AD24" s="1189">
        <f>SUM(AD6:AD7,AD13:AD14)</f>
        <v>5.5093119999999995</v>
      </c>
      <c r="AE24" s="1190">
        <f t="shared" si="0"/>
        <v>2.3633759999999997</v>
      </c>
      <c r="AF24" s="1220">
        <f t="shared" si="0"/>
        <v>343.61</v>
      </c>
      <c r="AG24" s="1189">
        <f>SUM(AG6:AG7,AG13:AG14)</f>
        <v>5.5582560000000001</v>
      </c>
      <c r="AH24" s="1190">
        <f t="shared" si="0"/>
        <v>2.3433919999999997</v>
      </c>
      <c r="AI24" s="1220">
        <f t="shared" si="0"/>
        <v>340.71000000000004</v>
      </c>
      <c r="AJ24" s="1189">
        <f>SUM(AJ6:AJ7,AJ13:AJ14)</f>
        <v>5.5359920000000002</v>
      </c>
      <c r="AK24" s="1190">
        <f t="shared" si="0"/>
        <v>2.2675919999999996</v>
      </c>
      <c r="AL24" s="1220">
        <f t="shared" si="0"/>
        <v>331.13</v>
      </c>
      <c r="AM24" s="1189">
        <f>SUM(AM6:AM7,AM13:AM14)</f>
        <v>5.4143439999999998</v>
      </c>
      <c r="AN24" s="1190">
        <f t="shared" si="0"/>
        <v>2.1151759999999999</v>
      </c>
      <c r="AO24" s="1220">
        <f t="shared" si="0"/>
        <v>330.33000000000004</v>
      </c>
      <c r="AP24" s="1189">
        <f>SUM(AP6:AP7,AP13:AP14)</f>
        <v>5.3523999999999994</v>
      </c>
      <c r="AQ24" s="1190">
        <f t="shared" si="0"/>
        <v>2.2252399999999999</v>
      </c>
      <c r="AR24" s="1220">
        <f t="shared" si="0"/>
        <v>323.85000000000002</v>
      </c>
      <c r="AS24" s="1189">
        <f>SUM(AS6:AS7,AS13:AS14)</f>
        <v>5.2201120000000003</v>
      </c>
      <c r="AT24" s="1190">
        <f t="shared" si="0"/>
        <v>2.2521279999999999</v>
      </c>
      <c r="AU24" s="1220">
        <f t="shared" si="0"/>
        <v>326.38</v>
      </c>
      <c r="AV24" s="1189">
        <f>SUM(AV6:AV7,AV13:AV14)</f>
        <v>5.2527600000000003</v>
      </c>
      <c r="AW24" s="1190">
        <f t="shared" si="0"/>
        <v>2.2937279999999998</v>
      </c>
      <c r="AX24" s="1220">
        <f t="shared" si="0"/>
        <v>327.31</v>
      </c>
      <c r="AY24" s="1189">
        <f>SUM(AY6:AY7,AY13:AY14)</f>
        <v>5.282432</v>
      </c>
      <c r="AZ24" s="1190">
        <f t="shared" si="0"/>
        <v>2.2618079999999998</v>
      </c>
      <c r="BA24" s="1220">
        <f t="shared" si="0"/>
        <v>330.36</v>
      </c>
      <c r="BB24" s="1189">
        <f>SUM(BB6:BB7,BB13:BB14)</f>
        <v>5.3344160000000009</v>
      </c>
      <c r="BC24" s="1190">
        <f t="shared" si="0"/>
        <v>2.2733759999999998</v>
      </c>
      <c r="BD24" s="1220">
        <f t="shared" si="0"/>
        <v>332.38</v>
      </c>
      <c r="BE24" s="1189">
        <f>SUM(BE6:BE7,BE13:BE14)</f>
        <v>5.3775759999999995</v>
      </c>
      <c r="BF24" s="1190">
        <f t="shared" si="0"/>
        <v>2.2588719999999998</v>
      </c>
      <c r="BG24" s="1220">
        <f t="shared" si="0"/>
        <v>322.90999999999997</v>
      </c>
      <c r="BH24" s="1189">
        <f>SUM(BH6:BH7,BH13:BH14)</f>
        <v>5.2647279999999999</v>
      </c>
      <c r="BI24" s="1190">
        <f t="shared" si="0"/>
        <v>2.1003920000000003</v>
      </c>
      <c r="BJ24" s="1220">
        <f t="shared" si="0"/>
        <v>325.64</v>
      </c>
      <c r="BK24" s="1189">
        <f>SUM(BK6:BK7,BK13:BK14)</f>
        <v>5.3083760000000009</v>
      </c>
      <c r="BL24" s="1190">
        <f t="shared" si="0"/>
        <v>2.1153999999999997</v>
      </c>
      <c r="BM24" s="1220">
        <f t="shared" si="0"/>
        <v>324.41999999999996</v>
      </c>
      <c r="BN24" s="1189">
        <f>SUM(BN6:BN7,BN13:BN14)</f>
        <v>5.3124399999999996</v>
      </c>
      <c r="BO24" s="1190">
        <f t="shared" si="0"/>
        <v>2.0452239999999997</v>
      </c>
      <c r="BP24" s="1220">
        <f t="shared" si="0"/>
        <v>331.58000000000004</v>
      </c>
      <c r="BQ24" s="1189">
        <f>SUM(BQ6:BQ7,BQ13:BQ14)</f>
        <v>5.4170079999999992</v>
      </c>
      <c r="BR24" s="1190">
        <f t="shared" si="0"/>
        <v>2.123008</v>
      </c>
      <c r="BS24" s="1220">
        <f t="shared" si="0"/>
        <v>318.3</v>
      </c>
      <c r="BT24" s="1189">
        <f>SUM(BT6:BT7,BT13:BT14)</f>
        <v>5.1729040000000008</v>
      </c>
      <c r="BU24" s="1190">
        <f t="shared" ref="BU24:CA24" si="1">SUM(BU6:BU7,BU13:BU14)</f>
        <v>2.1027760000000004</v>
      </c>
      <c r="BV24" s="1220">
        <f t="shared" si="1"/>
        <v>284.77</v>
      </c>
      <c r="BW24" s="1189">
        <f>SUM(BW6:BW7,BW13:BW14)</f>
        <v>4.6238240000000008</v>
      </c>
      <c r="BX24" s="1190">
        <f t="shared" si="1"/>
        <v>1.9592399999999999</v>
      </c>
      <c r="BY24" s="1220">
        <f t="shared" si="1"/>
        <v>274.75</v>
      </c>
      <c r="BZ24" s="1189">
        <f>SUM(BZ6:BZ7,BZ13:BZ14)</f>
        <v>4.392576</v>
      </c>
      <c r="CA24" s="1190">
        <f t="shared" si="1"/>
        <v>2.0403759999999997</v>
      </c>
    </row>
    <row r="25" spans="1:85" ht="12.75" customHeight="1" x14ac:dyDescent="0.2">
      <c r="A25" s="1221" t="s">
        <v>23</v>
      </c>
      <c r="B25" s="1062" t="s">
        <v>351</v>
      </c>
      <c r="C25" s="1222">
        <f>H58</f>
        <v>0.89689103876874321</v>
      </c>
      <c r="D25" s="1223" t="s">
        <v>352</v>
      </c>
      <c r="E25" s="1224">
        <f>I58</f>
        <v>0.49309399474755622</v>
      </c>
      <c r="F25" s="1224"/>
      <c r="G25" s="426"/>
      <c r="H25" s="1061"/>
      <c r="I25" s="1225"/>
      <c r="J25" s="1226"/>
      <c r="K25" s="1062"/>
      <c r="L25" s="1225"/>
      <c r="M25" s="699"/>
      <c r="N25" s="1061"/>
      <c r="O25" s="1225"/>
      <c r="P25" s="1226"/>
      <c r="Q25" s="1061"/>
      <c r="R25" s="1225"/>
      <c r="S25" s="1226"/>
      <c r="T25" s="1061"/>
      <c r="U25" s="1225"/>
      <c r="V25" s="1226"/>
      <c r="W25" s="1061"/>
      <c r="X25" s="1225"/>
      <c r="Y25" s="1226"/>
      <c r="Z25" s="1062"/>
      <c r="AA25" s="1225"/>
      <c r="AB25" s="699"/>
      <c r="AC25" s="1227"/>
      <c r="AD25" s="1224"/>
      <c r="AE25" s="427"/>
      <c r="AF25" s="1227"/>
      <c r="AG25" s="1224"/>
      <c r="AH25" s="427"/>
      <c r="AI25" s="1227"/>
      <c r="AJ25" s="1224"/>
      <c r="AK25" s="427"/>
      <c r="AL25" s="1227"/>
      <c r="AM25" s="1224"/>
      <c r="AN25" s="427"/>
      <c r="AO25" s="1224"/>
      <c r="AP25" s="1224"/>
      <c r="AQ25" s="426"/>
      <c r="AR25" s="1227"/>
      <c r="AS25" s="1224"/>
      <c r="AT25" s="427"/>
      <c r="AU25" s="1227"/>
      <c r="AV25" s="1224"/>
      <c r="AW25" s="427"/>
      <c r="AX25" s="1227"/>
      <c r="AY25" s="1224"/>
      <c r="AZ25" s="427"/>
      <c r="BA25" s="425"/>
      <c r="BB25" s="426"/>
      <c r="BC25" s="427"/>
      <c r="BD25" s="426"/>
      <c r="BE25" s="426"/>
      <c r="BF25" s="427"/>
      <c r="BG25" s="425"/>
      <c r="BH25" s="426"/>
      <c r="BI25" s="427"/>
      <c r="BJ25" s="425"/>
      <c r="BK25" s="426"/>
      <c r="BL25" s="427"/>
      <c r="BM25" s="425"/>
      <c r="BN25" s="426"/>
      <c r="BO25" s="427"/>
      <c r="BP25" s="425"/>
      <c r="BQ25" s="426"/>
      <c r="BR25" s="427"/>
      <c r="BS25" s="426"/>
      <c r="BT25" s="426"/>
      <c r="BU25" s="427"/>
      <c r="BV25" s="426"/>
      <c r="BW25" s="426"/>
      <c r="BX25" s="426"/>
      <c r="BY25" s="425"/>
      <c r="BZ25" s="426"/>
      <c r="CA25" s="427"/>
    </row>
    <row r="26" spans="1:85" ht="13.5" customHeight="1" thickBot="1" x14ac:dyDescent="0.25">
      <c r="A26" s="1228" t="s">
        <v>91</v>
      </c>
      <c r="B26" s="1229" t="s">
        <v>353</v>
      </c>
      <c r="C26" s="1230">
        <f>O58</f>
        <v>0.94387051702310776</v>
      </c>
      <c r="D26" s="515" t="s">
        <v>354</v>
      </c>
      <c r="E26" s="1231">
        <f>P58</f>
        <v>0.34995867757811189</v>
      </c>
      <c r="F26" s="1231"/>
      <c r="G26" s="420"/>
      <c r="H26" s="1065"/>
      <c r="I26" s="1232"/>
      <c r="J26" s="666"/>
      <c r="K26" s="662"/>
      <c r="L26" s="1232"/>
      <c r="M26" s="665"/>
      <c r="N26" s="1065"/>
      <c r="O26" s="1232"/>
      <c r="P26" s="666"/>
      <c r="Q26" s="1065"/>
      <c r="R26" s="1232"/>
      <c r="S26" s="666"/>
      <c r="T26" s="1065"/>
      <c r="U26" s="1232"/>
      <c r="V26" s="666"/>
      <c r="W26" s="1065"/>
      <c r="X26" s="1232"/>
      <c r="Y26" s="666"/>
      <c r="Z26" s="662"/>
      <c r="AA26" s="1232"/>
      <c r="AB26" s="665"/>
      <c r="AC26" s="1233"/>
      <c r="AD26" s="1234"/>
      <c r="AE26" s="494"/>
      <c r="AF26" s="1233"/>
      <c r="AG26" s="1234"/>
      <c r="AH26" s="494"/>
      <c r="AI26" s="1233"/>
      <c r="AJ26" s="1234"/>
      <c r="AK26" s="494"/>
      <c r="AL26" s="1233"/>
      <c r="AM26" s="1234"/>
      <c r="AN26" s="494"/>
      <c r="AO26" s="1234"/>
      <c r="AP26" s="1234"/>
      <c r="AQ26" s="420"/>
      <c r="AR26" s="1233"/>
      <c r="AS26" s="1234"/>
      <c r="AT26" s="494"/>
      <c r="AU26" s="1233"/>
      <c r="AV26" s="1234"/>
      <c r="AW26" s="494"/>
      <c r="AX26" s="1233"/>
      <c r="AY26" s="1234"/>
      <c r="AZ26" s="494"/>
      <c r="BA26" s="507"/>
      <c r="BB26" s="420"/>
      <c r="BC26" s="494"/>
      <c r="BD26" s="420"/>
      <c r="BE26" s="420"/>
      <c r="BF26" s="494"/>
      <c r="BG26" s="507"/>
      <c r="BH26" s="420"/>
      <c r="BI26" s="494"/>
      <c r="BJ26" s="507"/>
      <c r="BK26" s="420"/>
      <c r="BL26" s="494"/>
      <c r="BM26" s="507"/>
      <c r="BN26" s="420"/>
      <c r="BO26" s="494"/>
      <c r="BP26" s="507"/>
      <c r="BQ26" s="420"/>
      <c r="BR26" s="494"/>
      <c r="BS26" s="420"/>
      <c r="BT26" s="420"/>
      <c r="BU26" s="494"/>
      <c r="BV26" s="420"/>
      <c r="BW26" s="420"/>
      <c r="BX26" s="420"/>
      <c r="BY26" s="507"/>
      <c r="BZ26" s="420"/>
      <c r="CA26" s="494"/>
    </row>
    <row r="27" spans="1:85" x14ac:dyDescent="0.2">
      <c r="A27" s="394" t="s">
        <v>37</v>
      </c>
      <c r="B27" s="518"/>
      <c r="C27" s="519"/>
      <c r="D27" s="520" t="s">
        <v>38</v>
      </c>
      <c r="E27" s="521"/>
      <c r="F27" s="520" t="s">
        <v>39</v>
      </c>
      <c r="G27" s="520"/>
      <c r="H27" s="1235" t="s">
        <v>17</v>
      </c>
      <c r="I27" s="1236" t="s">
        <v>18</v>
      </c>
      <c r="J27" s="1237" t="s">
        <v>19</v>
      </c>
      <c r="K27" s="1238" t="s">
        <v>17</v>
      </c>
      <c r="L27" s="1236" t="s">
        <v>18</v>
      </c>
      <c r="M27" s="1239" t="s">
        <v>19</v>
      </c>
      <c r="N27" s="1235" t="s">
        <v>17</v>
      </c>
      <c r="O27" s="1236" t="s">
        <v>18</v>
      </c>
      <c r="P27" s="1237" t="s">
        <v>19</v>
      </c>
      <c r="Q27" s="1235" t="s">
        <v>17</v>
      </c>
      <c r="R27" s="1236" t="s">
        <v>18</v>
      </c>
      <c r="S27" s="1237" t="s">
        <v>19</v>
      </c>
      <c r="T27" s="1235" t="s">
        <v>17</v>
      </c>
      <c r="U27" s="1236" t="s">
        <v>18</v>
      </c>
      <c r="V27" s="1237" t="s">
        <v>19</v>
      </c>
      <c r="W27" s="1235" t="s">
        <v>17</v>
      </c>
      <c r="X27" s="1236" t="s">
        <v>18</v>
      </c>
      <c r="Y27" s="1237" t="s">
        <v>19</v>
      </c>
      <c r="Z27" s="1238" t="s">
        <v>17</v>
      </c>
      <c r="AA27" s="1236" t="s">
        <v>18</v>
      </c>
      <c r="AB27" s="1239" t="s">
        <v>19</v>
      </c>
      <c r="AC27" s="1235" t="s">
        <v>17</v>
      </c>
      <c r="AD27" s="1236" t="s">
        <v>18</v>
      </c>
      <c r="AE27" s="1237" t="s">
        <v>19</v>
      </c>
      <c r="AF27" s="1235" t="s">
        <v>17</v>
      </c>
      <c r="AG27" s="1236" t="s">
        <v>18</v>
      </c>
      <c r="AH27" s="1237" t="s">
        <v>19</v>
      </c>
      <c r="AI27" s="1235" t="s">
        <v>17</v>
      </c>
      <c r="AJ27" s="1236" t="s">
        <v>18</v>
      </c>
      <c r="AK27" s="1237" t="s">
        <v>19</v>
      </c>
      <c r="AL27" s="1235" t="s">
        <v>17</v>
      </c>
      <c r="AM27" s="1236" t="s">
        <v>18</v>
      </c>
      <c r="AN27" s="1237" t="s">
        <v>19</v>
      </c>
      <c r="AO27" s="1238" t="s">
        <v>17</v>
      </c>
      <c r="AP27" s="1236" t="s">
        <v>18</v>
      </c>
      <c r="AQ27" s="1239" t="s">
        <v>19</v>
      </c>
      <c r="AR27" s="1235" t="s">
        <v>17</v>
      </c>
      <c r="AS27" s="1236" t="s">
        <v>18</v>
      </c>
      <c r="AT27" s="1237" t="s">
        <v>19</v>
      </c>
      <c r="AU27" s="1235" t="s">
        <v>17</v>
      </c>
      <c r="AV27" s="1236" t="s">
        <v>18</v>
      </c>
      <c r="AW27" s="1237" t="s">
        <v>19</v>
      </c>
      <c r="AX27" s="1235" t="s">
        <v>17</v>
      </c>
      <c r="AY27" s="1236" t="s">
        <v>18</v>
      </c>
      <c r="AZ27" s="1237" t="s">
        <v>19</v>
      </c>
      <c r="BA27" s="1235" t="s">
        <v>17</v>
      </c>
      <c r="BB27" s="1236" t="s">
        <v>18</v>
      </c>
      <c r="BC27" s="1237" t="s">
        <v>19</v>
      </c>
      <c r="BD27" s="1238" t="s">
        <v>17</v>
      </c>
      <c r="BE27" s="1236" t="s">
        <v>18</v>
      </c>
      <c r="BF27" s="1237" t="s">
        <v>19</v>
      </c>
      <c r="BG27" s="1235" t="s">
        <v>17</v>
      </c>
      <c r="BH27" s="1236" t="s">
        <v>18</v>
      </c>
      <c r="BI27" s="1237" t="s">
        <v>19</v>
      </c>
      <c r="BJ27" s="1235" t="s">
        <v>17</v>
      </c>
      <c r="BK27" s="1236" t="s">
        <v>18</v>
      </c>
      <c r="BL27" s="1237" t="s">
        <v>19</v>
      </c>
      <c r="BM27" s="1235" t="s">
        <v>17</v>
      </c>
      <c r="BN27" s="1236" t="s">
        <v>18</v>
      </c>
      <c r="BO27" s="1237" t="s">
        <v>19</v>
      </c>
      <c r="BP27" s="1235" t="s">
        <v>17</v>
      </c>
      <c r="BQ27" s="1236" t="s">
        <v>18</v>
      </c>
      <c r="BR27" s="1237" t="s">
        <v>19</v>
      </c>
      <c r="BS27" s="1238" t="s">
        <v>17</v>
      </c>
      <c r="BT27" s="1236" t="s">
        <v>18</v>
      </c>
      <c r="BU27" s="1237" t="s">
        <v>19</v>
      </c>
      <c r="BV27" s="1235" t="s">
        <v>17</v>
      </c>
      <c r="BW27" s="1236" t="s">
        <v>18</v>
      </c>
      <c r="BX27" s="1239" t="s">
        <v>19</v>
      </c>
      <c r="BY27" s="1235" t="s">
        <v>17</v>
      </c>
      <c r="BZ27" s="1236" t="s">
        <v>18</v>
      </c>
      <c r="CA27" s="1237" t="s">
        <v>19</v>
      </c>
    </row>
    <row r="28" spans="1:85" ht="13.5" thickBot="1" x14ac:dyDescent="0.25">
      <c r="A28" s="701" t="s">
        <v>355</v>
      </c>
      <c r="B28" s="420"/>
      <c r="C28" s="527"/>
      <c r="D28" s="1240" t="s">
        <v>41</v>
      </c>
      <c r="E28" s="528" t="s">
        <v>42</v>
      </c>
      <c r="F28" s="528" t="s">
        <v>41</v>
      </c>
      <c r="G28" s="1241" t="s">
        <v>42</v>
      </c>
      <c r="H28" s="1168">
        <v>0</v>
      </c>
      <c r="I28" s="1169" t="s">
        <v>21</v>
      </c>
      <c r="J28" s="1170" t="s">
        <v>22</v>
      </c>
      <c r="K28" s="1171">
        <v>0</v>
      </c>
      <c r="L28" s="1169" t="s">
        <v>21</v>
      </c>
      <c r="M28" s="1172" t="s">
        <v>22</v>
      </c>
      <c r="N28" s="1168">
        <v>0</v>
      </c>
      <c r="O28" s="1169" t="s">
        <v>21</v>
      </c>
      <c r="P28" s="1170" t="s">
        <v>22</v>
      </c>
      <c r="Q28" s="1168">
        <v>0</v>
      </c>
      <c r="R28" s="1169" t="s">
        <v>21</v>
      </c>
      <c r="S28" s="1170" t="s">
        <v>22</v>
      </c>
      <c r="T28" s="1168">
        <v>0</v>
      </c>
      <c r="U28" s="1169" t="s">
        <v>21</v>
      </c>
      <c r="V28" s="1170" t="s">
        <v>22</v>
      </c>
      <c r="W28" s="1168">
        <v>0</v>
      </c>
      <c r="X28" s="1169" t="s">
        <v>21</v>
      </c>
      <c r="Y28" s="1170" t="s">
        <v>22</v>
      </c>
      <c r="Z28" s="1171">
        <v>0</v>
      </c>
      <c r="AA28" s="1169" t="s">
        <v>21</v>
      </c>
      <c r="AB28" s="1172" t="s">
        <v>22</v>
      </c>
      <c r="AC28" s="1168" t="s">
        <v>20</v>
      </c>
      <c r="AD28" s="1169" t="s">
        <v>21</v>
      </c>
      <c r="AE28" s="1170" t="s">
        <v>22</v>
      </c>
      <c r="AF28" s="1168" t="s">
        <v>20</v>
      </c>
      <c r="AG28" s="1169" t="s">
        <v>21</v>
      </c>
      <c r="AH28" s="1170" t="s">
        <v>22</v>
      </c>
      <c r="AI28" s="1168" t="s">
        <v>20</v>
      </c>
      <c r="AJ28" s="1169" t="s">
        <v>21</v>
      </c>
      <c r="AK28" s="1170" t="s">
        <v>22</v>
      </c>
      <c r="AL28" s="1168" t="s">
        <v>20</v>
      </c>
      <c r="AM28" s="1169" t="s">
        <v>21</v>
      </c>
      <c r="AN28" s="1170" t="s">
        <v>22</v>
      </c>
      <c r="AO28" s="1171" t="s">
        <v>20</v>
      </c>
      <c r="AP28" s="1169" t="s">
        <v>21</v>
      </c>
      <c r="AQ28" s="1172" t="s">
        <v>22</v>
      </c>
      <c r="AR28" s="1168" t="s">
        <v>20</v>
      </c>
      <c r="AS28" s="1169" t="s">
        <v>21</v>
      </c>
      <c r="AT28" s="1170" t="s">
        <v>22</v>
      </c>
      <c r="AU28" s="1168" t="s">
        <v>20</v>
      </c>
      <c r="AV28" s="1169" t="s">
        <v>21</v>
      </c>
      <c r="AW28" s="1170" t="s">
        <v>22</v>
      </c>
      <c r="AX28" s="1168" t="s">
        <v>20</v>
      </c>
      <c r="AY28" s="1169" t="s">
        <v>21</v>
      </c>
      <c r="AZ28" s="1170" t="s">
        <v>22</v>
      </c>
      <c r="BA28" s="1168" t="s">
        <v>20</v>
      </c>
      <c r="BB28" s="1169" t="s">
        <v>21</v>
      </c>
      <c r="BC28" s="1170" t="s">
        <v>22</v>
      </c>
      <c r="BD28" s="1171" t="s">
        <v>20</v>
      </c>
      <c r="BE28" s="1169" t="s">
        <v>21</v>
      </c>
      <c r="BF28" s="1170" t="s">
        <v>22</v>
      </c>
      <c r="BG28" s="1168" t="s">
        <v>20</v>
      </c>
      <c r="BH28" s="1169" t="s">
        <v>21</v>
      </c>
      <c r="BI28" s="1170" t="s">
        <v>22</v>
      </c>
      <c r="BJ28" s="1168" t="s">
        <v>20</v>
      </c>
      <c r="BK28" s="1169" t="s">
        <v>21</v>
      </c>
      <c r="BL28" s="1170" t="s">
        <v>22</v>
      </c>
      <c r="BM28" s="1168" t="s">
        <v>20</v>
      </c>
      <c r="BN28" s="1169" t="s">
        <v>21</v>
      </c>
      <c r="BO28" s="1170" t="s">
        <v>22</v>
      </c>
      <c r="BP28" s="1168" t="s">
        <v>20</v>
      </c>
      <c r="BQ28" s="1169" t="s">
        <v>21</v>
      </c>
      <c r="BR28" s="1170" t="s">
        <v>22</v>
      </c>
      <c r="BS28" s="1171" t="s">
        <v>20</v>
      </c>
      <c r="BT28" s="1169" t="s">
        <v>21</v>
      </c>
      <c r="BU28" s="1170" t="s">
        <v>22</v>
      </c>
      <c r="BV28" s="1168" t="s">
        <v>20</v>
      </c>
      <c r="BW28" s="1169" t="s">
        <v>21</v>
      </c>
      <c r="BX28" s="1172" t="s">
        <v>22</v>
      </c>
      <c r="BY28" s="1168" t="s">
        <v>20</v>
      </c>
      <c r="BZ28" s="1169" t="s">
        <v>21</v>
      </c>
      <c r="CA28" s="1170" t="s">
        <v>22</v>
      </c>
    </row>
    <row r="29" spans="1:85" x14ac:dyDescent="0.2">
      <c r="A29" s="1242" t="s">
        <v>356</v>
      </c>
      <c r="B29" s="395"/>
      <c r="C29" s="1243"/>
      <c r="D29" s="1244"/>
      <c r="E29" s="1245"/>
      <c r="F29" s="1245"/>
      <c r="G29" s="1246"/>
      <c r="H29" s="1247">
        <f t="shared" ref="H29:AB29" si="2">SUM(H30:H35)</f>
        <v>140.28000000000003</v>
      </c>
      <c r="I29" s="1248">
        <f t="shared" si="2"/>
        <v>2.1748000000000003</v>
      </c>
      <c r="J29" s="1249">
        <f t="shared" si="2"/>
        <v>1.1552</v>
      </c>
      <c r="K29" s="1247">
        <f t="shared" si="2"/>
        <v>134.63999999999999</v>
      </c>
      <c r="L29" s="1248">
        <f t="shared" si="2"/>
        <v>2.0680000000000001</v>
      </c>
      <c r="M29" s="1249">
        <f t="shared" si="2"/>
        <v>1.1354</v>
      </c>
      <c r="N29" s="1247">
        <f t="shared" si="2"/>
        <v>134.02000000000001</v>
      </c>
      <c r="O29" s="1248">
        <f t="shared" si="2"/>
        <v>2.0613999999999999</v>
      </c>
      <c r="P29" s="1249">
        <f t="shared" si="2"/>
        <v>1.1308</v>
      </c>
      <c r="Q29" s="1247">
        <f t="shared" si="2"/>
        <v>136.41000000000003</v>
      </c>
      <c r="R29" s="1248">
        <f t="shared" si="2"/>
        <v>2.1028000000000002</v>
      </c>
      <c r="S29" s="1249">
        <f t="shared" si="2"/>
        <v>1.139</v>
      </c>
      <c r="T29" s="1247">
        <f t="shared" si="2"/>
        <v>141.34</v>
      </c>
      <c r="U29" s="1248">
        <f t="shared" si="2"/>
        <v>2.2046000000000001</v>
      </c>
      <c r="V29" s="1249">
        <f t="shared" si="2"/>
        <v>1.1267999999999998</v>
      </c>
      <c r="W29" s="1247">
        <f t="shared" si="2"/>
        <v>155.13</v>
      </c>
      <c r="X29" s="1248">
        <f t="shared" si="2"/>
        <v>2.4598</v>
      </c>
      <c r="Y29" s="1249">
        <f t="shared" si="2"/>
        <v>1.1566000000000001</v>
      </c>
      <c r="Z29" s="1247">
        <f t="shared" si="2"/>
        <v>173.4</v>
      </c>
      <c r="AA29" s="1248">
        <f t="shared" si="2"/>
        <v>2.7308000000000003</v>
      </c>
      <c r="AB29" s="1249">
        <f t="shared" si="2"/>
        <v>1.3289999999999997</v>
      </c>
      <c r="AC29" s="1247">
        <f>SUM(AC30:AC35)</f>
        <v>178.96</v>
      </c>
      <c r="AD29" s="1248">
        <f>SUM(AD30:AD35)</f>
        <v>2.8066</v>
      </c>
      <c r="AE29" s="1249">
        <f>SUM(AE30:AE35)</f>
        <v>1.3937999999999999</v>
      </c>
      <c r="AF29" s="1247">
        <f t="shared" ref="AF29:CC29" si="3">SUM(AF30:AF35)</f>
        <v>180.27</v>
      </c>
      <c r="AG29" s="1248">
        <f t="shared" si="3"/>
        <v>2.8353999999999999</v>
      </c>
      <c r="AH29" s="1249">
        <f t="shared" si="3"/>
        <v>1.3834</v>
      </c>
      <c r="AI29" s="1247">
        <f t="shared" si="3"/>
        <v>175.65</v>
      </c>
      <c r="AJ29" s="1248">
        <f t="shared" si="3"/>
        <v>2.7862</v>
      </c>
      <c r="AK29" s="1249">
        <f t="shared" si="3"/>
        <v>1.3108</v>
      </c>
      <c r="AL29" s="1247">
        <f t="shared" si="3"/>
        <v>166.53</v>
      </c>
      <c r="AM29" s="1248">
        <f t="shared" si="3"/>
        <v>2.6606000000000001</v>
      </c>
      <c r="AN29" s="1249">
        <f t="shared" si="3"/>
        <v>1.2089999999999999</v>
      </c>
      <c r="AO29" s="1247">
        <f t="shared" si="3"/>
        <v>176.65</v>
      </c>
      <c r="AP29" s="1248">
        <f t="shared" si="3"/>
        <v>2.7796000000000003</v>
      </c>
      <c r="AQ29" s="1249">
        <f t="shared" si="3"/>
        <v>1.3626</v>
      </c>
      <c r="AR29" s="1247">
        <f t="shared" si="3"/>
        <v>172.14</v>
      </c>
      <c r="AS29" s="1248">
        <f t="shared" si="3"/>
        <v>2.6993999999999998</v>
      </c>
      <c r="AT29" s="1249">
        <f t="shared" si="3"/>
        <v>1.3457999999999999</v>
      </c>
      <c r="AU29" s="1247">
        <f t="shared" si="3"/>
        <v>175.16</v>
      </c>
      <c r="AV29" s="1248">
        <f t="shared" si="3"/>
        <v>2.7489999999999997</v>
      </c>
      <c r="AW29" s="1249">
        <f t="shared" si="3"/>
        <v>1.3660000000000001</v>
      </c>
      <c r="AX29" s="1247">
        <f t="shared" si="3"/>
        <v>172.84</v>
      </c>
      <c r="AY29" s="1248">
        <f t="shared" si="3"/>
        <v>2.7131999999999996</v>
      </c>
      <c r="AZ29" s="1249">
        <f t="shared" si="3"/>
        <v>1.3404</v>
      </c>
      <c r="BA29" s="1247">
        <f t="shared" si="3"/>
        <v>174.35</v>
      </c>
      <c r="BB29" s="1248">
        <f t="shared" si="3"/>
        <v>2.7305999999999999</v>
      </c>
      <c r="BC29" s="1249">
        <f t="shared" si="3"/>
        <v>1.3545999999999998</v>
      </c>
      <c r="BD29" s="1247">
        <f t="shared" si="3"/>
        <v>174.25</v>
      </c>
      <c r="BE29" s="1248">
        <f t="shared" si="3"/>
        <v>2.7262</v>
      </c>
      <c r="BF29" s="1249">
        <f t="shared" si="3"/>
        <v>1.3453999999999997</v>
      </c>
      <c r="BG29" s="1247">
        <f t="shared" si="3"/>
        <v>168.17</v>
      </c>
      <c r="BH29" s="1248">
        <f t="shared" si="3"/>
        <v>2.669</v>
      </c>
      <c r="BI29" s="1249">
        <f t="shared" si="3"/>
        <v>1.2436</v>
      </c>
      <c r="BJ29" s="1247">
        <f t="shared" si="3"/>
        <v>167.93</v>
      </c>
      <c r="BK29" s="1248">
        <f t="shared" si="3"/>
        <v>2.6572</v>
      </c>
      <c r="BL29" s="1249">
        <f t="shared" si="3"/>
        <v>1.2524</v>
      </c>
      <c r="BM29" s="1247">
        <f t="shared" si="3"/>
        <v>170.07000000000002</v>
      </c>
      <c r="BN29" s="1248">
        <f t="shared" si="3"/>
        <v>2.6978</v>
      </c>
      <c r="BO29" s="1249">
        <f t="shared" si="3"/>
        <v>1.2371999999999999</v>
      </c>
      <c r="BP29" s="1247">
        <f t="shared" si="3"/>
        <v>178.75000000000003</v>
      </c>
      <c r="BQ29" s="1248">
        <f t="shared" si="3"/>
        <v>2.8233999999999999</v>
      </c>
      <c r="BR29" s="1249">
        <f t="shared" si="3"/>
        <v>1.3149999999999999</v>
      </c>
      <c r="BS29" s="1247">
        <f t="shared" si="3"/>
        <v>172.07999999999998</v>
      </c>
      <c r="BT29" s="1248">
        <f t="shared" si="3"/>
        <v>2.7034000000000002</v>
      </c>
      <c r="BU29" s="1249">
        <f t="shared" si="3"/>
        <v>1.3110000000000002</v>
      </c>
      <c r="BV29" s="1247">
        <f t="shared" si="3"/>
        <v>150.43</v>
      </c>
      <c r="BW29" s="1248">
        <f t="shared" si="3"/>
        <v>2.3654000000000002</v>
      </c>
      <c r="BX29" s="1249">
        <f t="shared" si="3"/>
        <v>1.1672</v>
      </c>
      <c r="BY29" s="1247">
        <f t="shared" si="3"/>
        <v>150.43</v>
      </c>
      <c r="BZ29" s="1248">
        <f t="shared" si="3"/>
        <v>2.3184</v>
      </c>
      <c r="CA29" s="1249">
        <f t="shared" si="3"/>
        <v>1.2533999999999998</v>
      </c>
      <c r="CB29" s="375">
        <f t="shared" si="3"/>
        <v>61.523600000000002</v>
      </c>
      <c r="CC29" s="375">
        <f t="shared" si="3"/>
        <v>30.3644</v>
      </c>
    </row>
    <row r="30" spans="1:85" ht="15" x14ac:dyDescent="0.25">
      <c r="A30" s="1250" t="s">
        <v>357</v>
      </c>
      <c r="B30" s="1251"/>
      <c r="C30" s="1252"/>
      <c r="D30" s="581"/>
      <c r="E30" s="582"/>
      <c r="F30" s="583"/>
      <c r="G30" s="1253"/>
      <c r="H30" s="1003">
        <f>ROUND(SQRT(I30^2+J30^2)*1000/(SQRT(3)*I9),2)</f>
        <v>19.739999999999998</v>
      </c>
      <c r="I30" s="1254">
        <v>0.31480000000000002</v>
      </c>
      <c r="J30" s="1255">
        <v>0.15</v>
      </c>
      <c r="K30" s="1003">
        <f>ROUND(SQRT(L30^2+M30^2)*1000/(SQRT(3)*L9),2)</f>
        <v>18.170000000000002</v>
      </c>
      <c r="L30" s="1254">
        <v>0.28520000000000001</v>
      </c>
      <c r="M30" s="1255">
        <v>0.1472</v>
      </c>
      <c r="N30" s="1003">
        <f>ROUND(SQRT(O30^2+P30^2)*1000/(SQRT(3)*O9),2)</f>
        <v>16.72</v>
      </c>
      <c r="O30" s="1254">
        <v>0.2596</v>
      </c>
      <c r="P30" s="1255">
        <v>0.14080000000000001</v>
      </c>
      <c r="Q30" s="1003">
        <f>ROUND(SQRT(R30^2+S30^2)*1000/(SQRT(3)*R9),2)</f>
        <v>17.670000000000002</v>
      </c>
      <c r="R30" s="1254">
        <v>0.28000000000000003</v>
      </c>
      <c r="S30" s="1255">
        <v>0.13800000000000001</v>
      </c>
      <c r="T30" s="1003">
        <f>ROUND(SQRT(U30^2+V30^2)*1000/(SQRT(3)*U9),2)</f>
        <v>20.71</v>
      </c>
      <c r="U30" s="1254">
        <v>0.33760000000000001</v>
      </c>
      <c r="V30" s="1255">
        <v>0.14119999999999999</v>
      </c>
      <c r="W30" s="1003">
        <f>ROUND(SQRT(X30^2+Y30^2)*1000/(SQRT(3)*X9),2)</f>
        <v>25.38</v>
      </c>
      <c r="X30" s="1254">
        <v>0.42399999999999999</v>
      </c>
      <c r="Y30" s="1255">
        <v>0.14560000000000001</v>
      </c>
      <c r="Z30" s="1003">
        <f>ROUND(SQRT(AA30^2+AB30^2)*1000/(SQRT(3)*AA9),2)</f>
        <v>27.07</v>
      </c>
      <c r="AA30" s="1254">
        <v>0.45200000000000001</v>
      </c>
      <c r="AB30" s="1255">
        <v>0.156</v>
      </c>
      <c r="AC30" s="1003">
        <f>ROUND(SQRT(AD30^2+AE30^2)*1000/(SQRT(3)*AD9),2)</f>
        <v>27.39</v>
      </c>
      <c r="AD30" s="1254">
        <v>0.45600000000000002</v>
      </c>
      <c r="AE30" s="1255">
        <v>0.16200000000000001</v>
      </c>
      <c r="AF30" s="1003">
        <f>ROUND(SQRT(AG30^2+AH30^2)*1000/(SQRT(3)*AG9),2)</f>
        <v>30.37</v>
      </c>
      <c r="AG30" s="1254">
        <v>0.50919999999999999</v>
      </c>
      <c r="AH30" s="1255">
        <v>0.16919999999999999</v>
      </c>
      <c r="AI30" s="1003">
        <f>ROUND(SQRT(AJ30^2+AK30^2)*1000/(SQRT(3)*AJ9),2)</f>
        <v>31.51</v>
      </c>
      <c r="AJ30" s="1254">
        <v>0.52880000000000005</v>
      </c>
      <c r="AK30" s="1255">
        <v>0.17399999999999999</v>
      </c>
      <c r="AL30" s="1003">
        <f>ROUND(SQRT(AM30^2+AN30^2)*1000/(SQRT(3)*AM9),2)</f>
        <v>33.4</v>
      </c>
      <c r="AM30" s="1254">
        <v>0.55920000000000003</v>
      </c>
      <c r="AN30" s="1255">
        <v>0.18840000000000001</v>
      </c>
      <c r="AO30" s="1003">
        <f>ROUND(SQRT(AP30^2+AQ30^2)*1000/(SQRT(3)*AP9),2)</f>
        <v>32.93</v>
      </c>
      <c r="AP30" s="1254">
        <v>0.55000000000000004</v>
      </c>
      <c r="AQ30" s="1255">
        <v>0.18959999999999999</v>
      </c>
      <c r="AR30" s="1003">
        <f>ROUND(SQRT(AS30^2+AT30^2)*1000/(SQRT(3)*AS9),2)</f>
        <v>30.62</v>
      </c>
      <c r="AS30" s="1254">
        <v>0.50800000000000001</v>
      </c>
      <c r="AT30" s="1255">
        <v>0.186</v>
      </c>
      <c r="AU30" s="1003">
        <f>ROUND(SQRT(AV30^2+AW30^2)*1000/(SQRT(3)*AV9),2)</f>
        <v>30.02</v>
      </c>
      <c r="AV30" s="1254">
        <v>0.49919999999999998</v>
      </c>
      <c r="AW30" s="1255">
        <v>0.1792</v>
      </c>
      <c r="AX30" s="1003">
        <f>ROUND(SQRT(AY30^2+AZ30^2)*1000/(SQRT(3)*AY9),2)</f>
        <v>30.86</v>
      </c>
      <c r="AY30" s="1254">
        <v>0.51280000000000003</v>
      </c>
      <c r="AZ30" s="1255">
        <v>0.1852</v>
      </c>
      <c r="BA30" s="1003">
        <f>ROUND(SQRT(BB30^2+BC30^2)*1000/(SQRT(3)*BB9),2)</f>
        <v>31.03</v>
      </c>
      <c r="BB30" s="1254">
        <v>0.51519999999999999</v>
      </c>
      <c r="BC30" s="1255">
        <v>0.18720000000000001</v>
      </c>
      <c r="BD30" s="1003">
        <f>ROUND(SQRT(BE30^2+BF30^2)*1000/(SQRT(3)*BE9),2)</f>
        <v>31.08</v>
      </c>
      <c r="BE30" s="1254">
        <v>0.51880000000000004</v>
      </c>
      <c r="BF30" s="1255">
        <v>0.18</v>
      </c>
      <c r="BG30" s="1003">
        <f>ROUND(SQRT(BH30^2+BI30^2)*1000/(SQRT(3)*BH9),2)</f>
        <v>30.14</v>
      </c>
      <c r="BH30" s="1254">
        <v>0.504</v>
      </c>
      <c r="BI30" s="1255">
        <v>0.1716</v>
      </c>
      <c r="BJ30" s="1003">
        <f>ROUND(SQRT(BK30^2+BL30^2)*1000/(SQRT(3)*BK9),2)</f>
        <v>30.63</v>
      </c>
      <c r="BK30" s="1254">
        <v>0.51359999999999995</v>
      </c>
      <c r="BL30" s="1255">
        <v>0.1704</v>
      </c>
      <c r="BM30" s="1003">
        <f>ROUND(SQRT(BN30^2+BO30^2)*1000/(SQRT(3)*BN9),2)</f>
        <v>30.72</v>
      </c>
      <c r="BN30" s="1254">
        <v>0.51839999999999997</v>
      </c>
      <c r="BO30" s="1255">
        <v>0.16039999999999999</v>
      </c>
      <c r="BP30" s="1003">
        <f>ROUND(SQRT(BQ30^2+BR30^2)*1000/(SQRT(3)*BQ9),2)</f>
        <v>34.229999999999997</v>
      </c>
      <c r="BQ30" s="1254">
        <v>0.58360000000000001</v>
      </c>
      <c r="BR30" s="1255">
        <v>0.1588</v>
      </c>
      <c r="BS30" s="1003">
        <f>ROUND(SQRT(BT30^2+BU30^2)*1000/(SQRT(3)*BT9),2)</f>
        <v>30.4</v>
      </c>
      <c r="BT30" s="1254">
        <v>0.51359999999999995</v>
      </c>
      <c r="BU30" s="1255">
        <v>0.15720000000000001</v>
      </c>
      <c r="BV30" s="1003">
        <f>ROUND(SQRT(BW30^2+BX30^2)*1000/(SQRT(3)*BW9),2)</f>
        <v>25.07</v>
      </c>
      <c r="BW30" s="1254">
        <v>0.41599999999999998</v>
      </c>
      <c r="BX30" s="1255">
        <v>0.152</v>
      </c>
      <c r="BY30" s="1003">
        <f>ROUND(SQRT(BZ30^2+CA30^2)*1000/(SQRT(3)*BZ9),2)</f>
        <v>21.01</v>
      </c>
      <c r="BZ30" s="1254">
        <v>0.34</v>
      </c>
      <c r="CA30" s="1255">
        <v>0.14879999999999999</v>
      </c>
      <c r="CB30" s="877">
        <f>I30+L30+O30+R30+U30+X30++AA30+AD30+AG30+AJ30+AM30+AP30+AS30+AV30+AY30+BB30+BE30+BH30+BK30++BN30+BQ30+BT30+BW30+BZ30</f>
        <v>10.899600000000001</v>
      </c>
      <c r="CC30" s="877">
        <f t="shared" ref="CC30:CC42" si="4">J30+M30+P30+S30+V30+Y30++AB30+AE30+AH30+AK30+AN30+AQ30+AT30+AW30+AZ30+BC30+BF30+BI30+BL30++BO30+BR30+BU30+BX30+CA30</f>
        <v>3.9387999999999996</v>
      </c>
      <c r="CF30" s="1051">
        <v>3.9387999999999996</v>
      </c>
      <c r="CG30" s="1051">
        <f>CC30-CF30</f>
        <v>0</v>
      </c>
    </row>
    <row r="31" spans="1:85" ht="15" x14ac:dyDescent="0.25">
      <c r="A31" s="1250" t="s">
        <v>358</v>
      </c>
      <c r="B31" s="1251"/>
      <c r="C31" s="1252"/>
      <c r="D31" s="581"/>
      <c r="E31" s="582"/>
      <c r="F31" s="583"/>
      <c r="G31" s="1253"/>
      <c r="H31" s="1256">
        <f>ROUND(SQRT(I31^2+J31^2)*1000/(SQRT(3)*I9),2)</f>
        <v>18.04</v>
      </c>
      <c r="I31" s="583">
        <v>0.2286</v>
      </c>
      <c r="J31" s="1257">
        <v>0.222</v>
      </c>
      <c r="K31" s="1256">
        <f>ROUND(SQRT(L31^2+M31^2)*1000/(SQRT(3)*L9),2)</f>
        <v>15.4</v>
      </c>
      <c r="L31" s="583">
        <v>0.18</v>
      </c>
      <c r="M31" s="1257">
        <v>0.20399999999999999</v>
      </c>
      <c r="N31" s="1256">
        <f>ROUND(SQRT(O31^2+P31^2)*1000/(SQRT(3)*O9),2)</f>
        <v>16.5</v>
      </c>
      <c r="O31" s="583">
        <v>0.20219999999999999</v>
      </c>
      <c r="P31" s="1257">
        <v>0.21</v>
      </c>
      <c r="Q31" s="1256">
        <f>ROUND(SQRT(R31^2+S31^2)*1000/(SQRT(3)*R9),2)</f>
        <v>17.32</v>
      </c>
      <c r="R31" s="583">
        <v>0.21060000000000001</v>
      </c>
      <c r="S31" s="1257">
        <v>0.222</v>
      </c>
      <c r="T31" s="1256">
        <f>ROUND(SQRT(U31^2+V31^2)*1000/(SQRT(3)*U9),2)</f>
        <v>15.99</v>
      </c>
      <c r="U31" s="583">
        <v>0.189</v>
      </c>
      <c r="V31" s="1257">
        <v>0.21</v>
      </c>
      <c r="W31" s="1256">
        <f>ROUND(SQRT(X31^2+Y31^2)*1000/(SQRT(3)*X9),2)</f>
        <v>17.22</v>
      </c>
      <c r="X31" s="583">
        <v>0.21360000000000001</v>
      </c>
      <c r="Y31" s="1257">
        <v>0.21659999999999999</v>
      </c>
      <c r="Z31" s="1256">
        <f>ROUND(SQRT(AA31^2+AB31^2)*1000/(SQRT(3)*AA9),2)</f>
        <v>25.78</v>
      </c>
      <c r="AA31" s="583">
        <v>0.3306</v>
      </c>
      <c r="AB31" s="1257">
        <v>0.31319999999999998</v>
      </c>
      <c r="AC31" s="1256">
        <f>ROUND(SQRT(AD31^2+AE31^2)*1000/(SQRT(3)*AD9),2)</f>
        <v>29.12</v>
      </c>
      <c r="AD31" s="583">
        <v>0.37380000000000002</v>
      </c>
      <c r="AE31" s="1257">
        <v>0.35339999999999999</v>
      </c>
      <c r="AF31" s="1256">
        <f>ROUND(SQRT(AG31^2+AH31^2)*1000/(SQRT(3)*AG9),2)</f>
        <v>25.7</v>
      </c>
      <c r="AG31" s="583">
        <v>0.3246</v>
      </c>
      <c r="AH31" s="1257">
        <v>0.31740000000000002</v>
      </c>
      <c r="AI31" s="1256">
        <f>ROUND(SQRT(AJ31^2+AK31^2)*1000/(SQRT(3)*AJ9),2)</f>
        <v>21.89</v>
      </c>
      <c r="AJ31" s="583">
        <v>0.28260000000000002</v>
      </c>
      <c r="AK31" s="1257">
        <v>0.26400000000000001</v>
      </c>
      <c r="AL31" s="1256">
        <f>ROUND(SQRT(AM31^2+AN31^2)*1000/(SQRT(3)*AM9),2)</f>
        <v>16.36</v>
      </c>
      <c r="AM31" s="583">
        <v>0.21</v>
      </c>
      <c r="AN31" s="1257">
        <v>0.1986</v>
      </c>
      <c r="AO31" s="1256">
        <f>ROUND(SQRT(AP31^2+AQ31^2)*1000/(SQRT(3)*AP9),2)</f>
        <v>25.59</v>
      </c>
      <c r="AP31" s="583">
        <v>0.3306</v>
      </c>
      <c r="AQ31" s="1257">
        <v>0.30840000000000001</v>
      </c>
      <c r="AR31" s="1256">
        <f>ROUND(SQRT(AS31^2+AT31^2)*1000/(SQRT(3)*AS9),2)</f>
        <v>23.08</v>
      </c>
      <c r="AS31" s="583">
        <v>0.29220000000000002</v>
      </c>
      <c r="AT31" s="1257">
        <v>0.28439999999999999</v>
      </c>
      <c r="AU31" s="1256">
        <f>ROUND(SQRT(AV31^2+AW31^2)*1000/(SQRT(3)*AV9),2)</f>
        <v>22.55</v>
      </c>
      <c r="AV31" s="583">
        <v>0.2838</v>
      </c>
      <c r="AW31" s="1257">
        <v>0.27960000000000002</v>
      </c>
      <c r="AX31" s="1256">
        <f>ROUND(SQRT(AY31^2+AZ31^2)*1000/(SQRT(3)*AY9),2)</f>
        <v>19.41</v>
      </c>
      <c r="AY31" s="583">
        <v>0.2364</v>
      </c>
      <c r="AZ31" s="1257">
        <v>0.24840000000000001</v>
      </c>
      <c r="BA31" s="1256">
        <f>ROUND(SQRT(BB31^2+BC31^2)*1000/(SQRT(3)*BB9),2)</f>
        <v>21.97</v>
      </c>
      <c r="BB31" s="583">
        <v>0.2616</v>
      </c>
      <c r="BC31" s="1257">
        <v>0.2868</v>
      </c>
      <c r="BD31" s="1256">
        <f>ROUND(SQRT(BE31^2+BF31^2)*1000/(SQRT(3)*BE9),2)</f>
        <v>23.87</v>
      </c>
      <c r="BE31" s="583">
        <v>0.27960000000000002</v>
      </c>
      <c r="BF31" s="1257">
        <v>0.31559999999999999</v>
      </c>
      <c r="BG31" s="1256">
        <f>ROUND(SQRT(BH31^2+BI31^2)*1000/(SQRT(3)*BH9),2)</f>
        <v>16.600000000000001</v>
      </c>
      <c r="BH31" s="583">
        <v>0.19980000000000001</v>
      </c>
      <c r="BI31" s="1257">
        <v>0.21479999999999999</v>
      </c>
      <c r="BJ31" s="1256">
        <f>ROUND(SQRT(BK31^2+BL31^2)*1000/(SQRT(3)*BK9),2)</f>
        <v>15.58</v>
      </c>
      <c r="BK31" s="583">
        <v>0.1794</v>
      </c>
      <c r="BL31" s="1257">
        <v>0.20880000000000001</v>
      </c>
      <c r="BM31" s="1256">
        <f>ROUND(SQRT(BN31^2+BO31^2)*1000/(SQRT(3)*BN9),2)</f>
        <v>20.420000000000002</v>
      </c>
      <c r="BN31" s="583">
        <v>0.2412</v>
      </c>
      <c r="BO31" s="1257">
        <v>0.26819999999999999</v>
      </c>
      <c r="BP31" s="1256">
        <f>ROUND(SQRT(BQ31^2+BR31^2)*1000/(SQRT(3)*BQ9),2)</f>
        <v>27.91</v>
      </c>
      <c r="BQ31" s="583">
        <v>0.34260000000000002</v>
      </c>
      <c r="BR31" s="1257">
        <v>0.35460000000000003</v>
      </c>
      <c r="BS31" s="1256">
        <f>ROUND(SQRT(BT31^2+BU31^2)*1000/(SQRT(3)*BT9),2)</f>
        <v>29.44</v>
      </c>
      <c r="BT31" s="583">
        <v>0.37080000000000002</v>
      </c>
      <c r="BU31" s="1257">
        <v>0.36480000000000001</v>
      </c>
      <c r="BV31" s="1256">
        <f>ROUND(SQRT(BW31^2+BX31^2)*1000/(SQRT(3)*BW9),2)</f>
        <v>20.52</v>
      </c>
      <c r="BW31" s="583">
        <v>0.26340000000000002</v>
      </c>
      <c r="BX31" s="1257">
        <v>0.249</v>
      </c>
      <c r="BY31" s="1256">
        <f>ROUND(SQRT(BZ31^2+CA31^2)*1000/(SQRT(3)*BZ9),2)</f>
        <v>28.47</v>
      </c>
      <c r="BZ31" s="583">
        <v>0.3654</v>
      </c>
      <c r="CA31" s="1257">
        <v>0.34560000000000002</v>
      </c>
      <c r="CB31" s="877">
        <f t="shared" ref="CB31:CB42" si="5">I31+L31+O31+R31+U31+X31++AA31+AD31+AG31+AJ31+AM31+AP31+AS31+AV31+AY31+BB31+BE31+BH31+BK31++BN31+BQ31+BT31+BW31+BZ31</f>
        <v>6.3924000000000003</v>
      </c>
      <c r="CC31" s="877">
        <f t="shared" si="4"/>
        <v>6.4601999999999995</v>
      </c>
      <c r="CF31" s="1051">
        <v>6.4601999999999995</v>
      </c>
      <c r="CG31" s="1051">
        <f>CC31-CF31</f>
        <v>0</v>
      </c>
    </row>
    <row r="32" spans="1:85" ht="15" x14ac:dyDescent="0.25">
      <c r="A32" s="1250" t="s">
        <v>359</v>
      </c>
      <c r="B32" s="1251"/>
      <c r="C32" s="1252"/>
      <c r="D32" s="1258"/>
      <c r="E32" s="574"/>
      <c r="F32" s="575"/>
      <c r="G32" s="1259"/>
      <c r="H32" s="1003">
        <f>ROUND(SQRT(I32^2+J32^2)*1000/(SQRT(3)*I9),2)</f>
        <v>66.37</v>
      </c>
      <c r="I32" s="575">
        <v>1.0676000000000001</v>
      </c>
      <c r="J32" s="1186">
        <v>0.48480000000000001</v>
      </c>
      <c r="K32" s="1003">
        <f>ROUND(SQRT(L32^2+M32^2)*1000/(SQRT(3)*L9),2)</f>
        <v>65.95</v>
      </c>
      <c r="L32" s="575">
        <v>1.0580000000000001</v>
      </c>
      <c r="M32" s="1186">
        <v>0.48799999999999999</v>
      </c>
      <c r="N32" s="1003">
        <f>ROUND(SQRT(O32^2+P32^2)*1000/(SQRT(3)*O9),2)</f>
        <v>65.989999999999995</v>
      </c>
      <c r="O32" s="575">
        <v>1.06</v>
      </c>
      <c r="P32" s="1186">
        <v>0.48520000000000002</v>
      </c>
      <c r="Q32" s="1003">
        <f>ROUND(SQRT(R32^2+S32^2)*1000/(SQRT(3)*R9),2)</f>
        <v>66.260000000000005</v>
      </c>
      <c r="R32" s="575">
        <v>1.0648</v>
      </c>
      <c r="S32" s="1186">
        <v>0.4864</v>
      </c>
      <c r="T32" s="1003">
        <f>ROUND(SQRT(U32^2+V32^2)*1000/(SQRT(3)*U9),2)</f>
        <v>65.650000000000006</v>
      </c>
      <c r="U32" s="575">
        <v>1.0568</v>
      </c>
      <c r="V32" s="1186">
        <v>0.47799999999999998</v>
      </c>
      <c r="W32" s="1003">
        <f>ROUND(SQRT(X32^2+Y32^2)*1000/(SQRT(3)*X9),2)</f>
        <v>65.849999999999994</v>
      </c>
      <c r="X32" s="575">
        <v>1.0604</v>
      </c>
      <c r="Y32" s="1186">
        <v>0.47839999999999999</v>
      </c>
      <c r="Z32" s="1003">
        <f>ROUND(SQRT(AA32^2+AB32^2)*1000/(SQRT(3)*AA9),2)</f>
        <v>66.11</v>
      </c>
      <c r="AA32" s="575">
        <v>1.0660000000000001</v>
      </c>
      <c r="AB32" s="1186">
        <v>0.47720000000000001</v>
      </c>
      <c r="AC32" s="1003">
        <f>ROUND(SQRT(AD32^2+AE32^2)*1000/(SQRT(3)*AD9),2)</f>
        <v>65.84</v>
      </c>
      <c r="AD32" s="575">
        <v>1.0608</v>
      </c>
      <c r="AE32" s="1186">
        <v>0.47720000000000001</v>
      </c>
      <c r="AF32" s="1003">
        <f>ROUND(SQRT(AG32^2+AH32^2)*1000/(SQRT(3)*AG9),2)</f>
        <v>64.23</v>
      </c>
      <c r="AG32" s="575">
        <v>1.032</v>
      </c>
      <c r="AH32" s="1186">
        <v>0.47199999999999998</v>
      </c>
      <c r="AI32" s="1003">
        <f>ROUND(SQRT(AJ32^2+AK32^2)*1000/(SQRT(3)*AJ9),2)</f>
        <v>64.25</v>
      </c>
      <c r="AJ32" s="575">
        <v>1.0324</v>
      </c>
      <c r="AK32" s="1186">
        <v>0.47199999999999998</v>
      </c>
      <c r="AL32" s="1003">
        <f>ROUND(SQRT(AM32^2+AN32^2)*1000/(SQRT(3)*AM9),2)</f>
        <v>63.8</v>
      </c>
      <c r="AM32" s="575">
        <v>1.0267999999999999</v>
      </c>
      <c r="AN32" s="1186">
        <v>0.46479999999999999</v>
      </c>
      <c r="AO32" s="1003">
        <f>ROUND(SQRT(AP32^2+AQ32^2)*1000/(SQRT(3)*AP9),2)</f>
        <v>64.05</v>
      </c>
      <c r="AP32" s="575">
        <v>1.0284</v>
      </c>
      <c r="AQ32" s="1186">
        <v>0.47199999999999998</v>
      </c>
      <c r="AR32" s="1003">
        <f>ROUND(SQRT(AS32^2+AT32^2)*1000/(SQRT(3)*AS9),2)</f>
        <v>65.56</v>
      </c>
      <c r="AS32" s="575">
        <v>1.0531999999999999</v>
      </c>
      <c r="AT32" s="1186">
        <v>0.48199999999999998</v>
      </c>
      <c r="AU32" s="1003">
        <f>ROUND(SQRT(AV32^2+AW32^2)*1000/(SQRT(3)*AV9),2)</f>
        <v>67.569999999999993</v>
      </c>
      <c r="AV32" s="575">
        <v>1.0864</v>
      </c>
      <c r="AW32" s="1186">
        <v>0.49480000000000002</v>
      </c>
      <c r="AX32" s="1003">
        <f>ROUND(SQRT(AY32^2+AZ32^2)*1000/(SQRT(3)*AY9),2)</f>
        <v>68.11</v>
      </c>
      <c r="AY32" s="575">
        <v>1.0935999999999999</v>
      </c>
      <c r="AZ32" s="1186">
        <v>0.502</v>
      </c>
      <c r="BA32" s="1003">
        <f>ROUND(SQRT(BB32^2+BC32^2)*1000/(SQRT(3)*BB9),2)</f>
        <v>68.94</v>
      </c>
      <c r="BB32" s="575">
        <v>1.1075999999999999</v>
      </c>
      <c r="BC32" s="1186">
        <v>0.50680000000000003</v>
      </c>
      <c r="BD32" s="1003">
        <f>ROUND(SQRT(BE32^2+BF32^2)*1000/(SQRT(3)*BE9),2)</f>
        <v>67.040000000000006</v>
      </c>
      <c r="BE32" s="575">
        <v>1.0768</v>
      </c>
      <c r="BF32" s="1186">
        <v>0.49320000000000003</v>
      </c>
      <c r="BG32" s="1003">
        <f>ROUND(SQRT(BH32^2+BI32^2)*1000/(SQRT(3)*BH9),2)</f>
        <v>66.25</v>
      </c>
      <c r="BH32" s="575">
        <v>1.0660000000000001</v>
      </c>
      <c r="BI32" s="1186">
        <v>0.48320000000000002</v>
      </c>
      <c r="BJ32" s="1003">
        <f>ROUND(SQRT(BK32^2+BL32^2)*1000/(SQRT(3)*BK9),2)</f>
        <v>66.92</v>
      </c>
      <c r="BK32" s="575">
        <v>1.0775999999999999</v>
      </c>
      <c r="BL32" s="1186">
        <v>0.4864</v>
      </c>
      <c r="BM32" s="1003">
        <f>ROUND(SQRT(BN32^2+BO32^2)*1000/(SQRT(3)*BN9),2)</f>
        <v>66.14</v>
      </c>
      <c r="BN32" s="575">
        <v>1.0668</v>
      </c>
      <c r="BO32" s="1186">
        <v>0.4768</v>
      </c>
      <c r="BP32" s="1003">
        <f>ROUND(SQRT(BQ32^2+BR32^2)*1000/(SQRT(3)*BQ9),2)</f>
        <v>66.349999999999994</v>
      </c>
      <c r="BQ32" s="575">
        <v>1.0708</v>
      </c>
      <c r="BR32" s="1186">
        <v>0.4768</v>
      </c>
      <c r="BS32" s="1003">
        <f>ROUND(SQRT(BT32^2+BU32^2)*1000/(SQRT(3)*BT9),2)</f>
        <v>66.569999999999993</v>
      </c>
      <c r="BT32" s="575">
        <v>1.0740000000000001</v>
      </c>
      <c r="BU32" s="1186">
        <v>0.47920000000000001</v>
      </c>
      <c r="BV32" s="1003">
        <f>ROUND(SQRT(BW32^2+BX32^2)*1000/(SQRT(3)*BW9),2)</f>
        <v>65.67</v>
      </c>
      <c r="BW32" s="575">
        <v>1.0591999999999999</v>
      </c>
      <c r="BX32" s="1186">
        <v>0.47360000000000002</v>
      </c>
      <c r="BY32" s="1003">
        <f>ROUND(SQRT(BZ32^2+CA32^2)*1000/(SQRT(3)*BZ9),2)</f>
        <v>65.63</v>
      </c>
      <c r="BZ32" s="575">
        <v>1.0588</v>
      </c>
      <c r="CA32" s="1186">
        <v>0.47239999999999999</v>
      </c>
      <c r="CB32" s="877">
        <f t="shared" si="5"/>
        <v>25.504800000000003</v>
      </c>
      <c r="CC32" s="877">
        <f t="shared" si="4"/>
        <v>11.5632</v>
      </c>
      <c r="CF32" s="1051">
        <v>11.5632</v>
      </c>
      <c r="CG32" s="1051">
        <f>CC32-CF32</f>
        <v>0</v>
      </c>
    </row>
    <row r="33" spans="1:85" ht="15" x14ac:dyDescent="0.25">
      <c r="A33" s="1250" t="s">
        <v>360</v>
      </c>
      <c r="B33" s="1251"/>
      <c r="C33" s="1252"/>
      <c r="D33" s="1258"/>
      <c r="E33" s="574"/>
      <c r="F33" s="575"/>
      <c r="G33" s="1259"/>
      <c r="H33" s="1003">
        <f>ROUND(SQRT(I33^2+J33^2)*1000/(SQRT(3)*I9),2)</f>
        <v>2.34</v>
      </c>
      <c r="I33" s="575">
        <v>3.4799999999999998E-2</v>
      </c>
      <c r="J33" s="1186">
        <v>2.2200000000000001E-2</v>
      </c>
      <c r="K33" s="1003">
        <f>ROUND(SQRT(L33^2+M33^2)*1000/(SQRT(3)*L9),2)</f>
        <v>2.44</v>
      </c>
      <c r="L33" s="575">
        <v>3.6600000000000001E-2</v>
      </c>
      <c r="M33" s="1186">
        <v>2.2800000000000001E-2</v>
      </c>
      <c r="N33" s="1003">
        <f>ROUND(SQRT(O33^2+P33^2)*1000/(SQRT(3)*O9),2)</f>
        <v>2.4300000000000002</v>
      </c>
      <c r="O33" s="575">
        <v>3.7199999999999997E-2</v>
      </c>
      <c r="P33" s="1186">
        <v>2.1600000000000001E-2</v>
      </c>
      <c r="Q33" s="1003">
        <f>ROUND(SQRT(R33^2+S33^2)*1000/(SQRT(3)*R9),2)</f>
        <v>2.62</v>
      </c>
      <c r="R33" s="575">
        <v>4.02E-2</v>
      </c>
      <c r="S33" s="1186">
        <v>2.2800000000000001E-2</v>
      </c>
      <c r="T33" s="1003">
        <f>ROUND(SQRT(U33^2+V33^2)*1000/(SQRT(3)*U9),2)</f>
        <v>2.67</v>
      </c>
      <c r="U33" s="575">
        <v>4.2000000000000003E-2</v>
      </c>
      <c r="V33" s="1186">
        <v>2.1600000000000001E-2</v>
      </c>
      <c r="W33" s="1003">
        <f>ROUND(SQRT(X33^2+Y33^2)*1000/(SQRT(3)*X9),2)</f>
        <v>3.54</v>
      </c>
      <c r="X33" s="575">
        <v>5.8200000000000002E-2</v>
      </c>
      <c r="Y33" s="1186">
        <v>2.2800000000000001E-2</v>
      </c>
      <c r="Z33" s="1003">
        <f>ROUND(SQRT(AA33^2+AB33^2)*1000/(SQRT(3)*AA9),2)</f>
        <v>3.83</v>
      </c>
      <c r="AA33" s="575">
        <v>6.1800000000000001E-2</v>
      </c>
      <c r="AB33" s="1186">
        <v>2.76E-2</v>
      </c>
      <c r="AC33" s="1003">
        <f>ROUND(SQRT(AD33^2+AE33^2)*1000/(SQRT(3)*AD9),2)</f>
        <v>3.98</v>
      </c>
      <c r="AD33" s="575">
        <v>6.3600000000000004E-2</v>
      </c>
      <c r="AE33" s="1186">
        <v>0.03</v>
      </c>
      <c r="AF33" s="1003">
        <f>ROUND(SQRT(AG33^2+AH33^2)*1000/(SQRT(3)*AG9),2)</f>
        <v>4.47</v>
      </c>
      <c r="AG33" s="575">
        <v>7.2599999999999998E-2</v>
      </c>
      <c r="AH33" s="1186">
        <v>3.1199999999999999E-2</v>
      </c>
      <c r="AI33" s="1003">
        <f>ROUND(SQRT(AJ33^2+AK33^2)*1000/(SQRT(3)*AJ9),2)</f>
        <v>4.25</v>
      </c>
      <c r="AJ33" s="575">
        <v>6.9000000000000006E-2</v>
      </c>
      <c r="AK33" s="1186">
        <v>2.9399999999999999E-2</v>
      </c>
      <c r="AL33" s="1003">
        <f>ROUND(SQRT(AM33^2+AN33^2)*1000/(SQRT(3)*AM9),2)</f>
        <v>3.89</v>
      </c>
      <c r="AM33" s="575">
        <v>6.4199999999999993E-2</v>
      </c>
      <c r="AN33" s="1186">
        <v>2.46E-2</v>
      </c>
      <c r="AO33" s="1003">
        <f>ROUND(SQRT(AP33^2+AQ33^2)*1000/(SQRT(3)*AP9),2)</f>
        <v>3.77</v>
      </c>
      <c r="AP33" s="575">
        <v>0.06</v>
      </c>
      <c r="AQ33" s="1186">
        <v>2.8799999999999999E-2</v>
      </c>
      <c r="AR33" s="1003">
        <f>ROUND(SQRT(AS33^2+AT33^2)*1000/(SQRT(3)*AS9),2)</f>
        <v>3.87</v>
      </c>
      <c r="AS33" s="575">
        <v>6.1800000000000001E-2</v>
      </c>
      <c r="AT33" s="1186">
        <v>2.9399999999999999E-2</v>
      </c>
      <c r="AU33" s="1003">
        <f>ROUND(SQRT(AV33^2+AW33^2)*1000/(SQRT(3)*AV9),2)</f>
        <v>3.77</v>
      </c>
      <c r="AV33" s="575">
        <v>0.06</v>
      </c>
      <c r="AW33" s="1186">
        <v>2.8799999999999999E-2</v>
      </c>
      <c r="AX33" s="1003">
        <f>ROUND(SQRT(AY33^2+AZ33^2)*1000/(SQRT(3)*AY9),2)</f>
        <v>3.69</v>
      </c>
      <c r="AY33" s="575">
        <v>5.8799999999999998E-2</v>
      </c>
      <c r="AZ33" s="1186">
        <v>2.8199999999999999E-2</v>
      </c>
      <c r="BA33" s="1003">
        <f>ROUND(SQRT(BB33^2+BC33^2)*1000/(SQRT(3)*BB9),2)</f>
        <v>4.2699999999999996</v>
      </c>
      <c r="BB33" s="575">
        <v>6.8400000000000002E-2</v>
      </c>
      <c r="BC33" s="1186">
        <v>3.1800000000000002E-2</v>
      </c>
      <c r="BD33" s="1003">
        <f>ROUND(SQRT(BE33^2+BF33^2)*1000/(SQRT(3)*BE9),2)</f>
        <v>4.54</v>
      </c>
      <c r="BE33" s="575">
        <v>7.4999999999999997E-2</v>
      </c>
      <c r="BF33" s="1186">
        <v>2.8199999999999999E-2</v>
      </c>
      <c r="BG33" s="1003">
        <f>ROUND(SQRT(BH33^2+BI33^2)*1000/(SQRT(3)*BH9),2)</f>
        <v>4.83</v>
      </c>
      <c r="BH33" s="575">
        <v>7.9200000000000007E-2</v>
      </c>
      <c r="BI33" s="1186">
        <v>3.1800000000000002E-2</v>
      </c>
      <c r="BJ33" s="1003">
        <f>ROUND(SQRT(BK33^2+BL33^2)*1000/(SQRT(3)*BK9),2)</f>
        <v>4.2699999999999996</v>
      </c>
      <c r="BK33" s="575">
        <v>6.9000000000000006E-2</v>
      </c>
      <c r="BL33" s="1186">
        <v>3.0599999999999999E-2</v>
      </c>
      <c r="BM33" s="1003">
        <f>ROUND(SQRT(BN33^2+BO33^2)*1000/(SQRT(3)*BN9),2)</f>
        <v>4.4000000000000004</v>
      </c>
      <c r="BN33" s="575">
        <v>7.3800000000000004E-2</v>
      </c>
      <c r="BO33" s="1186">
        <v>2.46E-2</v>
      </c>
      <c r="BP33" s="1003">
        <f>ROUND(SQRT(BQ33^2+BR33^2)*1000/(SQRT(3)*BQ9),2)</f>
        <v>4.08</v>
      </c>
      <c r="BQ33" s="575">
        <v>6.7799999999999999E-2</v>
      </c>
      <c r="BR33" s="1186">
        <v>2.46E-2</v>
      </c>
      <c r="BS33" s="1003">
        <f>ROUND(SQRT(BT33^2+BU33^2)*1000/(SQRT(3)*BT9),2)</f>
        <v>3.94</v>
      </c>
      <c r="BT33" s="575">
        <v>6.54E-2</v>
      </c>
      <c r="BU33" s="1186">
        <v>2.4E-2</v>
      </c>
      <c r="BV33" s="1003">
        <f>ROUND(SQRT(BW33^2+BX33^2)*1000/(SQRT(3)*BW9),2)</f>
        <v>2.83</v>
      </c>
      <c r="BW33" s="575">
        <v>4.4999999999999998E-2</v>
      </c>
      <c r="BX33" s="1186">
        <v>2.1600000000000001E-2</v>
      </c>
      <c r="BY33" s="1003">
        <f>ROUND(SQRT(BZ33^2+CA33^2)*1000/(SQRT(3)*BZ9),2)</f>
        <v>2.37</v>
      </c>
      <c r="BZ33" s="575">
        <v>3.6600000000000001E-2</v>
      </c>
      <c r="CA33" s="1186">
        <v>2.0400000000000001E-2</v>
      </c>
      <c r="CB33" s="877">
        <f t="shared" si="5"/>
        <v>1.4009999999999998</v>
      </c>
      <c r="CC33" s="877">
        <f t="shared" si="4"/>
        <v>0.62939999999999985</v>
      </c>
      <c r="CF33" s="1051"/>
      <c r="CG33" s="1051"/>
    </row>
    <row r="34" spans="1:85" ht="15" x14ac:dyDescent="0.25">
      <c r="A34" s="1250" t="s">
        <v>361</v>
      </c>
      <c r="B34" s="1251"/>
      <c r="C34" s="1252"/>
      <c r="D34" s="1258"/>
      <c r="E34" s="574"/>
      <c r="F34" s="575"/>
      <c r="G34" s="1259">
        <v>0</v>
      </c>
      <c r="H34" s="1003">
        <f>ROUND(SQRT(I34^2+J34^2)*1000/(SQRT(3)*I9),2)</f>
        <v>17.899999999999999</v>
      </c>
      <c r="I34" s="575">
        <v>0.2848</v>
      </c>
      <c r="J34" s="1186">
        <v>0.1376</v>
      </c>
      <c r="K34" s="1003">
        <f>ROUND(SQRT(L34^2+M34^2)*1000/(SQRT(3)*L9),2)</f>
        <v>17.29</v>
      </c>
      <c r="L34" s="575">
        <v>0.27360000000000001</v>
      </c>
      <c r="M34" s="1186">
        <v>0.13600000000000001</v>
      </c>
      <c r="N34" s="1003">
        <f>ROUND(SQRT(O34^2+P34^2)*1000/(SQRT(3)*O9),2)</f>
        <v>17.25</v>
      </c>
      <c r="O34" s="575">
        <v>0.27200000000000002</v>
      </c>
      <c r="P34" s="1186">
        <v>0.1376</v>
      </c>
      <c r="Q34" s="1003">
        <f>ROUND(SQRT(R34^2+S34^2)*1000/(SQRT(3)*R9),2)</f>
        <v>17.46</v>
      </c>
      <c r="R34" s="575">
        <v>0.27679999999999999</v>
      </c>
      <c r="S34" s="1186">
        <v>0.13600000000000001</v>
      </c>
      <c r="T34" s="1003">
        <f>ROUND(SQRT(U34^2+V34^2)*1000/(SQRT(3)*U9),2)</f>
        <v>19.010000000000002</v>
      </c>
      <c r="U34" s="575">
        <v>0.30559999999999998</v>
      </c>
      <c r="V34" s="1186">
        <v>0.13919999999999999</v>
      </c>
      <c r="W34" s="1003">
        <f>ROUND(SQRT(X34^2+Y34^2)*1000/(SQRT(3)*X9),2)</f>
        <v>21.81</v>
      </c>
      <c r="X34" s="575">
        <v>0.35680000000000001</v>
      </c>
      <c r="Y34" s="1186">
        <v>0.14560000000000001</v>
      </c>
      <c r="Z34" s="1003">
        <f>ROUND(SQRT(AA34^2+AB34^2)*1000/(SQRT(3)*AA9),2)</f>
        <v>26.64</v>
      </c>
      <c r="AA34" s="575">
        <v>0.43519999999999998</v>
      </c>
      <c r="AB34" s="1186">
        <v>0.1792</v>
      </c>
      <c r="AC34" s="1003">
        <f>ROUND(SQRT(AD34^2+AE34^2)*1000/(SQRT(3)*AD9),2)</f>
        <v>29.34</v>
      </c>
      <c r="AD34" s="575">
        <v>0.4768</v>
      </c>
      <c r="AE34" s="1186">
        <v>0.20319999999999999</v>
      </c>
      <c r="AF34" s="1003">
        <f>ROUND(SQRT(AG34^2+AH34^2)*1000/(SQRT(3)*AG9),2)</f>
        <v>29.77</v>
      </c>
      <c r="AG34" s="575">
        <v>0.48959999999999998</v>
      </c>
      <c r="AH34" s="1186">
        <v>0.192</v>
      </c>
      <c r="AI34" s="1003">
        <f>ROUND(SQRT(AJ34^2+AK34^2)*1000/(SQRT(3)*AJ9),2)</f>
        <v>29.85</v>
      </c>
      <c r="AJ34" s="575">
        <v>0.49120000000000003</v>
      </c>
      <c r="AK34" s="1186">
        <v>0.192</v>
      </c>
      <c r="AL34" s="1003">
        <f>ROUND(SQRT(AM34^2+AN34^2)*1000/(SQRT(3)*AM9),2)</f>
        <v>27.06</v>
      </c>
      <c r="AM34" s="575">
        <v>0.44640000000000002</v>
      </c>
      <c r="AN34" s="1186">
        <v>0.17119999999999999</v>
      </c>
      <c r="AO34" s="1003">
        <f>ROUND(SQRT(AP34^2+AQ34^2)*1000/(SQRT(3)*AP9),2)</f>
        <v>27.97</v>
      </c>
      <c r="AP34" s="575">
        <v>0.45600000000000002</v>
      </c>
      <c r="AQ34" s="1186">
        <v>0.19040000000000001</v>
      </c>
      <c r="AR34" s="1003">
        <f>ROUND(SQRT(AS34^2+AT34^2)*1000/(SQRT(3)*AS9),2)</f>
        <v>26.37</v>
      </c>
      <c r="AS34" s="575">
        <v>0.432</v>
      </c>
      <c r="AT34" s="1186">
        <v>0.1744</v>
      </c>
      <c r="AU34" s="1003">
        <f>ROUND(SQRT(AV34^2+AW34^2)*1000/(SQRT(3)*AV9),2)</f>
        <v>29.29</v>
      </c>
      <c r="AV34" s="575">
        <v>0.47520000000000001</v>
      </c>
      <c r="AW34" s="1186">
        <v>0.20480000000000001</v>
      </c>
      <c r="AX34" s="1003">
        <f>ROUND(SQRT(AY34^2+AZ34^2)*1000/(SQRT(3)*AY9),2)</f>
        <v>26.61</v>
      </c>
      <c r="AY34" s="575">
        <v>0.43840000000000001</v>
      </c>
      <c r="AZ34" s="1186">
        <v>0.1696</v>
      </c>
      <c r="BA34" s="1003">
        <f>ROUND(SQRT(BB34^2+BC34^2)*1000/(SQRT(3)*BB9),2)</f>
        <v>25.9</v>
      </c>
      <c r="BB34" s="575">
        <v>0.42559999999999998</v>
      </c>
      <c r="BC34" s="1186">
        <v>0.16800000000000001</v>
      </c>
      <c r="BD34" s="1003">
        <f>ROUND(SQRT(BE34^2+BF34^2)*1000/(SQRT(3)*BE9),2)</f>
        <v>26.12</v>
      </c>
      <c r="BE34" s="575">
        <v>0.4304</v>
      </c>
      <c r="BF34" s="1186">
        <v>0.16639999999999999</v>
      </c>
      <c r="BG34" s="1003">
        <f>ROUND(SQRT(BH34^2+BI34^2)*1000/(SQRT(3)*BH9),2)</f>
        <v>27.31</v>
      </c>
      <c r="BH34" s="575">
        <v>0.45279999999999998</v>
      </c>
      <c r="BI34" s="1186">
        <v>0.16639999999999999</v>
      </c>
      <c r="BJ34" s="1003">
        <f>ROUND(SQRT(BK34^2+BL34^2)*1000/(SQRT(3)*BK9),2)</f>
        <v>24.79</v>
      </c>
      <c r="BK34" s="575">
        <v>0.40960000000000002</v>
      </c>
      <c r="BL34" s="1186">
        <v>0.1552</v>
      </c>
      <c r="BM34" s="1003">
        <f>ROUND(SQRT(BN34^2+BO34^2)*1000/(SQRT(3)*BN9),2)</f>
        <v>25.36</v>
      </c>
      <c r="BN34" s="575">
        <v>0.42080000000000001</v>
      </c>
      <c r="BO34" s="1186">
        <v>0.15359999999999999</v>
      </c>
      <c r="BP34" s="1003">
        <f>ROUND(SQRT(BQ34^2+BR34^2)*1000/(SQRT(3)*BQ9),2)</f>
        <v>24.05</v>
      </c>
      <c r="BQ34" s="575">
        <v>0.39679999999999999</v>
      </c>
      <c r="BR34" s="1186">
        <v>0.152</v>
      </c>
      <c r="BS34" s="1003">
        <f>ROUND(SQRT(BT34^2+BU34^2)*1000/(SQRT(3)*BT9),2)</f>
        <v>21.85</v>
      </c>
      <c r="BT34" s="575">
        <v>0.35680000000000001</v>
      </c>
      <c r="BU34" s="1186">
        <v>0.1472</v>
      </c>
      <c r="BV34" s="1003">
        <f>ROUND(SQRT(BW34^2+BX34^2)*1000/(SQRT(3)*BW9),2)</f>
        <v>19.46</v>
      </c>
      <c r="BW34" s="575">
        <v>0.31359999999999999</v>
      </c>
      <c r="BX34" s="1186">
        <v>0.14080000000000001</v>
      </c>
      <c r="BY34" s="1003">
        <f>ROUND(SQRT(BZ34^2+CA34^2)*1000/(SQRT(3)*BZ9),2)</f>
        <v>17.739999999999998</v>
      </c>
      <c r="BZ34" s="575">
        <v>0.28000000000000003</v>
      </c>
      <c r="CA34" s="1186">
        <v>0.14080000000000001</v>
      </c>
      <c r="CB34" s="877">
        <f t="shared" si="5"/>
        <v>9.3967999999999989</v>
      </c>
      <c r="CC34" s="877">
        <f t="shared" si="4"/>
        <v>3.8991999999999996</v>
      </c>
      <c r="CF34" s="1051">
        <v>3.8991999999999996</v>
      </c>
      <c r="CG34" s="1051">
        <f>CC34-CF34</f>
        <v>0</v>
      </c>
    </row>
    <row r="35" spans="1:85" ht="13.5" customHeight="1" thickBot="1" x14ac:dyDescent="0.3">
      <c r="A35" s="1260" t="s">
        <v>362</v>
      </c>
      <c r="B35" s="1261"/>
      <c r="C35" s="1262"/>
      <c r="D35" s="1258"/>
      <c r="E35" s="574"/>
      <c r="F35" s="575"/>
      <c r="G35" s="1259"/>
      <c r="H35" s="1003">
        <f>ROUND(SQRT(I35^2+J35^2)*1000/(SQRT(3)*I9),2)</f>
        <v>15.89</v>
      </c>
      <c r="I35" s="575">
        <v>0.2442</v>
      </c>
      <c r="J35" s="1186">
        <v>0.1386</v>
      </c>
      <c r="K35" s="1003">
        <f>ROUND(SQRT(L35^2+M35^2)*1000/(SQRT(3)*L9),2)</f>
        <v>15.39</v>
      </c>
      <c r="L35" s="575">
        <v>0.2346</v>
      </c>
      <c r="M35" s="1186">
        <v>0.13739999999999999</v>
      </c>
      <c r="N35" s="1003">
        <f>ROUND(SQRT(O35^2+P35^2)*1000/(SQRT(3)*O9),2)</f>
        <v>15.13</v>
      </c>
      <c r="O35" s="575">
        <v>0.23039999999999999</v>
      </c>
      <c r="P35" s="1186">
        <v>0.1356</v>
      </c>
      <c r="Q35" s="1003">
        <f>ROUND(SQRT(R35^2+S35^2)*1000/(SQRT(3)*R9),2)</f>
        <v>15.08</v>
      </c>
      <c r="R35" s="575">
        <v>0.23039999999999999</v>
      </c>
      <c r="S35" s="1186">
        <v>0.1338</v>
      </c>
      <c r="T35" s="1003">
        <f>ROUND(SQRT(U35^2+V35^2)*1000/(SQRT(3)*U9),2)</f>
        <v>17.309999999999999</v>
      </c>
      <c r="U35" s="575">
        <v>0.27360000000000001</v>
      </c>
      <c r="V35" s="1186">
        <v>0.1368</v>
      </c>
      <c r="W35" s="1003">
        <f>ROUND(SQRT(X35^2+Y35^2)*1000/(SQRT(3)*X9),2)</f>
        <v>21.33</v>
      </c>
      <c r="X35" s="575">
        <v>0.3468</v>
      </c>
      <c r="Y35" s="1186">
        <v>0.14760000000000001</v>
      </c>
      <c r="Z35" s="1003">
        <f>ROUND(SQRT(AA35^2+AB35^2)*1000/(SQRT(3)*AA9),2)</f>
        <v>23.97</v>
      </c>
      <c r="AA35" s="575">
        <v>0.38519999999999999</v>
      </c>
      <c r="AB35" s="1186">
        <v>0.17580000000000001</v>
      </c>
      <c r="AC35" s="1003">
        <f>ROUND(SQRT(AD35^2+AE35^2)*1000/(SQRT(3)*AD9),2)</f>
        <v>23.29</v>
      </c>
      <c r="AD35" s="575">
        <v>0.37559999999999999</v>
      </c>
      <c r="AE35" s="1186">
        <v>0.16800000000000001</v>
      </c>
      <c r="AF35" s="1003">
        <f>ROUND(SQRT(AG35^2+AH35^2)*1000/(SQRT(3)*AG9),2)</f>
        <v>25.73</v>
      </c>
      <c r="AG35" s="575">
        <v>0.40739999999999998</v>
      </c>
      <c r="AH35" s="1186">
        <v>0.2016</v>
      </c>
      <c r="AI35" s="1003">
        <f>ROUND(SQRT(AJ35^2+AK35^2)*1000/(SQRT(3)*AJ9),2)</f>
        <v>23.9</v>
      </c>
      <c r="AJ35" s="575">
        <v>0.38219999999999998</v>
      </c>
      <c r="AK35" s="1186">
        <v>0.1794</v>
      </c>
      <c r="AL35" s="1003">
        <f>ROUND(SQRT(AM35^2+AN35^2)*1000/(SQRT(3)*AM9),2)</f>
        <v>22.02</v>
      </c>
      <c r="AM35" s="575">
        <v>0.35399999999999998</v>
      </c>
      <c r="AN35" s="1186">
        <v>0.16139999999999999</v>
      </c>
      <c r="AO35" s="1003">
        <f>ROUND(SQRT(AP35^2+AQ35^2)*1000/(SQRT(3)*AP9),2)</f>
        <v>22.34</v>
      </c>
      <c r="AP35" s="575">
        <v>0.35460000000000003</v>
      </c>
      <c r="AQ35" s="1186">
        <v>0.1734</v>
      </c>
      <c r="AR35" s="1003">
        <f>ROUND(SQRT(AS35^2+AT35^2)*1000/(SQRT(3)*AS9),2)</f>
        <v>22.64</v>
      </c>
      <c r="AS35" s="575">
        <v>0.35220000000000001</v>
      </c>
      <c r="AT35" s="1186">
        <v>0.18959999999999999</v>
      </c>
      <c r="AU35" s="1003">
        <f>ROUND(SQRT(AV35^2+AW35^2)*1000/(SQRT(3)*AV9),2)</f>
        <v>21.96</v>
      </c>
      <c r="AV35" s="575">
        <v>0.34439999999999998</v>
      </c>
      <c r="AW35" s="1186">
        <v>0.17879999999999999</v>
      </c>
      <c r="AX35" s="1003">
        <f>ROUND(SQRT(AY35^2+AZ35^2)*1000/(SQRT(3)*AY9),2)</f>
        <v>24.16</v>
      </c>
      <c r="AY35" s="575">
        <v>0.37319999999999998</v>
      </c>
      <c r="AZ35" s="1186">
        <v>0.20699999999999999</v>
      </c>
      <c r="BA35" s="1003">
        <f>ROUND(SQRT(BB35^2+BC35^2)*1000/(SQRT(3)*BB9),2)</f>
        <v>22.24</v>
      </c>
      <c r="BB35" s="575">
        <v>0.35220000000000001</v>
      </c>
      <c r="BC35" s="1186">
        <v>0.17399999999999999</v>
      </c>
      <c r="BD35" s="1003">
        <f>ROUND(SQRT(BE35^2+BF35^2)*1000/(SQRT(3)*BE9),2)</f>
        <v>21.6</v>
      </c>
      <c r="BE35" s="575">
        <v>0.34560000000000002</v>
      </c>
      <c r="BF35" s="1186">
        <v>0.16200000000000001</v>
      </c>
      <c r="BG35" s="1003">
        <f>ROUND(SQRT(BH35^2+BI35^2)*1000/(SQRT(3)*BH9),2)</f>
        <v>23.04</v>
      </c>
      <c r="BH35" s="575">
        <v>0.36720000000000003</v>
      </c>
      <c r="BI35" s="1186">
        <v>0.17580000000000001</v>
      </c>
      <c r="BJ35" s="1003">
        <f>ROUND(SQRT(BK35^2+BL35^2)*1000/(SQRT(3)*BK9),2)</f>
        <v>25.74</v>
      </c>
      <c r="BK35" s="575">
        <v>0.40799999999999997</v>
      </c>
      <c r="BL35" s="1186">
        <v>0.20100000000000001</v>
      </c>
      <c r="BM35" s="1003">
        <f>ROUND(SQRT(BN35^2+BO35^2)*1000/(SQRT(3)*BN9),2)</f>
        <v>23.03</v>
      </c>
      <c r="BN35" s="575">
        <v>0.37680000000000002</v>
      </c>
      <c r="BO35" s="1186">
        <v>0.15359999999999999</v>
      </c>
      <c r="BP35" s="1003">
        <f>ROUND(SQRT(BQ35^2+BR35^2)*1000/(SQRT(3)*BQ9),2)</f>
        <v>22.13</v>
      </c>
      <c r="BQ35" s="575">
        <v>0.36180000000000001</v>
      </c>
      <c r="BR35" s="1186">
        <v>0.1482</v>
      </c>
      <c r="BS35" s="1003">
        <f>ROUND(SQRT(BT35^2+BU35^2)*1000/(SQRT(3)*BT9),2)</f>
        <v>19.88</v>
      </c>
      <c r="BT35" s="575">
        <v>0.32279999999999998</v>
      </c>
      <c r="BU35" s="1186">
        <v>0.1386</v>
      </c>
      <c r="BV35" s="1003">
        <f>ROUND(SQRT(BW35^2+BX35^2)*1000/(SQRT(3)*BW9),2)</f>
        <v>16.88</v>
      </c>
      <c r="BW35" s="575">
        <v>0.26819999999999999</v>
      </c>
      <c r="BX35" s="1186">
        <v>0.13020000000000001</v>
      </c>
      <c r="BY35" s="1003">
        <f>ROUND(SQRT(BZ35^2+CA35^2)*1000/(SQRT(3)*BZ9),2)</f>
        <v>15.21</v>
      </c>
      <c r="BZ35" s="575">
        <v>0.23760000000000001</v>
      </c>
      <c r="CA35" s="1186">
        <v>0.12540000000000001</v>
      </c>
      <c r="CB35" s="877">
        <f t="shared" si="5"/>
        <v>7.9290000000000012</v>
      </c>
      <c r="CC35" s="877">
        <f t="shared" si="4"/>
        <v>3.8735999999999993</v>
      </c>
      <c r="CF35" s="1051">
        <v>3.8735999999999993</v>
      </c>
      <c r="CG35" s="1051">
        <f>CC35-CF35</f>
        <v>0</v>
      </c>
    </row>
    <row r="36" spans="1:85" ht="15" x14ac:dyDescent="0.25">
      <c r="A36" s="1242" t="s">
        <v>363</v>
      </c>
      <c r="B36" s="1263"/>
      <c r="C36" s="1264"/>
      <c r="D36" s="1258"/>
      <c r="E36" s="574"/>
      <c r="F36" s="575"/>
      <c r="G36" s="1259"/>
      <c r="H36" s="1247">
        <f t="shared" ref="H36:BS36" si="6">SUM(H37:H42)</f>
        <v>130.65</v>
      </c>
      <c r="I36" s="1248">
        <f t="shared" si="6"/>
        <v>2.0085999999999999</v>
      </c>
      <c r="J36" s="1249">
        <f t="shared" si="6"/>
        <v>0.78479999999999994</v>
      </c>
      <c r="K36" s="1247">
        <f t="shared" si="6"/>
        <v>126.43</v>
      </c>
      <c r="L36" s="1248">
        <f t="shared" si="6"/>
        <v>1.9274</v>
      </c>
      <c r="M36" s="1249">
        <f t="shared" si="6"/>
        <v>0.76319999999999999</v>
      </c>
      <c r="N36" s="1247">
        <f t="shared" si="6"/>
        <v>125.2</v>
      </c>
      <c r="O36" s="1248">
        <f t="shared" si="6"/>
        <v>1.9072</v>
      </c>
      <c r="P36" s="1249">
        <f t="shared" si="6"/>
        <v>0.751</v>
      </c>
      <c r="Q36" s="1247">
        <f t="shared" si="6"/>
        <v>125.83999999999999</v>
      </c>
      <c r="R36" s="1248">
        <f t="shared" si="6"/>
        <v>1.9289999999999998</v>
      </c>
      <c r="S36" s="1249">
        <f t="shared" si="6"/>
        <v>0.75019999999999987</v>
      </c>
      <c r="T36" s="1247">
        <f t="shared" si="6"/>
        <v>132.72</v>
      </c>
      <c r="U36" s="1248">
        <f t="shared" si="6"/>
        <v>2.0716000000000001</v>
      </c>
      <c r="V36" s="1249">
        <f t="shared" si="6"/>
        <v>0.75539999999999996</v>
      </c>
      <c r="W36" s="1247">
        <f t="shared" si="6"/>
        <v>145.63</v>
      </c>
      <c r="X36" s="1248">
        <f t="shared" si="6"/>
        <v>2.319</v>
      </c>
      <c r="Y36" s="1249">
        <f t="shared" si="6"/>
        <v>0.7762</v>
      </c>
      <c r="Z36" s="1247">
        <f t="shared" si="6"/>
        <v>158.17999999999998</v>
      </c>
      <c r="AA36" s="1248">
        <f t="shared" si="6"/>
        <v>2.5240000000000005</v>
      </c>
      <c r="AB36" s="1249">
        <f t="shared" si="6"/>
        <v>0.86239999999999983</v>
      </c>
      <c r="AC36" s="1247">
        <f t="shared" si="6"/>
        <v>167.91</v>
      </c>
      <c r="AD36" s="1248">
        <f t="shared" si="6"/>
        <v>2.6969999999999996</v>
      </c>
      <c r="AE36" s="1249">
        <f t="shared" si="6"/>
        <v>0.96859999999999991</v>
      </c>
      <c r="AF36" s="1247">
        <f t="shared" si="6"/>
        <v>168.38</v>
      </c>
      <c r="AG36" s="1248">
        <f t="shared" si="6"/>
        <v>2.7170000000000001</v>
      </c>
      <c r="AH36" s="1249">
        <f t="shared" si="6"/>
        <v>0.95899999999999996</v>
      </c>
      <c r="AI36" s="1247">
        <f t="shared" si="6"/>
        <v>169.62</v>
      </c>
      <c r="AJ36" s="1248">
        <f t="shared" si="6"/>
        <v>2.7440000000000002</v>
      </c>
      <c r="AK36" s="1249">
        <f t="shared" si="6"/>
        <v>0.95579999999999976</v>
      </c>
      <c r="AL36" s="1247">
        <f t="shared" si="6"/>
        <v>171.48999999999998</v>
      </c>
      <c r="AM36" s="1248">
        <f t="shared" si="6"/>
        <v>2.7479999999999998</v>
      </c>
      <c r="AN36" s="1249">
        <f t="shared" si="6"/>
        <v>0.90519999999999989</v>
      </c>
      <c r="AO36" s="1247">
        <f t="shared" si="6"/>
        <v>159.52000000000001</v>
      </c>
      <c r="AP36" s="1248">
        <f t="shared" si="6"/>
        <v>2.5667999999999997</v>
      </c>
      <c r="AQ36" s="1249">
        <f t="shared" si="6"/>
        <v>0.86199999999999988</v>
      </c>
      <c r="AR36" s="1247">
        <f t="shared" si="6"/>
        <v>156.43</v>
      </c>
      <c r="AS36" s="1248">
        <f t="shared" si="6"/>
        <v>2.5149999999999997</v>
      </c>
      <c r="AT36" s="1249">
        <f t="shared" si="6"/>
        <v>0.90539999999999998</v>
      </c>
      <c r="AU36" s="1247">
        <f t="shared" si="6"/>
        <v>155.47</v>
      </c>
      <c r="AV36" s="1248">
        <f t="shared" si="6"/>
        <v>2.4980000000000002</v>
      </c>
      <c r="AW36" s="1249">
        <f t="shared" si="6"/>
        <v>0.92679999999999985</v>
      </c>
      <c r="AX36" s="1247">
        <f t="shared" si="6"/>
        <v>159.32</v>
      </c>
      <c r="AY36" s="1248">
        <f t="shared" si="6"/>
        <v>2.5636000000000005</v>
      </c>
      <c r="AZ36" s="1249">
        <f t="shared" si="6"/>
        <v>0.92039999999999988</v>
      </c>
      <c r="BA36" s="1247">
        <f t="shared" si="6"/>
        <v>161.07999999999998</v>
      </c>
      <c r="BB36" s="1248">
        <f t="shared" si="6"/>
        <v>2.5982000000000003</v>
      </c>
      <c r="BC36" s="1249">
        <f t="shared" si="6"/>
        <v>0.91780000000000017</v>
      </c>
      <c r="BD36" s="1247">
        <f t="shared" si="6"/>
        <v>164.57</v>
      </c>
      <c r="BE36" s="1248">
        <f t="shared" si="6"/>
        <v>2.6456</v>
      </c>
      <c r="BF36" s="1249">
        <f t="shared" si="6"/>
        <v>0.91239999999999988</v>
      </c>
      <c r="BG36" s="1247">
        <f t="shared" si="6"/>
        <v>160.69999999999999</v>
      </c>
      <c r="BH36" s="1248">
        <f t="shared" si="6"/>
        <v>2.59</v>
      </c>
      <c r="BI36" s="1249">
        <f t="shared" si="6"/>
        <v>0.85580000000000001</v>
      </c>
      <c r="BJ36" s="1247">
        <f t="shared" si="6"/>
        <v>163.60000000000002</v>
      </c>
      <c r="BK36" s="1248">
        <f t="shared" si="6"/>
        <v>2.6450000000000005</v>
      </c>
      <c r="BL36" s="1249">
        <f t="shared" si="6"/>
        <v>0.86219999999999986</v>
      </c>
      <c r="BM36" s="1247">
        <f t="shared" si="6"/>
        <v>162.65</v>
      </c>
      <c r="BN36" s="1248">
        <f t="shared" si="6"/>
        <v>2.6091999999999995</v>
      </c>
      <c r="BO36" s="1249">
        <f t="shared" si="6"/>
        <v>0.80699999999999994</v>
      </c>
      <c r="BP36" s="1247">
        <f t="shared" si="6"/>
        <v>161.43</v>
      </c>
      <c r="BQ36" s="1248">
        <f t="shared" si="6"/>
        <v>2.5881999999999996</v>
      </c>
      <c r="BR36" s="1249">
        <f t="shared" si="6"/>
        <v>0.80700000000000005</v>
      </c>
      <c r="BS36" s="1247">
        <f t="shared" si="6"/>
        <v>154.74</v>
      </c>
      <c r="BT36" s="1248">
        <f t="shared" ref="BT36:CA36" si="7">SUM(BT37:BT42)</f>
        <v>2.4640000000000004</v>
      </c>
      <c r="BU36" s="1249">
        <f t="shared" si="7"/>
        <v>0.79080000000000006</v>
      </c>
      <c r="BV36" s="1247">
        <f t="shared" si="7"/>
        <v>142.52000000000001</v>
      </c>
      <c r="BW36" s="1248">
        <f t="shared" si="7"/>
        <v>2.2530000000000001</v>
      </c>
      <c r="BX36" s="1249">
        <f t="shared" si="7"/>
        <v>0.79099999999999993</v>
      </c>
      <c r="BY36" s="1247">
        <f t="shared" si="7"/>
        <v>133.01</v>
      </c>
      <c r="BZ36" s="1248">
        <f t="shared" si="7"/>
        <v>2.0688</v>
      </c>
      <c r="CA36" s="1249">
        <f t="shared" si="7"/>
        <v>0.78600000000000003</v>
      </c>
      <c r="CB36" s="877">
        <f>SUM(CB37:CB42)</f>
        <v>58.1982</v>
      </c>
      <c r="CC36" s="877">
        <f>SUM(CC37:CC42)</f>
        <v>20.3764</v>
      </c>
      <c r="CF36" s="1051"/>
      <c r="CG36" s="1051"/>
    </row>
    <row r="37" spans="1:85" ht="15" x14ac:dyDescent="0.25">
      <c r="A37" s="1265" t="s">
        <v>364</v>
      </c>
      <c r="B37" s="1266"/>
      <c r="C37" s="1267"/>
      <c r="D37" s="1258"/>
      <c r="E37" s="574"/>
      <c r="F37" s="575"/>
      <c r="G37" s="1259"/>
      <c r="H37" s="1003">
        <f>ROUND(SQRT(I37^2+J37^2)*1000/(SQRT(3)*I16),2)</f>
        <v>1.39</v>
      </c>
      <c r="I37" s="575">
        <v>1.52E-2</v>
      </c>
      <c r="J37" s="1186">
        <v>1.9199999999999998E-2</v>
      </c>
      <c r="K37" s="1003">
        <f>ROUND(SQRT(L37^2+M37^2)*1000/(SQRT(3)*L16),2)</f>
        <v>1.2</v>
      </c>
      <c r="L37" s="575">
        <v>1.24E-2</v>
      </c>
      <c r="M37" s="1186">
        <v>1.72E-2</v>
      </c>
      <c r="N37" s="1003">
        <f>ROUND(SQRT(O37^2+P37^2)*1000/(SQRT(3)*O16),2)</f>
        <v>1.06</v>
      </c>
      <c r="O37" s="575">
        <v>0.01</v>
      </c>
      <c r="P37" s="1186">
        <v>1.5800000000000002E-2</v>
      </c>
      <c r="Q37" s="1003">
        <f>ROUND(SQRT(R37^2+S37^2)*1000/(SQRT(3)*R16),2)</f>
        <v>1.03</v>
      </c>
      <c r="R37" s="575">
        <v>8.9999999999999993E-3</v>
      </c>
      <c r="S37" s="1186">
        <v>1.5800000000000002E-2</v>
      </c>
      <c r="T37" s="1003">
        <f>ROUND(SQRT(U37^2+V37^2)*1000/(SQRT(3)*U16),2)</f>
        <v>1.01</v>
      </c>
      <c r="U37" s="575">
        <v>8.3999999999999995E-3</v>
      </c>
      <c r="V37" s="1186">
        <v>1.5800000000000002E-2</v>
      </c>
      <c r="W37" s="1003">
        <f>ROUND(SQRT(X37^2+Y37^2)*1000/(SQRT(3)*X16),2)</f>
        <v>1.03</v>
      </c>
      <c r="X37" s="575">
        <v>9.1999999999999998E-3</v>
      </c>
      <c r="Y37" s="1186">
        <v>1.5599999999999999E-2</v>
      </c>
      <c r="Z37" s="1003">
        <f>ROUND(SQRT(AA37^2+AB37^2)*1000/(SQRT(3)*AA16),2)</f>
        <v>1.08</v>
      </c>
      <c r="AA37" s="575">
        <v>1.0200000000000001E-2</v>
      </c>
      <c r="AB37" s="1186">
        <v>1.5800000000000002E-2</v>
      </c>
      <c r="AC37" s="1003">
        <f>ROUND(SQRT(AD37^2+AE37^2)*1000/(SQRT(3)*AD16),2)</f>
        <v>1.04</v>
      </c>
      <c r="AD37" s="575">
        <v>9.7999999999999997E-3</v>
      </c>
      <c r="AE37" s="1186">
        <v>1.54E-2</v>
      </c>
      <c r="AF37" s="1003">
        <f>ROUND(SQRT(AG37^2+AH37^2)*1000/(SQRT(3)*AG16),2)</f>
        <v>1.05</v>
      </c>
      <c r="AG37" s="575">
        <v>1.06E-2</v>
      </c>
      <c r="AH37" s="1186">
        <v>1.4999999999999999E-2</v>
      </c>
      <c r="AI37" s="1003">
        <f>ROUND(SQRT(AJ37^2+AK37^2)*1000/(SQRT(3)*AJ16),2)</f>
        <v>1.05</v>
      </c>
      <c r="AJ37" s="575">
        <v>1.04E-2</v>
      </c>
      <c r="AK37" s="1186">
        <v>1.52E-2</v>
      </c>
      <c r="AL37" s="1003">
        <f>ROUND(SQRT(AM37^2+AN37^2)*1000/(SQRT(3)*AM16),2)</f>
        <v>1.1000000000000001</v>
      </c>
      <c r="AM37" s="575">
        <v>1.0800000000000001E-2</v>
      </c>
      <c r="AN37" s="1186">
        <v>1.6E-2</v>
      </c>
      <c r="AO37" s="1003">
        <f>ROUND(SQRT(AP37^2+AQ37^2)*1000/(SQRT(3)*AP16),2)</f>
        <v>1.05</v>
      </c>
      <c r="AP37" s="575">
        <v>0.01</v>
      </c>
      <c r="AQ37" s="1186">
        <v>1.54E-2</v>
      </c>
      <c r="AR37" s="1003">
        <f>ROUND(SQRT(AS37^2+AT37^2)*1000/(SQRT(3)*AS16),2)</f>
        <v>1.02</v>
      </c>
      <c r="AS37" s="575">
        <v>9.7999999999999997E-3</v>
      </c>
      <c r="AT37" s="1186">
        <v>1.4999999999999999E-2</v>
      </c>
      <c r="AU37" s="1003">
        <f>ROUND(SQRT(AV37^2+AW37^2)*1000/(SQRT(3)*AV16),2)</f>
        <v>1.0900000000000001</v>
      </c>
      <c r="AV37" s="575">
        <v>1.0800000000000001E-2</v>
      </c>
      <c r="AW37" s="1186">
        <v>1.5800000000000002E-2</v>
      </c>
      <c r="AX37" s="1003">
        <f>ROUND(SQRT(AY37^2+AZ37^2)*1000/(SQRT(3)*AY16),2)</f>
        <v>1.01</v>
      </c>
      <c r="AY37" s="575">
        <v>9.1999999999999998E-3</v>
      </c>
      <c r="AZ37" s="1186">
        <v>1.4999999999999999E-2</v>
      </c>
      <c r="BA37" s="1003">
        <f>ROUND(SQRT(BB37^2+BC37^2)*1000/(SQRT(3)*BB16),2)</f>
        <v>1.03</v>
      </c>
      <c r="BB37" s="575">
        <v>9.5999999999999992E-3</v>
      </c>
      <c r="BC37" s="1186">
        <v>1.52E-2</v>
      </c>
      <c r="BD37" s="1003">
        <f>ROUND(SQRT(BE37^2+BF37^2)*1000/(SQRT(3)*BE16),2)</f>
        <v>1</v>
      </c>
      <c r="BE37" s="575">
        <v>8.9999999999999993E-3</v>
      </c>
      <c r="BF37" s="1186">
        <v>1.4999999999999999E-2</v>
      </c>
      <c r="BG37" s="1003">
        <f>ROUND(SQRT(BH37^2+BI37^2)*1000/(SQRT(3)*BH16),2)</f>
        <v>1.04</v>
      </c>
      <c r="BH37" s="575">
        <v>9.5999999999999992E-3</v>
      </c>
      <c r="BI37" s="1186">
        <v>1.54E-2</v>
      </c>
      <c r="BJ37" s="1003">
        <f>ROUND(SQRT(BK37^2+BL37^2)*1000/(SQRT(3)*BK16),2)</f>
        <v>1</v>
      </c>
      <c r="BK37" s="575">
        <v>8.9999999999999993E-3</v>
      </c>
      <c r="BL37" s="1186">
        <v>1.4999999999999999E-2</v>
      </c>
      <c r="BM37" s="1003">
        <f>ROUND(SQRT(BN37^2+BO37^2)*1000/(SQRT(3)*BN16),2)</f>
        <v>1.02</v>
      </c>
      <c r="BN37" s="575">
        <v>9.1999999999999998E-3</v>
      </c>
      <c r="BO37" s="1186">
        <v>1.52E-2</v>
      </c>
      <c r="BP37" s="1003">
        <f>ROUND(SQRT(BQ37^2+BR37^2)*1000/(SQRT(3)*BQ16),2)</f>
        <v>1.07</v>
      </c>
      <c r="BQ37" s="575">
        <v>0.01</v>
      </c>
      <c r="BR37" s="1186">
        <v>1.5800000000000002E-2</v>
      </c>
      <c r="BS37" s="1003">
        <f>ROUND(SQRT(BT37^2+BU37^2)*1000/(SQRT(3)*BT16),2)</f>
        <v>1.46</v>
      </c>
      <c r="BT37" s="575">
        <v>1.6E-2</v>
      </c>
      <c r="BU37" s="1186">
        <v>1.9800000000000002E-2</v>
      </c>
      <c r="BV37" s="1003">
        <f>ROUND(SQRT(BW37^2+BX37^2)*1000/(SQRT(3)*BW16),2)</f>
        <v>1.44</v>
      </c>
      <c r="BW37" s="575">
        <v>1.5599999999999999E-2</v>
      </c>
      <c r="BX37" s="1186">
        <v>2.0199999999999999E-2</v>
      </c>
      <c r="BY37" s="1003">
        <f>ROUND(SQRT(BZ37^2+CA37^2)*1000/(SQRT(3)*BZ16),2)</f>
        <v>1.41</v>
      </c>
      <c r="BZ37" s="575">
        <v>1.6E-2</v>
      </c>
      <c r="CA37" s="1186">
        <v>1.9199999999999998E-2</v>
      </c>
      <c r="CB37" s="877">
        <f t="shared" si="5"/>
        <v>0.25980000000000009</v>
      </c>
      <c r="CC37" s="877">
        <f t="shared" si="4"/>
        <v>0.38879999999999998</v>
      </c>
      <c r="CF37" s="1051">
        <v>0.38879999999999998</v>
      </c>
      <c r="CG37" s="1051">
        <f t="shared" ref="CG37:CG42" si="8">CC37-CF37</f>
        <v>0</v>
      </c>
    </row>
    <row r="38" spans="1:85" ht="15" x14ac:dyDescent="0.25">
      <c r="A38" s="1250" t="s">
        <v>365</v>
      </c>
      <c r="B38" s="1251"/>
      <c r="C38" s="1252"/>
      <c r="D38" s="1258"/>
      <c r="E38" s="574"/>
      <c r="F38" s="575"/>
      <c r="G38" s="1259"/>
      <c r="H38" s="1003">
        <f>ROUND(SQRT(I38^2+J38^2)*1000/(SQRT(3)*I16),2)</f>
        <v>1.18</v>
      </c>
      <c r="I38" s="575">
        <v>1.7399999999999999E-2</v>
      </c>
      <c r="J38" s="1186">
        <v>1.14E-2</v>
      </c>
      <c r="K38" s="1003">
        <f>ROUND(SQRT(L38^2+M38^2)*1000/(SQRT(3)*L16),2)</f>
        <v>1.1599999999999999</v>
      </c>
      <c r="L38" s="575">
        <v>1.7399999999999999E-2</v>
      </c>
      <c r="M38" s="1186">
        <v>1.0800000000000001E-2</v>
      </c>
      <c r="N38" s="1003">
        <f>ROUND(SQRT(O38^2+P38^2)*1000/(SQRT(3)*O16),2)</f>
        <v>1.18</v>
      </c>
      <c r="O38" s="575">
        <v>1.7399999999999999E-2</v>
      </c>
      <c r="P38" s="1186">
        <v>1.14E-2</v>
      </c>
      <c r="Q38" s="1003">
        <f>ROUND(SQRT(R38^2+S38^2)*1000/(SQRT(3)*R16),2)</f>
        <v>1.21</v>
      </c>
      <c r="R38" s="575">
        <v>1.7999999999999999E-2</v>
      </c>
      <c r="S38" s="1186">
        <v>1.14E-2</v>
      </c>
      <c r="T38" s="1003">
        <f>ROUND(SQRT(U38^2+V38^2)*1000/(SQRT(3)*U16),2)</f>
        <v>1.21</v>
      </c>
      <c r="U38" s="575">
        <v>1.7999999999999999E-2</v>
      </c>
      <c r="V38" s="1186">
        <v>1.14E-2</v>
      </c>
      <c r="W38" s="1003">
        <f>ROUND(SQRT(X38^2+Y38^2)*1000/(SQRT(3)*X16),2)</f>
        <v>2.14</v>
      </c>
      <c r="X38" s="575">
        <v>3.5400000000000001E-2</v>
      </c>
      <c r="Y38" s="1186">
        <v>1.32E-2</v>
      </c>
      <c r="Z38" s="1003">
        <f>ROUND(SQRT(AA38^2+AB38^2)*1000/(SQRT(3)*AA16),2)</f>
        <v>3.67</v>
      </c>
      <c r="AA38" s="575">
        <v>6.0600000000000001E-2</v>
      </c>
      <c r="AB38" s="1186">
        <v>2.1000000000000001E-2</v>
      </c>
      <c r="AC38" s="1003">
        <f>ROUND(SQRT(AD38^2+AE38^2)*1000/(SQRT(3)*AD16),2)</f>
        <v>5.73</v>
      </c>
      <c r="AD38" s="575">
        <v>9.6600000000000005E-2</v>
      </c>
      <c r="AE38" s="1186">
        <v>2.7E-2</v>
      </c>
      <c r="AF38" s="1003">
        <f>ROUND(SQRT(AG38^2+AH38^2)*1000/(SQRT(3)*AG16),2)</f>
        <v>6.75</v>
      </c>
      <c r="AG38" s="575">
        <v>0.114</v>
      </c>
      <c r="AH38" s="1186">
        <v>3.0599999999999999E-2</v>
      </c>
      <c r="AI38" s="1003">
        <f>ROUND(SQRT(AJ38^2+AK38^2)*1000/(SQRT(3)*AJ16),2)</f>
        <v>6.2</v>
      </c>
      <c r="AJ38" s="575">
        <v>0.10440000000000001</v>
      </c>
      <c r="AK38" s="1186">
        <v>2.9399999999999999E-2</v>
      </c>
      <c r="AL38" s="1003">
        <f>ROUND(SQRT(AM38^2+AN38^2)*1000/(SQRT(3)*AM16),2)</f>
        <v>4.3899999999999997</v>
      </c>
      <c r="AM38" s="575">
        <v>7.3200000000000001E-2</v>
      </c>
      <c r="AN38" s="1186">
        <v>2.3400000000000001E-2</v>
      </c>
      <c r="AO38" s="1003">
        <f>ROUND(SQRT(AP38^2+AQ38^2)*1000/(SQRT(3)*AP16),2)</f>
        <v>3.26</v>
      </c>
      <c r="AP38" s="575">
        <v>5.3400000000000003E-2</v>
      </c>
      <c r="AQ38" s="1186">
        <v>1.9800000000000002E-2</v>
      </c>
      <c r="AR38" s="1003">
        <f>ROUND(SQRT(AS38^2+AT38^2)*1000/(SQRT(3)*AS16),2)</f>
        <v>2.52</v>
      </c>
      <c r="AS38" s="575">
        <v>3.9600000000000003E-2</v>
      </c>
      <c r="AT38" s="1186">
        <v>1.9199999999999998E-2</v>
      </c>
      <c r="AU38" s="1003">
        <f>ROUND(SQRT(AV38^2+AW38^2)*1000/(SQRT(3)*AV16),2)</f>
        <v>1.91</v>
      </c>
      <c r="AV38" s="575">
        <v>2.8799999999999999E-2</v>
      </c>
      <c r="AW38" s="1186">
        <v>1.6799999999999999E-2</v>
      </c>
      <c r="AX38" s="1003">
        <f>ROUND(SQRT(AY38^2+AZ38^2)*1000/(SQRT(3)*AY16),2)</f>
        <v>1.68</v>
      </c>
      <c r="AY38" s="575">
        <v>2.46E-2</v>
      </c>
      <c r="AZ38" s="1186">
        <v>1.6199999999999999E-2</v>
      </c>
      <c r="BA38" s="1003">
        <f>ROUND(SQRT(BB38^2+BC38^2)*1000/(SQRT(3)*BB16),2)</f>
        <v>1.46</v>
      </c>
      <c r="BB38" s="575">
        <v>2.2200000000000001E-2</v>
      </c>
      <c r="BC38" s="1186">
        <v>1.26E-2</v>
      </c>
      <c r="BD38" s="1003">
        <f>ROUND(SQRT(BE38^2+BF38^2)*1000/(SQRT(3)*BE16),2)</f>
        <v>1.38</v>
      </c>
      <c r="BE38" s="575">
        <v>2.1000000000000001E-2</v>
      </c>
      <c r="BF38" s="1186">
        <v>1.2E-2</v>
      </c>
      <c r="BG38" s="1003">
        <f>ROUND(SQRT(BH38^2+BI38^2)*1000/(SQRT(3)*BH16),2)</f>
        <v>1.34</v>
      </c>
      <c r="BH38" s="575">
        <v>2.0400000000000001E-2</v>
      </c>
      <c r="BI38" s="1186">
        <v>1.14E-2</v>
      </c>
      <c r="BJ38" s="1003">
        <f>ROUND(SQRT(BK38^2+BL38^2)*1000/(SQRT(3)*BK16),2)</f>
        <v>1.37</v>
      </c>
      <c r="BK38" s="575">
        <v>2.0400000000000001E-2</v>
      </c>
      <c r="BL38" s="1186">
        <v>1.26E-2</v>
      </c>
      <c r="BM38" s="1003">
        <f>ROUND(SQRT(BN38^2+BO38^2)*1000/(SQRT(3)*BN16),2)</f>
        <v>1.4</v>
      </c>
      <c r="BN38" s="575">
        <v>2.1000000000000001E-2</v>
      </c>
      <c r="BO38" s="1186">
        <v>1.26E-2</v>
      </c>
      <c r="BP38" s="1003">
        <f>ROUND(SQRT(BQ38^2+BR38^2)*1000/(SQRT(3)*BQ16),2)</f>
        <v>1.36</v>
      </c>
      <c r="BQ38" s="575">
        <v>1.9800000000000002E-2</v>
      </c>
      <c r="BR38" s="1186">
        <v>1.32E-2</v>
      </c>
      <c r="BS38" s="1003">
        <f>ROUND(SQRT(BT38^2+BU38^2)*1000/(SQRT(3)*BT16),2)</f>
        <v>1.28</v>
      </c>
      <c r="BT38" s="575">
        <v>1.9199999999999998E-2</v>
      </c>
      <c r="BU38" s="1186">
        <v>1.14E-2</v>
      </c>
      <c r="BV38" s="1003">
        <f>ROUND(SQRT(BW38^2+BX38^2)*1000/(SQRT(3)*BW16),2)</f>
        <v>1.31</v>
      </c>
      <c r="BW38" s="575">
        <v>1.9800000000000002E-2</v>
      </c>
      <c r="BX38" s="1186">
        <v>1.2E-2</v>
      </c>
      <c r="BY38" s="1003">
        <f>ROUND(SQRT(BZ38^2+CA38^2)*1000/(SQRT(3)*BZ16),2)</f>
        <v>1.5</v>
      </c>
      <c r="BZ38" s="575">
        <v>2.2200000000000001E-2</v>
      </c>
      <c r="CA38" s="1186">
        <v>1.44E-2</v>
      </c>
      <c r="CB38" s="877">
        <f t="shared" si="5"/>
        <v>0.90480000000000005</v>
      </c>
      <c r="CC38" s="877">
        <f t="shared" si="4"/>
        <v>0.3852000000000001</v>
      </c>
      <c r="CF38" s="1051">
        <v>0.3852000000000001</v>
      </c>
      <c r="CG38" s="1051">
        <f t="shared" si="8"/>
        <v>0</v>
      </c>
    </row>
    <row r="39" spans="1:85" ht="15" x14ac:dyDescent="0.25">
      <c r="A39" s="1250" t="s">
        <v>366</v>
      </c>
      <c r="B39" s="1251"/>
      <c r="C39" s="1252"/>
      <c r="D39" s="1258"/>
      <c r="E39" s="574"/>
      <c r="F39" s="575"/>
      <c r="G39" s="1259"/>
      <c r="H39" s="1003">
        <f>ROUND(SQRT(I39^2+J39^2)*1000/(SQRT(3)*I16),2)</f>
        <v>69.88</v>
      </c>
      <c r="I39" s="575">
        <v>1.1008</v>
      </c>
      <c r="J39" s="1186">
        <v>0.55879999999999996</v>
      </c>
      <c r="K39" s="1003">
        <f>ROUND(SQRT(L39^2+M39^2)*1000/(SQRT(3)*L16),2)</f>
        <v>69.28</v>
      </c>
      <c r="L39" s="575">
        <v>1.0900000000000001</v>
      </c>
      <c r="M39" s="1186">
        <v>0.55679999999999996</v>
      </c>
      <c r="N39" s="1003">
        <f>ROUND(SQRT(O39^2+P39^2)*1000/(SQRT(3)*O16),2)</f>
        <v>68.91</v>
      </c>
      <c r="O39" s="575">
        <v>1.0860000000000001</v>
      </c>
      <c r="P39" s="1186">
        <v>0.5504</v>
      </c>
      <c r="Q39" s="1003">
        <f>ROUND(SQRT(R39^2+S39^2)*1000/(SQRT(3)*R16),2)</f>
        <v>68.27</v>
      </c>
      <c r="R39" s="575">
        <v>1.0771999999999999</v>
      </c>
      <c r="S39" s="1186">
        <v>0.54239999999999999</v>
      </c>
      <c r="T39" s="1003">
        <f>ROUND(SQRT(U39^2+V39^2)*1000/(SQRT(3)*U16),2)</f>
        <v>67.930000000000007</v>
      </c>
      <c r="U39" s="575">
        <v>1.0736000000000001</v>
      </c>
      <c r="V39" s="1186">
        <v>0.53639999999999999</v>
      </c>
      <c r="W39" s="1003">
        <f>ROUND(SQRT(X39^2+Y39^2)*1000/(SQRT(3)*X16),2)</f>
        <v>67.56</v>
      </c>
      <c r="X39" s="575">
        <v>1.0680000000000001</v>
      </c>
      <c r="Y39" s="1186">
        <v>0.53280000000000005</v>
      </c>
      <c r="Z39" s="1003">
        <f>ROUND(SQRT(AA39^2+AB39^2)*1000/(SQRT(3)*AA16),2)</f>
        <v>70.069999999999993</v>
      </c>
      <c r="AA39" s="575">
        <v>1.0960000000000001</v>
      </c>
      <c r="AB39" s="1186">
        <v>0.54879999999999995</v>
      </c>
      <c r="AC39" s="1003">
        <f>ROUND(SQRT(AD39^2+AE39^2)*1000/(SQRT(3)*AD16),2)</f>
        <v>72.81</v>
      </c>
      <c r="AD39" s="575">
        <v>1.1388</v>
      </c>
      <c r="AE39" s="1186">
        <v>0.57040000000000002</v>
      </c>
      <c r="AF39" s="1003">
        <f>ROUND(SQRT(AG39^2+AH39^2)*1000/(SQRT(3)*AG16),2)</f>
        <v>70.400000000000006</v>
      </c>
      <c r="AG39" s="575">
        <v>1.1028</v>
      </c>
      <c r="AH39" s="1186">
        <v>0.5484</v>
      </c>
      <c r="AI39" s="1003">
        <f>ROUND(SQRT(AJ39^2+AK39^2)*1000/(SQRT(3)*AJ16),2)</f>
        <v>70.23</v>
      </c>
      <c r="AJ39" s="575">
        <v>1.1000000000000001</v>
      </c>
      <c r="AK39" s="1186">
        <v>0.54720000000000002</v>
      </c>
      <c r="AL39" s="1003">
        <f>ROUND(SQRT(AM39^2+AN39^2)*1000/(SQRT(3)*AM16),2)</f>
        <v>72.25</v>
      </c>
      <c r="AM39" s="575">
        <v>1.1304000000000001</v>
      </c>
      <c r="AN39" s="1186">
        <v>0.56559999999999999</v>
      </c>
      <c r="AO39" s="1003">
        <f>ROUND(SQRT(AP39^2+AQ39^2)*1000/(SQRT(3)*AP16),2)</f>
        <v>65.02</v>
      </c>
      <c r="AP39" s="575">
        <v>1.0227999999999999</v>
      </c>
      <c r="AQ39" s="1186">
        <v>0.49759999999999999</v>
      </c>
      <c r="AR39" s="1003">
        <f>ROUND(SQRT(AS39^2+AT39^2)*1000/(SQRT(3)*AS16),2)</f>
        <v>66.63</v>
      </c>
      <c r="AS39" s="575">
        <v>1.0448</v>
      </c>
      <c r="AT39" s="1186">
        <v>0.51680000000000004</v>
      </c>
      <c r="AU39" s="1003">
        <f>ROUND(SQRT(AV39^2+AW39^2)*1000/(SQRT(3)*AV16),2)</f>
        <v>66.25</v>
      </c>
      <c r="AV39" s="575">
        <v>1.0336000000000001</v>
      </c>
      <c r="AW39" s="1186">
        <v>0.52439999999999998</v>
      </c>
      <c r="AX39" s="1003">
        <f>ROUND(SQRT(AY39^2+AZ39^2)*1000/(SQRT(3)*AY16),2)</f>
        <v>68.180000000000007</v>
      </c>
      <c r="AY39" s="575">
        <v>1.0644</v>
      </c>
      <c r="AZ39" s="1186">
        <v>0.53800000000000003</v>
      </c>
      <c r="BA39" s="1003">
        <f>ROUND(SQRT(BB39^2+BC39^2)*1000/(SQRT(3)*BB16),2)</f>
        <v>68.25</v>
      </c>
      <c r="BB39" s="575">
        <v>1.0684</v>
      </c>
      <c r="BC39" s="1186">
        <v>0.53280000000000005</v>
      </c>
      <c r="BD39" s="1003">
        <f>ROUND(SQRT(BE39^2+BF39^2)*1000/(SQRT(3)*BE16),2)</f>
        <v>70.95</v>
      </c>
      <c r="BE39" s="575">
        <v>1.1092</v>
      </c>
      <c r="BF39" s="1186">
        <v>0.55679999999999996</v>
      </c>
      <c r="BG39" s="1003">
        <f>ROUND(SQRT(BH39^2+BI39^2)*1000/(SQRT(3)*BH16),2)</f>
        <v>66.91</v>
      </c>
      <c r="BH39" s="575">
        <v>1.0484</v>
      </c>
      <c r="BI39" s="1186">
        <v>0.52039999999999997</v>
      </c>
      <c r="BJ39" s="1003">
        <f>ROUND(SQRT(BK39^2+BL39^2)*1000/(SQRT(3)*BK16),2)</f>
        <v>67.08</v>
      </c>
      <c r="BK39" s="575">
        <v>1.0511999999999999</v>
      </c>
      <c r="BL39" s="1186">
        <v>0.52159999999999995</v>
      </c>
      <c r="BM39" s="1003">
        <f>ROUND(SQRT(BN39^2+BO39^2)*1000/(SQRT(3)*BN16),2)</f>
        <v>67.48</v>
      </c>
      <c r="BN39" s="575">
        <v>1.0564</v>
      </c>
      <c r="BO39" s="1186">
        <v>0.52680000000000005</v>
      </c>
      <c r="BP39" s="1003">
        <f>ROUND(SQRT(BQ39^2+BR39^2)*1000/(SQRT(3)*BQ16),2)</f>
        <v>68.400000000000006</v>
      </c>
      <c r="BQ39" s="575">
        <v>1.0704</v>
      </c>
      <c r="BR39" s="1186">
        <v>0.53480000000000005</v>
      </c>
      <c r="BS39" s="1003">
        <f>ROUND(SQRT(BT39^2+BU39^2)*1000/(SQRT(3)*BT16),2)</f>
        <v>68.03</v>
      </c>
      <c r="BT39" s="575">
        <v>1.0640000000000001</v>
      </c>
      <c r="BU39" s="1186">
        <v>0.53320000000000001</v>
      </c>
      <c r="BV39" s="1003">
        <f>ROUND(SQRT(BW39^2+BX39^2)*1000/(SQRT(3)*BW16),2)</f>
        <v>68.430000000000007</v>
      </c>
      <c r="BW39" s="575">
        <v>1.0808</v>
      </c>
      <c r="BX39" s="1186">
        <v>0.54159999999999997</v>
      </c>
      <c r="BY39" s="1003">
        <f>ROUND(SQRT(BZ39^2+CA39^2)*1000/(SQRT(3)*BZ16),2)</f>
        <v>68.37</v>
      </c>
      <c r="BZ39" s="575">
        <v>1.0784</v>
      </c>
      <c r="CA39" s="1186">
        <v>0.54400000000000004</v>
      </c>
      <c r="CB39" s="877">
        <f t="shared" si="5"/>
        <v>25.856400000000004</v>
      </c>
      <c r="CC39" s="877">
        <f t="shared" si="4"/>
        <v>12.946800000000001</v>
      </c>
      <c r="CF39" s="1051">
        <v>12.946800000000001</v>
      </c>
      <c r="CG39" s="1051">
        <f t="shared" si="8"/>
        <v>0</v>
      </c>
    </row>
    <row r="40" spans="1:85" ht="15" x14ac:dyDescent="0.25">
      <c r="A40" s="1250" t="s">
        <v>367</v>
      </c>
      <c r="B40" s="1251"/>
      <c r="C40" s="1252"/>
      <c r="D40" s="1258"/>
      <c r="E40" s="574"/>
      <c r="F40" s="575"/>
      <c r="G40" s="1259"/>
      <c r="H40" s="1003">
        <f>ROUND(SQRT(I40^2+J40^2)*1000/(SQRT(3)*I16),2)</f>
        <v>0.3</v>
      </c>
      <c r="I40" s="575">
        <v>2.3999999999999998E-3</v>
      </c>
      <c r="J40" s="1186">
        <v>4.7999999999999996E-3</v>
      </c>
      <c r="K40" s="1003">
        <f>ROUND(SQRT(L40^2+M40^2)*1000/(SQRT(3)*L16),2)</f>
        <v>0.28000000000000003</v>
      </c>
      <c r="L40" s="575">
        <v>2.3999999999999998E-3</v>
      </c>
      <c r="M40" s="1186">
        <v>4.4000000000000003E-3</v>
      </c>
      <c r="N40" s="1003">
        <f>ROUND(SQRT(O40^2+P40^2)*1000/(SQRT(3)*O16),2)</f>
        <v>0.3</v>
      </c>
      <c r="O40" s="575">
        <v>2.3999999999999998E-3</v>
      </c>
      <c r="P40" s="1186">
        <v>4.7999999999999996E-3</v>
      </c>
      <c r="Q40" s="1003">
        <f>ROUND(SQRT(R40^2+S40^2)*1000/(SQRT(3)*R16),2)</f>
        <v>0.28000000000000003</v>
      </c>
      <c r="R40" s="575">
        <v>2.3999999999999998E-3</v>
      </c>
      <c r="S40" s="1186">
        <v>4.4000000000000003E-3</v>
      </c>
      <c r="T40" s="1003">
        <f>ROUND(SQRT(U40^2+V40^2)*1000/(SQRT(3)*U16),2)</f>
        <v>0.28000000000000003</v>
      </c>
      <c r="U40" s="575">
        <v>2.3999999999999998E-3</v>
      </c>
      <c r="V40" s="1186">
        <v>4.4000000000000003E-3</v>
      </c>
      <c r="W40" s="1003">
        <f>ROUND(SQRT(X40^2+Y40^2)*1000/(SQRT(3)*X16),2)</f>
        <v>0.3</v>
      </c>
      <c r="X40" s="575">
        <v>2.8E-3</v>
      </c>
      <c r="Y40" s="1186">
        <v>4.4000000000000003E-3</v>
      </c>
      <c r="Z40" s="1003">
        <f>ROUND(SQRT(AA40^2+AB40^2)*1000/(SQRT(3)*AA16),2)</f>
        <v>0.41</v>
      </c>
      <c r="AA40" s="575">
        <v>3.2000000000000002E-3</v>
      </c>
      <c r="AB40" s="1186">
        <v>6.4000000000000003E-3</v>
      </c>
      <c r="AC40" s="1003">
        <f>ROUND(SQRT(AD40^2+AE40^2)*1000/(SQRT(3)*AD16),2)</f>
        <v>0.4</v>
      </c>
      <c r="AD40" s="575">
        <v>2.8E-3</v>
      </c>
      <c r="AE40" s="1186">
        <v>6.4000000000000003E-3</v>
      </c>
      <c r="AF40" s="1003">
        <f>ROUND(SQRT(AG40^2+AH40^2)*1000/(SQRT(3)*AG16),2)</f>
        <v>0.28000000000000003</v>
      </c>
      <c r="AG40" s="575">
        <v>2E-3</v>
      </c>
      <c r="AH40" s="1186">
        <v>4.4000000000000003E-3</v>
      </c>
      <c r="AI40" s="1003">
        <f>ROUND(SQRT(AJ40^2+AK40^2)*1000/(SQRT(3)*AJ16),2)</f>
        <v>0.28999999999999998</v>
      </c>
      <c r="AJ40" s="575">
        <v>2.3999999999999998E-3</v>
      </c>
      <c r="AK40" s="1186">
        <v>4.4000000000000003E-3</v>
      </c>
      <c r="AL40" s="1003">
        <f>ROUND(SQRT(AM40^2+AN40^2)*1000/(SQRT(3)*AM16),2)</f>
        <v>0.28000000000000003</v>
      </c>
      <c r="AM40" s="575">
        <v>2E-3</v>
      </c>
      <c r="AN40" s="1186">
        <v>4.4000000000000003E-3</v>
      </c>
      <c r="AO40" s="1003">
        <f>ROUND(SQRT(AP40^2+AQ40^2)*1000/(SQRT(3)*AP16),2)</f>
        <v>0.28000000000000003</v>
      </c>
      <c r="AP40" s="575">
        <v>2E-3</v>
      </c>
      <c r="AQ40" s="1186">
        <v>4.4000000000000003E-3</v>
      </c>
      <c r="AR40" s="1003">
        <f>ROUND(SQRT(AS40^2+AT40^2)*1000/(SQRT(3)*AS16),2)</f>
        <v>0.28000000000000003</v>
      </c>
      <c r="AS40" s="575">
        <v>2E-3</v>
      </c>
      <c r="AT40" s="1186">
        <v>4.4000000000000003E-3</v>
      </c>
      <c r="AU40" s="1003">
        <f>ROUND(SQRT(AV40^2+AW40^2)*1000/(SQRT(3)*AV16),2)</f>
        <v>0.43</v>
      </c>
      <c r="AV40" s="575">
        <v>4.4000000000000003E-3</v>
      </c>
      <c r="AW40" s="1186">
        <v>6.0000000000000001E-3</v>
      </c>
      <c r="AX40" s="1003">
        <f>ROUND(SQRT(AY40^2+AZ40^2)*1000/(SQRT(3)*AY16),2)</f>
        <v>0.28000000000000003</v>
      </c>
      <c r="AY40" s="575">
        <v>2E-3</v>
      </c>
      <c r="AZ40" s="1186">
        <v>4.4000000000000003E-3</v>
      </c>
      <c r="BA40" s="1003">
        <f>ROUND(SQRT(BB40^2+BC40^2)*1000/(SQRT(3)*BB16),2)</f>
        <v>0.28000000000000003</v>
      </c>
      <c r="BB40" s="575">
        <v>2E-3</v>
      </c>
      <c r="BC40" s="1186">
        <v>4.4000000000000003E-3</v>
      </c>
      <c r="BD40" s="1003">
        <f>ROUND(SQRT(BE40^2+BF40^2)*1000/(SQRT(3)*BE16),2)</f>
        <v>0.28000000000000003</v>
      </c>
      <c r="BE40" s="575">
        <v>2E-3</v>
      </c>
      <c r="BF40" s="1186">
        <v>4.4000000000000003E-3</v>
      </c>
      <c r="BG40" s="1003">
        <f>ROUND(SQRT(BH40^2+BI40^2)*1000/(SQRT(3)*BH16),2)</f>
        <v>0.27</v>
      </c>
      <c r="BH40" s="575">
        <v>1.6000000000000001E-3</v>
      </c>
      <c r="BI40" s="1186">
        <v>4.4000000000000003E-3</v>
      </c>
      <c r="BJ40" s="1003">
        <f>ROUND(SQRT(BK40^2+BL40^2)*1000/(SQRT(3)*BK16),2)</f>
        <v>0.28000000000000003</v>
      </c>
      <c r="BK40" s="575">
        <v>2E-3</v>
      </c>
      <c r="BL40" s="1186">
        <v>4.4000000000000003E-3</v>
      </c>
      <c r="BM40" s="1003">
        <f>ROUND(SQRT(BN40^2+BO40^2)*1000/(SQRT(3)*BN16),2)</f>
        <v>0.28000000000000003</v>
      </c>
      <c r="BN40" s="575">
        <v>2E-3</v>
      </c>
      <c r="BO40" s="1186">
        <v>4.4000000000000003E-3</v>
      </c>
      <c r="BP40" s="1003">
        <f>ROUND(SQRT(BQ40^2+BR40^2)*1000/(SQRT(3)*BQ16),2)</f>
        <v>0.26</v>
      </c>
      <c r="BQ40" s="575">
        <v>2E-3</v>
      </c>
      <c r="BR40" s="1186">
        <v>4.0000000000000001E-3</v>
      </c>
      <c r="BS40" s="1003">
        <f>ROUND(SQRT(BT40^2+BU40^2)*1000/(SQRT(3)*BT16),2)</f>
        <v>0.28000000000000003</v>
      </c>
      <c r="BT40" s="575">
        <v>2E-3</v>
      </c>
      <c r="BU40" s="1186">
        <v>4.4000000000000003E-3</v>
      </c>
      <c r="BV40" s="1003">
        <f>ROUND(SQRT(BW40^2+BX40^2)*1000/(SQRT(3)*BW16),2)</f>
        <v>0.3</v>
      </c>
      <c r="BW40" s="575">
        <v>2.3999999999999998E-3</v>
      </c>
      <c r="BX40" s="1186">
        <v>4.7999999999999996E-3</v>
      </c>
      <c r="BY40" s="1003">
        <f>ROUND(SQRT(BZ40^2+CA40^2)*1000/(SQRT(3)*BZ16),2)</f>
        <v>0.25</v>
      </c>
      <c r="BZ40" s="575">
        <v>2E-3</v>
      </c>
      <c r="CA40" s="1186">
        <v>4.0000000000000001E-3</v>
      </c>
      <c r="CB40" s="877">
        <f t="shared" si="5"/>
        <v>5.5600000000000017E-2</v>
      </c>
      <c r="CC40" s="877">
        <f t="shared" si="4"/>
        <v>0.11160000000000003</v>
      </c>
      <c r="CF40" s="1051">
        <v>0.11160000000000003</v>
      </c>
      <c r="CG40" s="1051">
        <f t="shared" si="8"/>
        <v>0</v>
      </c>
    </row>
    <row r="41" spans="1:85" ht="15" x14ac:dyDescent="0.25">
      <c r="A41" s="1250" t="s">
        <v>368</v>
      </c>
      <c r="B41" s="1251"/>
      <c r="C41" s="1252"/>
      <c r="D41" s="1258"/>
      <c r="E41" s="574"/>
      <c r="F41" s="575"/>
      <c r="G41" s="1259"/>
      <c r="H41" s="1003">
        <f>ROUND(SQRT(I41^2+J41^2)*1000/(SQRT(3)*I16),2)</f>
        <v>43.63</v>
      </c>
      <c r="I41" s="575">
        <v>0.68320000000000003</v>
      </c>
      <c r="J41" s="1186">
        <v>0.35680000000000001</v>
      </c>
      <c r="K41" s="1003">
        <f>ROUND(SQRT(L41^2+M41^2)*1000/(SQRT(3)*L16),2)</f>
        <v>40.380000000000003</v>
      </c>
      <c r="L41" s="575">
        <v>0.624</v>
      </c>
      <c r="M41" s="1186">
        <v>0.34560000000000002</v>
      </c>
      <c r="N41" s="1003">
        <f>ROUND(SQRT(O41^2+P41^2)*1000/(SQRT(3)*O16),2)</f>
        <v>39.770000000000003</v>
      </c>
      <c r="O41" s="575">
        <v>0.61439999999999995</v>
      </c>
      <c r="P41" s="1186">
        <v>0.34079999999999999</v>
      </c>
      <c r="Q41" s="1003">
        <f>ROUND(SQRT(R41^2+S41^2)*1000/(SQRT(3)*R16),2)</f>
        <v>41.08</v>
      </c>
      <c r="R41" s="575">
        <v>0.64</v>
      </c>
      <c r="S41" s="1186">
        <v>0.34239999999999998</v>
      </c>
      <c r="T41" s="1003">
        <f>ROUND(SQRT(U41^2+V41^2)*1000/(SQRT(3)*U16),2)</f>
        <v>47.41</v>
      </c>
      <c r="U41" s="575">
        <v>0.76160000000000005</v>
      </c>
      <c r="V41" s="1186">
        <v>0.3488</v>
      </c>
      <c r="W41" s="1003">
        <f>ROUND(SQRT(X41^2+Y41^2)*1000/(SQRT(3)*X16),2)</f>
        <v>57.94</v>
      </c>
      <c r="X41" s="575">
        <v>0.95520000000000005</v>
      </c>
      <c r="Y41" s="1186">
        <v>0.36799999999999999</v>
      </c>
      <c r="Z41" s="1003">
        <f>ROUND(SQRT(AA41^2+AB41^2)*1000/(SQRT(3)*AA16),2)</f>
        <v>65.569999999999993</v>
      </c>
      <c r="AA41" s="575">
        <v>1.0768</v>
      </c>
      <c r="AB41" s="1186">
        <v>0.3952</v>
      </c>
      <c r="AC41" s="1003">
        <f>ROUND(SQRT(AD41^2+AE41^2)*1000/(SQRT(3)*AD16),2)</f>
        <v>69.27</v>
      </c>
      <c r="AD41" s="575">
        <v>1.1328</v>
      </c>
      <c r="AE41" s="1186">
        <v>0.4304</v>
      </c>
      <c r="AF41" s="1003">
        <f>ROUND(SQRT(AG41^2+AH41^2)*1000/(SQRT(3)*AG16),2)</f>
        <v>71.27</v>
      </c>
      <c r="AG41" s="575">
        <v>1.1696</v>
      </c>
      <c r="AH41" s="1186">
        <v>0.432</v>
      </c>
      <c r="AI41" s="1003">
        <f>ROUND(SQRT(AJ41^2+AK41^2)*1000/(SQRT(3)*AJ16),2)</f>
        <v>72.61</v>
      </c>
      <c r="AJ41" s="575">
        <v>1.1968000000000001</v>
      </c>
      <c r="AK41" s="1186">
        <v>0.42559999999999998</v>
      </c>
      <c r="AL41" s="1003">
        <f>ROUND(SQRT(AM41^2+AN41^2)*1000/(SQRT(3)*AM16),2)</f>
        <v>75.319999999999993</v>
      </c>
      <c r="AM41" s="575">
        <v>1.2447999999999999</v>
      </c>
      <c r="AN41" s="1186">
        <v>0.432</v>
      </c>
      <c r="AO41" s="1003">
        <f>ROUND(SQRT(AP41^2+AQ41^2)*1000/(SQRT(3)*AP16),2)</f>
        <v>71.760000000000005</v>
      </c>
      <c r="AP41" s="575">
        <v>1.1792</v>
      </c>
      <c r="AQ41" s="1186">
        <v>0.4304</v>
      </c>
      <c r="AR41" s="1003">
        <f>ROUND(SQRT(AS41^2+AT41^2)*1000/(SQRT(3)*AS16),2)</f>
        <v>67.62</v>
      </c>
      <c r="AS41" s="575">
        <v>1.1055999999999999</v>
      </c>
      <c r="AT41" s="1186">
        <v>0.42080000000000001</v>
      </c>
      <c r="AU41" s="1003">
        <f>ROUND(SQRT(AV41^2+AW41^2)*1000/(SQRT(3)*AV16),2)</f>
        <v>67.099999999999994</v>
      </c>
      <c r="AV41" s="575">
        <v>1.0975999999999999</v>
      </c>
      <c r="AW41" s="1186">
        <v>0.41599999999999998</v>
      </c>
      <c r="AX41" s="1003">
        <f>ROUND(SQRT(AY41^2+AZ41^2)*1000/(SQRT(3)*AY16),2)</f>
        <v>69.44</v>
      </c>
      <c r="AY41" s="575">
        <v>1.1424000000000001</v>
      </c>
      <c r="AZ41" s="1186">
        <v>0.4128</v>
      </c>
      <c r="BA41" s="1003">
        <f>ROUND(SQRT(BB41^2+BC41^2)*1000/(SQRT(3)*BB16),2)</f>
        <v>69.959999999999994</v>
      </c>
      <c r="BB41" s="575">
        <v>1.1504000000000001</v>
      </c>
      <c r="BC41" s="1186">
        <v>0.41760000000000003</v>
      </c>
      <c r="BD41" s="1003">
        <f>ROUND(SQRT(BE41^2+BF41^2)*1000/(SQRT(3)*BE16),2)</f>
        <v>71.83</v>
      </c>
      <c r="BE41" s="575">
        <v>1.1839999999999999</v>
      </c>
      <c r="BF41" s="1186">
        <v>0.42080000000000001</v>
      </c>
      <c r="BG41" s="1003">
        <f>ROUND(SQRT(BH41^2+BI41^2)*1000/(SQRT(3)*BH16),2)</f>
        <v>71.5</v>
      </c>
      <c r="BH41" s="575">
        <v>1.1823999999999999</v>
      </c>
      <c r="BI41" s="1186">
        <v>0.40799999999999997</v>
      </c>
      <c r="BJ41" s="1003">
        <f>ROUND(SQRT(BK41^2+BL41^2)*1000/(SQRT(3)*BK16),2)</f>
        <v>72.94</v>
      </c>
      <c r="BK41" s="575">
        <v>1.2096</v>
      </c>
      <c r="BL41" s="1186">
        <v>0.40639999999999998</v>
      </c>
      <c r="BM41" s="1003">
        <f>ROUND(SQRT(BN41^2+BO41^2)*1000/(SQRT(3)*BN16),2)</f>
        <v>72.680000000000007</v>
      </c>
      <c r="BN41" s="575">
        <v>1.208</v>
      </c>
      <c r="BO41" s="1186">
        <v>0.39679999999999999</v>
      </c>
      <c r="BP41" s="1003">
        <f>ROUND(SQRT(BQ41^2+BR41^2)*1000/(SQRT(3)*BQ16),2)</f>
        <v>70.83</v>
      </c>
      <c r="BQ41" s="575">
        <v>1.1776</v>
      </c>
      <c r="BR41" s="1186">
        <v>0.3856</v>
      </c>
      <c r="BS41" s="1003">
        <f>ROUND(SQRT(BT41^2+BU41^2)*1000/(SQRT(3)*BT16),2)</f>
        <v>65</v>
      </c>
      <c r="BT41" s="575">
        <v>1.0736000000000001</v>
      </c>
      <c r="BU41" s="1186">
        <v>0.37440000000000001</v>
      </c>
      <c r="BV41" s="1003">
        <f>ROUND(SQRT(BW41^2+BX41^2)*1000/(SQRT(3)*BW16),2)</f>
        <v>55.03</v>
      </c>
      <c r="BW41" s="575">
        <v>0.8992</v>
      </c>
      <c r="BX41" s="1186">
        <v>0.36959999999999998</v>
      </c>
      <c r="BY41" s="1003">
        <f>ROUND(SQRT(BZ41^2+CA41^2)*1000/(SQRT(3)*BZ16),2)</f>
        <v>46.66</v>
      </c>
      <c r="BZ41" s="575">
        <v>0.74080000000000001</v>
      </c>
      <c r="CA41" s="1186">
        <v>0.36159999999999998</v>
      </c>
      <c r="CB41" s="877">
        <f t="shared" si="5"/>
        <v>24.449599999999997</v>
      </c>
      <c r="CC41" s="877">
        <f t="shared" si="4"/>
        <v>9.4383999999999997</v>
      </c>
      <c r="CF41" s="1051">
        <v>9.4383999999999997</v>
      </c>
      <c r="CG41" s="1051">
        <f t="shared" si="8"/>
        <v>0</v>
      </c>
    </row>
    <row r="42" spans="1:85" ht="15.75" thickBot="1" x14ac:dyDescent="0.3">
      <c r="A42" s="1268" t="s">
        <v>369</v>
      </c>
      <c r="B42" s="1269"/>
      <c r="C42" s="1270"/>
      <c r="D42" s="1271"/>
      <c r="E42" s="547"/>
      <c r="F42" s="548"/>
      <c r="G42" s="1272"/>
      <c r="H42" s="1273">
        <f>ROUND(SQRT(I42^2+J42^2)*1000/(SQRT(3)*I16),2)</f>
        <v>14.27</v>
      </c>
      <c r="I42" s="548">
        <v>0.18959999999999999</v>
      </c>
      <c r="J42" s="1274">
        <v>-0.16619999999999999</v>
      </c>
      <c r="K42" s="1273">
        <f>ROUND(SQRT(L42^2+M42^2)*1000/(SQRT(3)*L16),2)</f>
        <v>14.13</v>
      </c>
      <c r="L42" s="548">
        <v>0.1812</v>
      </c>
      <c r="M42" s="1274">
        <v>-0.1716</v>
      </c>
      <c r="N42" s="1273">
        <f>ROUND(SQRT(O42^2+P42^2)*1000/(SQRT(3)*O16),2)</f>
        <v>13.98</v>
      </c>
      <c r="O42" s="548">
        <v>0.17699999999999999</v>
      </c>
      <c r="P42" s="1274">
        <v>-0.17219999999999999</v>
      </c>
      <c r="Q42" s="1273">
        <f>ROUND(SQRT(R42^2+S42^2)*1000/(SQRT(3)*R16),2)</f>
        <v>13.97</v>
      </c>
      <c r="R42" s="548">
        <v>0.18240000000000001</v>
      </c>
      <c r="S42" s="1274">
        <v>-0.16619999999999999</v>
      </c>
      <c r="T42" s="1273">
        <f>ROUND(SQRT(U42^2+V42^2)*1000/(SQRT(3)*U16),2)</f>
        <v>14.88</v>
      </c>
      <c r="U42" s="548">
        <v>0.20760000000000001</v>
      </c>
      <c r="V42" s="1274">
        <v>-0.16139999999999999</v>
      </c>
      <c r="W42" s="1273">
        <f>ROUND(SQRT(X42^2+Y42^2)*1000/(SQRT(3)*X16),2)</f>
        <v>16.66</v>
      </c>
      <c r="X42" s="548">
        <v>0.24840000000000001</v>
      </c>
      <c r="Y42" s="1274">
        <v>-0.1578</v>
      </c>
      <c r="Z42" s="1273">
        <f>ROUND(SQRT(AA42^2+AB42^2)*1000/(SQRT(3)*AA16),2)</f>
        <v>17.38</v>
      </c>
      <c r="AA42" s="548">
        <v>0.2772</v>
      </c>
      <c r="AB42" s="1274">
        <v>-0.12479999999999999</v>
      </c>
      <c r="AC42" s="1273">
        <f>ROUND(SQRT(AD42^2+AE42^2)*1000/(SQRT(3)*AD16),2)</f>
        <v>18.66</v>
      </c>
      <c r="AD42" s="548">
        <v>0.31619999999999998</v>
      </c>
      <c r="AE42" s="1274">
        <v>-8.0999999999999989E-2</v>
      </c>
      <c r="AF42" s="1273">
        <f>ROUND(SQRT(AG42^2+AH42^2)*1000/(SQRT(3)*AG16),2)</f>
        <v>18.63</v>
      </c>
      <c r="AG42" s="548">
        <v>0.318</v>
      </c>
      <c r="AH42" s="1274">
        <v>-7.1399999999999991E-2</v>
      </c>
      <c r="AI42" s="1273">
        <f>ROUND(SQRT(AJ42^2+AK42^2)*1000/(SQRT(3)*AJ16),2)</f>
        <v>19.239999999999998</v>
      </c>
      <c r="AJ42" s="548">
        <v>0.33</v>
      </c>
      <c r="AK42" s="1274">
        <v>-6.6000000000000003E-2</v>
      </c>
      <c r="AL42" s="1273">
        <f>ROUND(SQRT(AM42^2+AN42^2)*1000/(SQRT(3)*AM16),2)</f>
        <v>18.149999999999999</v>
      </c>
      <c r="AM42" s="548">
        <v>0.2868</v>
      </c>
      <c r="AN42" s="1274">
        <v>-0.13619999999999999</v>
      </c>
      <c r="AO42" s="1273">
        <f>ROUND(SQRT(AP42^2+AQ42^2)*1000/(SQRT(3)*AP16),2)</f>
        <v>18.149999999999999</v>
      </c>
      <c r="AP42" s="548">
        <v>0.2994</v>
      </c>
      <c r="AQ42" s="1274">
        <v>-0.1056</v>
      </c>
      <c r="AR42" s="1273">
        <f>ROUND(SQRT(AS42^2+AT42^2)*1000/(SQRT(3)*AS16),2)</f>
        <v>18.36</v>
      </c>
      <c r="AS42" s="548">
        <v>0.31319999999999998</v>
      </c>
      <c r="AT42" s="1274">
        <v>-7.0800000000000002E-2</v>
      </c>
      <c r="AU42" s="1273">
        <f>ROUND(SQRT(AV42^2+AW42^2)*1000/(SQRT(3)*AV16),2)</f>
        <v>18.690000000000001</v>
      </c>
      <c r="AV42" s="548">
        <v>0.32279999999999998</v>
      </c>
      <c r="AW42" s="1274">
        <v>-5.2199999999999996E-2</v>
      </c>
      <c r="AX42" s="1273">
        <f>ROUND(SQRT(AY42^2+AZ42^2)*1000/(SQRT(3)*AY16),2)</f>
        <v>18.73</v>
      </c>
      <c r="AY42" s="548">
        <v>0.32100000000000001</v>
      </c>
      <c r="AZ42" s="1274">
        <v>-6.6000000000000003E-2</v>
      </c>
      <c r="BA42" s="1273">
        <f>ROUND(SQRT(BB42^2+BC42^2)*1000/(SQRT(3)*BB16),2)</f>
        <v>20.100000000000001</v>
      </c>
      <c r="BB42" s="548">
        <v>0.34560000000000002</v>
      </c>
      <c r="BC42" s="1274">
        <v>-6.4799999999999996E-2</v>
      </c>
      <c r="BD42" s="1273">
        <f>ROUND(SQRT(BE42^2+BF42^2)*1000/(SQRT(3)*BE16),2)</f>
        <v>19.13</v>
      </c>
      <c r="BE42" s="548">
        <v>0.32040000000000002</v>
      </c>
      <c r="BF42" s="1274">
        <v>-9.6599999999999991E-2</v>
      </c>
      <c r="BG42" s="1273">
        <f>ROUND(SQRT(BH42^2+BI42^2)*1000/(SQRT(3)*BH16),2)</f>
        <v>19.64</v>
      </c>
      <c r="BH42" s="548">
        <v>0.3276</v>
      </c>
      <c r="BI42" s="1274">
        <v>-0.1038</v>
      </c>
      <c r="BJ42" s="1273">
        <f>ROUND(SQRT(BK42^2+BL42^2)*1000/(SQRT(3)*BK16),2)</f>
        <v>20.93</v>
      </c>
      <c r="BK42" s="548">
        <v>0.3528</v>
      </c>
      <c r="BL42" s="1274">
        <v>-9.7799999999999998E-2</v>
      </c>
      <c r="BM42" s="1273">
        <f>ROUND(SQRT(BN42^2+BO42^2)*1000/(SQRT(3)*BN16),2)</f>
        <v>19.79</v>
      </c>
      <c r="BN42" s="548">
        <v>0.31259999999999999</v>
      </c>
      <c r="BO42" s="1274">
        <v>-0.14879999999999999</v>
      </c>
      <c r="BP42" s="1273">
        <f>ROUND(SQRT(BQ42^2+BR42^2)*1000/(SQRT(3)*BQ16),2)</f>
        <v>19.510000000000002</v>
      </c>
      <c r="BQ42" s="548">
        <v>0.30840000000000001</v>
      </c>
      <c r="BR42" s="1274">
        <v>-0.1464</v>
      </c>
      <c r="BS42" s="1273">
        <f>ROUND(SQRT(BT42^2+BU42^2)*1000/(SQRT(3)*BT16),2)</f>
        <v>18.690000000000001</v>
      </c>
      <c r="BT42" s="548">
        <v>0.28920000000000001</v>
      </c>
      <c r="BU42" s="1274">
        <v>-0.15240000000000001</v>
      </c>
      <c r="BV42" s="1273">
        <f>ROUND(SQRT(BW42^2+BX42^2)*1000/(SQRT(3)*BW16),2)</f>
        <v>16.010000000000002</v>
      </c>
      <c r="BW42" s="548">
        <v>0.23519999999999999</v>
      </c>
      <c r="BX42" s="1274">
        <v>-0.15720000000000001</v>
      </c>
      <c r="BY42" s="1273">
        <f>ROUND(SQRT(BZ42^2+CA42^2)*1000/(SQRT(3)*BZ16),2)</f>
        <v>14.82</v>
      </c>
      <c r="BZ42" s="548">
        <v>0.2094</v>
      </c>
      <c r="CA42" s="1274">
        <v>-0.15720000000000001</v>
      </c>
      <c r="CB42" s="877">
        <f t="shared" si="5"/>
        <v>6.6719999999999997</v>
      </c>
      <c r="CC42" s="877">
        <f t="shared" si="4"/>
        <v>-2.8944000000000001</v>
      </c>
      <c r="CF42" s="1051">
        <v>-2.8944000000000001</v>
      </c>
      <c r="CG42" s="1051">
        <f t="shared" si="8"/>
        <v>0</v>
      </c>
    </row>
    <row r="43" spans="1:85" ht="13.5" thickBot="1" x14ac:dyDescent="0.25">
      <c r="A43" s="1094" t="s">
        <v>80</v>
      </c>
      <c r="B43" s="1095"/>
      <c r="C43" s="1095"/>
      <c r="D43" s="1095"/>
      <c r="E43" s="1095"/>
      <c r="F43" s="1095"/>
      <c r="G43" s="1095"/>
      <c r="H43" s="1097"/>
      <c r="I43" s="1275"/>
      <c r="J43" s="498"/>
      <c r="K43" s="1099"/>
      <c r="L43" s="1275"/>
      <c r="M43" s="479"/>
      <c r="N43" s="1097"/>
      <c r="O43" s="1275"/>
      <c r="P43" s="498"/>
      <c r="Q43" s="1097"/>
      <c r="R43" s="1275"/>
      <c r="S43" s="498"/>
      <c r="T43" s="1097"/>
      <c r="U43" s="1275"/>
      <c r="V43" s="498"/>
      <c r="W43" s="1097"/>
      <c r="X43" s="1275"/>
      <c r="Y43" s="498"/>
      <c r="Z43" s="1099"/>
      <c r="AA43" s="1275"/>
      <c r="AB43" s="479"/>
      <c r="AC43" s="1276"/>
      <c r="AD43" s="1277"/>
      <c r="AE43" s="1278"/>
      <c r="AF43" s="1276"/>
      <c r="AG43" s="1277"/>
      <c r="AH43" s="1278"/>
      <c r="AI43" s="1276"/>
      <c r="AJ43" s="1277"/>
      <c r="AK43" s="1278"/>
      <c r="AL43" s="1276"/>
      <c r="AM43" s="1277"/>
      <c r="AN43" s="1278"/>
      <c r="AO43" s="1275"/>
      <c r="AP43" s="1277"/>
      <c r="AQ43" s="1277"/>
      <c r="AR43" s="1276"/>
      <c r="AS43" s="1277"/>
      <c r="AT43" s="1278"/>
      <c r="AU43" s="1276"/>
      <c r="AV43" s="1277"/>
      <c r="AW43" s="1278"/>
      <c r="AX43" s="1276"/>
      <c r="AY43" s="1277"/>
      <c r="AZ43" s="1278"/>
      <c r="BA43" s="1276"/>
      <c r="BB43" s="1277"/>
      <c r="BC43" s="1278"/>
      <c r="BD43" s="1275"/>
      <c r="BE43" s="1277"/>
      <c r="BF43" s="1278"/>
      <c r="BG43" s="1276"/>
      <c r="BH43" s="1277"/>
      <c r="BI43" s="1278"/>
      <c r="BJ43" s="1276"/>
      <c r="BK43" s="1277"/>
      <c r="BL43" s="1278"/>
      <c r="BM43" s="1276"/>
      <c r="BN43" s="1277"/>
      <c r="BO43" s="1278"/>
      <c r="BP43" s="1276"/>
      <c r="BQ43" s="1277"/>
      <c r="BR43" s="1278"/>
      <c r="BS43" s="1275"/>
      <c r="BT43" s="1277"/>
      <c r="BU43" s="1278"/>
      <c r="BV43" s="1275"/>
      <c r="BW43" s="1277"/>
      <c r="BX43" s="1277"/>
      <c r="BY43" s="1276"/>
      <c r="BZ43" s="1277"/>
      <c r="CA43" s="1278"/>
    </row>
    <row r="44" spans="1:85" x14ac:dyDescent="0.2">
      <c r="A44" s="640"/>
      <c r="B44" s="1279" t="s">
        <v>81</v>
      </c>
      <c r="C44" s="679"/>
      <c r="D44" s="491" t="s">
        <v>325</v>
      </c>
      <c r="E44" s="679"/>
      <c r="F44" s="679"/>
      <c r="G44" s="679"/>
      <c r="H44" s="1280">
        <v>2.4E-2</v>
      </c>
      <c r="I44" s="1281" t="s">
        <v>83</v>
      </c>
      <c r="J44" s="1110">
        <v>0.1729</v>
      </c>
      <c r="K44" s="1282"/>
      <c r="L44" s="1281"/>
      <c r="M44" s="1112"/>
      <c r="N44" s="1280"/>
      <c r="O44" s="1281"/>
      <c r="P44" s="1110"/>
      <c r="Q44" s="1280"/>
      <c r="R44" s="1281"/>
      <c r="S44" s="1110"/>
      <c r="T44" s="1280"/>
      <c r="U44" s="1281"/>
      <c r="V44" s="1110"/>
      <c r="W44" s="1280"/>
      <c r="X44" s="1281"/>
      <c r="Y44" s="1110"/>
      <c r="Z44" s="1282"/>
      <c r="AA44" s="1281"/>
      <c r="AB44" s="1112"/>
      <c r="AC44" s="669"/>
      <c r="AD44" s="1283"/>
      <c r="AE44" s="1284"/>
      <c r="AF44" s="669"/>
      <c r="AG44" s="1283"/>
      <c r="AH44" s="1284"/>
      <c r="AI44" s="669"/>
      <c r="AJ44" s="1283"/>
      <c r="AK44" s="1284"/>
      <c r="AL44" s="669"/>
      <c r="AM44" s="1283"/>
      <c r="AN44" s="1284"/>
      <c r="AO44" s="667"/>
      <c r="AP44" s="1283"/>
      <c r="AQ44" s="566"/>
      <c r="AR44" s="669"/>
      <c r="AS44" s="1283"/>
      <c r="AT44" s="1284"/>
      <c r="AU44" s="669"/>
      <c r="AV44" s="1283"/>
      <c r="AW44" s="1284"/>
      <c r="AX44" s="669"/>
      <c r="AY44" s="1283"/>
      <c r="AZ44" s="1284"/>
      <c r="BA44" s="1285"/>
      <c r="BB44" s="1281"/>
      <c r="BC44" s="1110"/>
      <c r="BD44" s="1286"/>
      <c r="BE44" s="1281"/>
      <c r="BF44" s="1110"/>
      <c r="BG44" s="1287"/>
      <c r="BH44" s="1281"/>
      <c r="BI44" s="1110"/>
      <c r="BJ44" s="1287"/>
      <c r="BK44" s="1281"/>
      <c r="BL44" s="1110"/>
      <c r="BM44" s="1287"/>
      <c r="BN44" s="1281"/>
      <c r="BO44" s="1110"/>
      <c r="BP44" s="1287"/>
      <c r="BQ44" s="1281"/>
      <c r="BR44" s="1110"/>
      <c r="BS44" s="1286"/>
      <c r="BT44" s="1281"/>
      <c r="BU44" s="1110"/>
      <c r="BV44" s="1287"/>
      <c r="BW44" s="1281"/>
      <c r="BX44" s="1112"/>
      <c r="BY44" s="1287"/>
      <c r="BZ44" s="1281"/>
      <c r="CA44" s="1110"/>
    </row>
    <row r="45" spans="1:85" x14ac:dyDescent="0.2">
      <c r="A45" s="640" t="s">
        <v>23</v>
      </c>
      <c r="B45" s="641" t="s">
        <v>84</v>
      </c>
      <c r="C45" s="642"/>
      <c r="D45" s="679" t="s">
        <v>85</v>
      </c>
      <c r="E45" s="1288"/>
      <c r="F45" s="1113"/>
      <c r="G45" s="679"/>
      <c r="H45" s="1139">
        <f>((SUM(I$6*I$6,J$6*J$6)+SUM(I$7*I$7,J$7*J$7))/POWER($C$8,2))*$C$46</f>
        <v>1.1472937454352389E-3</v>
      </c>
      <c r="I45" s="1281" t="s">
        <v>83</v>
      </c>
      <c r="J45" s="1140">
        <f>($E$46/100)*((SUM(I$6*I$6,J$6*J$6)+SUM(I$7*I$7,J$7*J$7))/$C$8)</f>
        <v>2.6030625691596809E-2</v>
      </c>
      <c r="K45" s="1141">
        <f>((SUM(L$6*L$6,M$6*M$6)+SUM(L$7*L$7,M$7*M$7))/POWER($C$8,2))*$C$46</f>
        <v>1.0530235951820698E-3</v>
      </c>
      <c r="L45" s="1281" t="s">
        <v>83</v>
      </c>
      <c r="M45" s="1142">
        <f>($E$46/100)*((SUM(L$6*L$6,M$6*M$6)+SUM(L$7*L$7,M$7*M$7))/$C$8)</f>
        <v>2.3891756718507521E-2</v>
      </c>
      <c r="N45" s="1139">
        <f>((SUM(O$6*O$6,P$6*P$6)+SUM(O$7*O$7,P$7*P$7))/POWER($C$8,2))*$C$46</f>
        <v>1.0458185262508339E-3</v>
      </c>
      <c r="O45" s="1281" t="s">
        <v>83</v>
      </c>
      <c r="P45" s="1140">
        <f>($E$46/100)*((SUM(O$6*O$6,P$6*P$6)+SUM(O$7*O$7,P$7*P$7))/$C$8)</f>
        <v>2.372828293232384E-2</v>
      </c>
      <c r="Q45" s="1139">
        <f>((SUM(R$6*R$6,S$6*S$6)+SUM(R$7*R$7,S$7*S$7))/POWER($C$8,2))*$C$46</f>
        <v>1.08186911406591E-3</v>
      </c>
      <c r="R45" s="1281" t="s">
        <v>83</v>
      </c>
      <c r="S45" s="1140">
        <f>($E$46/100)*((SUM(R$6*R$6,S$6*S$6)+SUM(R$7*R$7,S$7*S$7))/$C$8)</f>
        <v>2.4546224598187526E-2</v>
      </c>
      <c r="T45" s="1139">
        <f>((SUM(U$6*U$6,V$6*V$6)+SUM(U$7*U$7,V$7*V$7))/POWER($C$8,2))*$C$46</f>
        <v>1.1595942949411122E-3</v>
      </c>
      <c r="U45" s="1281" t="s">
        <v>83</v>
      </c>
      <c r="V45" s="1140">
        <f>($E$46/100)*((SUM(U$6*U$6,V$6*V$6)+SUM(U$7*U$7,V$7*V$7))/$C$8)</f>
        <v>2.6309709406000636E-2</v>
      </c>
      <c r="W45" s="1139">
        <f>((SUM(X$6*X$6,Y$6*Y$6)+SUM(X$7*X$7,Y$7*Y$7))/POWER($C$8,2))*$C$46</f>
        <v>1.3973433271033651E-3</v>
      </c>
      <c r="X45" s="1281" t="s">
        <v>83</v>
      </c>
      <c r="Y45" s="1140">
        <f>($E$46/100)*((SUM(X$6*X$6,Y$6*Y$6)+SUM(X$7*X$7,Y$7*Y$7))/$C$8)</f>
        <v>3.1703930449546239E-2</v>
      </c>
      <c r="Z45" s="1141">
        <f>((SUM(AA$6*AA$6,AB$6*AB$6)+SUM(AA$7*AA$7,AB$7*AB$7))/POWER($C$8,2))*$C$46</f>
        <v>1.7440618856464285E-3</v>
      </c>
      <c r="AA45" s="1281" t="s">
        <v>83</v>
      </c>
      <c r="AB45" s="1142">
        <f>($E$46/100)*((SUM(AA$6*AA$6,AB$6*AB$6)+SUM(AA$7*AA$7,AB$7*AB$7))/$C$8)</f>
        <v>3.9570530484344328E-2</v>
      </c>
      <c r="AC45" s="1289">
        <f>((SUM(AD$6*AD$6,AE$6*AE$6)+SUM(AD$7*AD$7,AE$7*AE$7))/POWER($C$8,2))*$C$46</f>
        <v>1.8566628639243266E-3</v>
      </c>
      <c r="AD45" s="1290" t="s">
        <v>83</v>
      </c>
      <c r="AE45" s="1140">
        <f>($E$46/100)*((SUM(AD$6*AD$6,AE$6*AE$6)+SUM(AD$7*AD$7,AE$7*AE$7))/$C$8)</f>
        <v>4.2125302468172796E-2</v>
      </c>
      <c r="AF45" s="1289">
        <f>((SUM(AG$6*AG$6,AH$6*AH$6)+SUM(AG$7*AG$7,AH$7*AH$7))/POWER($C$8,2))*$C$46</f>
        <v>1.8820326488546302E-3</v>
      </c>
      <c r="AG45" s="1290" t="s">
        <v>83</v>
      </c>
      <c r="AH45" s="1140">
        <f>($E$46/100)*((SUM(AG$6*AG$6,AH$6*AH$6)+SUM(AG$7*AG$7,AH$7*AH$7))/$C$8)</f>
        <v>4.2700910395980791E-2</v>
      </c>
      <c r="AI45" s="1289">
        <f>((SUM(AJ$6*AJ$6,AK$6*AK$6)+SUM(AJ$7*AJ$7,AK$7*AK$7))/POWER($C$8,2))*$C$46</f>
        <v>1.7928451491569968E-3</v>
      </c>
      <c r="AJ45" s="1290" t="s">
        <v>83</v>
      </c>
      <c r="AK45" s="1140">
        <f>($E$46/100)*((SUM(AJ$6*AJ$6,AK$6*AK$6)+SUM(AJ$7*AJ$7,AK$7*AK$7))/$C$8)</f>
        <v>4.0677360254410232E-2</v>
      </c>
      <c r="AL45" s="1289">
        <f>((SUM(AM$6*AM$6,AN$6*AN$6)+SUM(AM$7*AM$7,AN$7*AN$7))/POWER($C$8,2))*$C$46</f>
        <v>1.6151818075204607E-3</v>
      </c>
      <c r="AM45" s="1290" t="s">
        <v>83</v>
      </c>
      <c r="AN45" s="1140">
        <f>($E$46/100)*((SUM(AM$6*AM$6,AN$6*AN$6)+SUM(AM$7*AM$7,AN$7*AN$7))/$C$8)</f>
        <v>3.6646406574361592E-2</v>
      </c>
      <c r="AO45" s="1291">
        <f>((SUM(AP$6*AP$6,AQ$6*AQ$6)+SUM(AP$7*AP$7,AQ$7*AQ$7))/POWER($C$8,2))*$C$46</f>
        <v>1.8120428650881333E-3</v>
      </c>
      <c r="AP45" s="1290" t="s">
        <v>83</v>
      </c>
      <c r="AQ45" s="1142">
        <f>($E$46/100)*((SUM(AP$6*AP$6,AQ$6*AQ$6)+SUM(AP$7*AP$7,AQ$7*AQ$7))/$C$8)</f>
        <v>4.1112931841482243E-2</v>
      </c>
      <c r="AR45" s="1289">
        <f>((SUM(AS$6*AS$6,AT$6*AT$6)+SUM(AS$7*AS$7,AT$7*AT$7))/POWER($C$8,2))*$C$46</f>
        <v>1.7204000858975232E-3</v>
      </c>
      <c r="AS45" s="1290" t="s">
        <v>83</v>
      </c>
      <c r="AT45" s="1140">
        <f>($E$46/100)*((SUM(AS$6*AS$6,AT$6*AT$6)+SUM(AS$7*AS$7,AT$7*AT$7))/$C$8)</f>
        <v>3.9033674552806395E-2</v>
      </c>
      <c r="AU45" s="1289">
        <f>((SUM(AV$6*AV$6,AW$6*AW$6)+SUM(AV$7*AV$7,AW$7*AW$7))/POWER($C$8,2))*$C$46</f>
        <v>1.7818202091068925E-3</v>
      </c>
      <c r="AV45" s="1290" t="s">
        <v>83</v>
      </c>
      <c r="AW45" s="1140">
        <f>($E$46/100)*((SUM(AV$6*AV$6,AW$6*AW$6)+SUM(AV$7*AV$7,AW$7*AW$7))/$C$8)</f>
        <v>4.042721848482559E-2</v>
      </c>
      <c r="AX45" s="1289">
        <f>((SUM(AY$6*AY$6,AZ$6*AZ$6)+SUM(AY$7*AY$7,AZ$7*AZ$7))/POWER($C$8,2))*$C$46</f>
        <v>1.731706514664284E-3</v>
      </c>
      <c r="AY45" s="1290" t="s">
        <v>83</v>
      </c>
      <c r="AZ45" s="1140">
        <f>($E$46/100)*((SUM(AY$6*AY$6,AZ$6*AZ$6)+SUM(AY$7*AY$7,AZ$7*AZ$7))/$C$8)</f>
        <v>3.9290202940856313E-2</v>
      </c>
      <c r="BA45" s="1139">
        <f>((SUM(BB$6*BB$6,BC$6*BC$6)+SUM(BB$7*BB$7,BC$7*BC$7))/POWER($C$8,2))*$C$46</f>
        <v>1.756846633334354E-3</v>
      </c>
      <c r="BB45" s="1281" t="s">
        <v>83</v>
      </c>
      <c r="BC45" s="1140">
        <f>($E$46/100)*((SUM(BB$6*BB$6,BC$6*BC$6)+SUM(BB$7*BB$7,BC$7*BC$7))/$C$8)</f>
        <v>3.986060003536384E-2</v>
      </c>
      <c r="BD45" s="1141">
        <f>((SUM(BE$6*BE$6,BF$6*BF$6)+SUM(BE$7*BE$7,BF$7*BF$7))/POWER($C$8,2))*$C$46</f>
        <v>1.7476806530880922E-3</v>
      </c>
      <c r="BE45" s="1281" t="s">
        <v>83</v>
      </c>
      <c r="BF45" s="1140">
        <f>($E$46/100)*((SUM(BE$6*BE$6,BF$6*BF$6)+SUM(BE$7*BE$7,BF$7*BF$7))/$C$8)</f>
        <v>3.965263568287232E-2</v>
      </c>
      <c r="BG45" s="1139">
        <f>((SUM(BH$6*BH$6,BI$6*BI$6)+SUM(BH$7*BH$7,BI$7*BI$7))/POWER($C$8,2))*$C$46</f>
        <v>1.6395913585545525E-3</v>
      </c>
      <c r="BH45" s="1281" t="s">
        <v>83</v>
      </c>
      <c r="BI45" s="1140">
        <f>($E$46/100)*((SUM(BH$6*BH$6,BI$6*BI$6)+SUM(BH$7*BH$7,BI$7*BI$7))/$C$8)</f>
        <v>3.7200228024880641E-2</v>
      </c>
      <c r="BJ45" s="1139">
        <f>((SUM(BK$6*BK$6,BL$6*BL$6)+SUM(BK$7*BK$7,BL$7*BL$7))/POWER($C$8,2))*$C$46</f>
        <v>1.6322747861672756E-3</v>
      </c>
      <c r="BK45" s="1281" t="s">
        <v>83</v>
      </c>
      <c r="BL45" s="1140">
        <f>($E$46/100)*((SUM(BK$6*BK$6,BL$6*BL$6)+SUM(BK$7*BK$7,BL$7*BL$7))/$C$8)</f>
        <v>3.7034224368087038E-2</v>
      </c>
      <c r="BM45" s="1139">
        <f>((SUM(BN$6*BN$6,BO$6*BO$6)+SUM(BN$7*BN$7,BO$7*BO$7))/POWER($C$8,2))*$C$46</f>
        <v>1.6657918935208244E-3</v>
      </c>
      <c r="BN45" s="1281" t="s">
        <v>83</v>
      </c>
      <c r="BO45" s="1140">
        <f>($E$46/100)*((SUM(BN$6*BN$6,BO$6*BO$6)+SUM(BN$7*BN$7,BO$7*BO$7))/$C$8)</f>
        <v>3.7794684607024641E-2</v>
      </c>
      <c r="BP45" s="1139">
        <f>((SUM(BQ$6*BQ$6,BR$6*BR$6)+SUM(BQ$7*BQ$7,BR$7*BR$7))/POWER($C$8,2))*$C$46</f>
        <v>1.834217297389302E-3</v>
      </c>
      <c r="BQ45" s="1281" t="s">
        <v>83</v>
      </c>
      <c r="BR45" s="1140">
        <f>($E$46/100)*((SUM(BQ$6*BQ$6,BR$6*BR$6)+SUM(BQ$7*BQ$7,BR$7*BR$7))/$C$8)</f>
        <v>4.1616041310571519E-2</v>
      </c>
      <c r="BS45" s="1141">
        <f>((SUM(BT$6*BT$6,BU$6*BU$6)+SUM(BT$7*BT$7,BU$7*BU$7))/POWER($C$8,2))*$C$46</f>
        <v>1.7070245013224455E-3</v>
      </c>
      <c r="BT45" s="1281" t="s">
        <v>83</v>
      </c>
      <c r="BU45" s="1140">
        <f>($E$46/100)*((SUM(BT$6*BT$6,BU$6*BU$6)+SUM(BT$7*BT$7,BU$7*BU$7))/$C$8)</f>
        <v>3.8730199669529612E-2</v>
      </c>
      <c r="BV45" s="1139">
        <f>((SUM(BW$6*BW$6,BX$6*BX$6)+SUM(BW$7*BW$7,BX$7*BX$7))/POWER($C$8,2))*$C$46</f>
        <v>1.3160474178187164E-3</v>
      </c>
      <c r="BW45" s="1281" t="s">
        <v>83</v>
      </c>
      <c r="BX45" s="1142">
        <f>($E$46/100)*((SUM(BW$6*BW$6,BX$6*BX$6)+SUM(BW$7*BW$7,BX$7*BX$7))/$C$8)</f>
        <v>2.9859430387320321E-2</v>
      </c>
      <c r="BY45" s="1139">
        <f>((SUM(BZ$6*BZ$6,CA$6*CA$6)+SUM(BZ$7*BZ$7,CA$7*CA$7))/POWER($C$8,2))*$C$46</f>
        <v>1.3137887864408371E-3</v>
      </c>
      <c r="BZ45" s="1281" t="s">
        <v>83</v>
      </c>
      <c r="CA45" s="1140">
        <f>($E$46/100)*((SUM(BZ$6*BZ$6,CA$6*CA$6)+SUM(BZ$7*BZ$7,CA$7*CA$7))/$C$8)</f>
        <v>2.9808184934090237E-2</v>
      </c>
      <c r="CB45" s="709">
        <f>CB29+CB19</f>
        <v>61.612464000000003</v>
      </c>
      <c r="CC45" s="709">
        <f>CC29+CC19</f>
        <v>30.380735999999999</v>
      </c>
    </row>
    <row r="46" spans="1:85" ht="14.25" customHeight="1" thickBot="1" x14ac:dyDescent="0.25">
      <c r="A46" s="648"/>
      <c r="B46" s="1122" t="s">
        <v>343</v>
      </c>
      <c r="C46" s="1123">
        <v>0.1179</v>
      </c>
      <c r="D46" s="629" t="s">
        <v>344</v>
      </c>
      <c r="E46" s="1292">
        <v>10.7</v>
      </c>
      <c r="F46" s="1292"/>
      <c r="G46" s="419"/>
      <c r="H46" s="1125"/>
      <c r="I46" s="1293"/>
      <c r="J46" s="445"/>
      <c r="K46" s="1126"/>
      <c r="L46" s="1293"/>
      <c r="M46" s="1294"/>
      <c r="N46" s="1125"/>
      <c r="O46" s="1293"/>
      <c r="P46" s="445"/>
      <c r="Q46" s="1125"/>
      <c r="R46" s="1293"/>
      <c r="S46" s="445"/>
      <c r="T46" s="1125"/>
      <c r="U46" s="1293"/>
      <c r="V46" s="445"/>
      <c r="W46" s="1125"/>
      <c r="X46" s="1293"/>
      <c r="Y46" s="445"/>
      <c r="Z46" s="1126"/>
      <c r="AA46" s="1293"/>
      <c r="AB46" s="1294"/>
      <c r="AC46" s="1228"/>
      <c r="AD46" s="1295"/>
      <c r="AE46" s="476"/>
      <c r="AF46" s="1228"/>
      <c r="AG46" s="1295"/>
      <c r="AH46" s="476"/>
      <c r="AI46" s="1228"/>
      <c r="AJ46" s="1295"/>
      <c r="AK46" s="476"/>
      <c r="AL46" s="1228"/>
      <c r="AM46" s="1295"/>
      <c r="AN46" s="476"/>
      <c r="AO46" s="1067"/>
      <c r="AP46" s="1295"/>
      <c r="AQ46" s="1232"/>
      <c r="AR46" s="1228"/>
      <c r="AS46" s="1295"/>
      <c r="AT46" s="476"/>
      <c r="AU46" s="1228"/>
      <c r="AV46" s="1295"/>
      <c r="AW46" s="476"/>
      <c r="AX46" s="1228"/>
      <c r="AY46" s="1295"/>
      <c r="AZ46" s="476"/>
      <c r="BA46" s="1125"/>
      <c r="BB46" s="419"/>
      <c r="BC46" s="445"/>
      <c r="BD46" s="1067"/>
      <c r="BE46" s="1295"/>
      <c r="BF46" s="476"/>
      <c r="BG46" s="1228"/>
      <c r="BH46" s="1295"/>
      <c r="BI46" s="476"/>
      <c r="BJ46" s="1228"/>
      <c r="BK46" s="1295"/>
      <c r="BL46" s="476"/>
      <c r="BM46" s="1228"/>
      <c r="BN46" s="1295"/>
      <c r="BO46" s="476"/>
      <c r="BP46" s="1228"/>
      <c r="BQ46" s="1295"/>
      <c r="BR46" s="476"/>
      <c r="BS46" s="1067"/>
      <c r="BT46" s="1295"/>
      <c r="BU46" s="476"/>
      <c r="BV46" s="1228"/>
      <c r="BW46" s="1295"/>
      <c r="BX46" s="1232"/>
      <c r="BY46" s="1228"/>
      <c r="BZ46" s="1295"/>
      <c r="CA46" s="476"/>
      <c r="CB46" s="709">
        <f>CB36+CB21</f>
        <v>58.244408</v>
      </c>
      <c r="CC46" s="709">
        <f>CC36+CC21</f>
        <v>20.383136</v>
      </c>
    </row>
    <row r="47" spans="1:85" ht="13.5" thickBot="1" x14ac:dyDescent="0.25">
      <c r="A47" s="670"/>
      <c r="B47" s="671" t="s">
        <v>90</v>
      </c>
      <c r="C47" s="672"/>
      <c r="D47" s="672"/>
      <c r="E47" s="672"/>
      <c r="F47" s="672"/>
      <c r="G47" s="672"/>
      <c r="H47" s="1130">
        <f>SUM(I6,$H$44,H45)</f>
        <v>2.2036432937454355</v>
      </c>
      <c r="I47" s="1296" t="s">
        <v>83</v>
      </c>
      <c r="J47" s="1132">
        <f>SUM(J6,$J$44,J45)</f>
        <v>1.3548186256915968</v>
      </c>
      <c r="K47" s="1133">
        <f>SUM(L6,$H$44,K45)</f>
        <v>2.0966530235951821</v>
      </c>
      <c r="L47" s="1296" t="s">
        <v>83</v>
      </c>
      <c r="M47" s="1134">
        <f>SUM(M6,$J$44,M45)</f>
        <v>1.3328637567185075</v>
      </c>
      <c r="N47" s="1130">
        <f>SUM(O6,$H$44,N45)</f>
        <v>2.0899338185262506</v>
      </c>
      <c r="O47" s="1296" t="s">
        <v>83</v>
      </c>
      <c r="P47" s="1132">
        <f>SUM(P6,$J$44,P45)</f>
        <v>1.3281002829323239</v>
      </c>
      <c r="Q47" s="1130">
        <f>SUM(R6,$H$44,Q45)</f>
        <v>2.1313218691140658</v>
      </c>
      <c r="R47" s="1296" t="s">
        <v>83</v>
      </c>
      <c r="S47" s="1132">
        <f>SUM(S6,$J$44,S45)</f>
        <v>1.3371182245981876</v>
      </c>
      <c r="T47" s="1130">
        <f>SUM(U6,$H$44,T45)</f>
        <v>2.2333115942949413</v>
      </c>
      <c r="U47" s="1296" t="s">
        <v>83</v>
      </c>
      <c r="V47" s="1132">
        <f>SUM(V6,$J$44,V45)</f>
        <v>1.3266817094060004</v>
      </c>
      <c r="W47" s="1130">
        <f>SUM(X6,$H$44,W45)</f>
        <v>2.4887653433271035</v>
      </c>
      <c r="X47" s="1296" t="s">
        <v>83</v>
      </c>
      <c r="Y47" s="1132">
        <f>SUM(Y6,$J$44,Y45)</f>
        <v>1.3618759304495465</v>
      </c>
      <c r="Z47" s="1133">
        <f>SUM(AA6,$H$44,Z45)</f>
        <v>2.7602240618856468</v>
      </c>
      <c r="AA47" s="1296" t="s">
        <v>83</v>
      </c>
      <c r="AB47" s="1134">
        <f>SUM(AB6,$J$44,AB45)</f>
        <v>1.5421585304843441</v>
      </c>
      <c r="AC47" s="1130">
        <f>SUM(AD6,$H$44,AC45)</f>
        <v>2.8361526628639244</v>
      </c>
      <c r="AD47" s="1296" t="s">
        <v>83</v>
      </c>
      <c r="AE47" s="1132">
        <f>SUM(AE6,$J$44,AE45)</f>
        <v>1.6095133024681727</v>
      </c>
      <c r="AF47" s="1130">
        <f>SUM(AG6,$H$44,AF45)</f>
        <v>2.8651060326488542</v>
      </c>
      <c r="AG47" s="1296" t="s">
        <v>83</v>
      </c>
      <c r="AH47" s="1132">
        <f>SUM(AH6,$J$44,AH45)</f>
        <v>1.5996729103959808</v>
      </c>
      <c r="AI47" s="1130">
        <f>SUM(AJ6,$H$44,AI45)</f>
        <v>2.8157848451491567</v>
      </c>
      <c r="AJ47" s="1296" t="s">
        <v>83</v>
      </c>
      <c r="AK47" s="1132">
        <f>SUM(AK6,$J$44,AK45)</f>
        <v>1.5250653602544102</v>
      </c>
      <c r="AL47" s="1130">
        <f>SUM(AM6,$H$44,AL45)</f>
        <v>2.6899911818075202</v>
      </c>
      <c r="AM47" s="1296" t="s">
        <v>83</v>
      </c>
      <c r="AN47" s="1132">
        <f>SUM(AN6,$J$44,AN45)</f>
        <v>1.4192344065743616</v>
      </c>
      <c r="AO47" s="1133">
        <f>SUM(AP6,$H$44,AO45)</f>
        <v>2.8092040428650882</v>
      </c>
      <c r="AP47" s="1296" t="s">
        <v>83</v>
      </c>
      <c r="AQ47" s="1134">
        <f>SUM(AQ6,$J$44,AQ45)</f>
        <v>1.5773009318414823</v>
      </c>
      <c r="AR47" s="1130">
        <f>SUM(AS6,$H$44,AR45)</f>
        <v>2.7288644000858975</v>
      </c>
      <c r="AS47" s="1296" t="s">
        <v>83</v>
      </c>
      <c r="AT47" s="1132">
        <f>SUM(AT6,$J$44,AT45)</f>
        <v>1.5584216745528063</v>
      </c>
      <c r="AU47" s="1130">
        <f>SUM(AV6,$H$44,AU45)</f>
        <v>2.7785578202091066</v>
      </c>
      <c r="AV47" s="1296" t="s">
        <v>83</v>
      </c>
      <c r="AW47" s="1132">
        <f>SUM(AW6,$J$44,AW45)</f>
        <v>1.5800152184848257</v>
      </c>
      <c r="AX47" s="1130">
        <f>SUM(AY6,$H$44,AX45)</f>
        <v>2.7426117065146642</v>
      </c>
      <c r="AY47" s="1296" t="s">
        <v>83</v>
      </c>
      <c r="AZ47" s="1132">
        <f>SUM(AZ6,$J$44,AZ45)</f>
        <v>1.5532782029408565</v>
      </c>
      <c r="BA47" s="1130">
        <f>SUM(BB6,$H$44,BA45)</f>
        <v>2.7600688466333345</v>
      </c>
      <c r="BB47" s="1296" t="s">
        <v>83</v>
      </c>
      <c r="BC47" s="1132">
        <f>SUM(BC6,$J$44,BC45)</f>
        <v>1.5680326000353637</v>
      </c>
      <c r="BD47" s="1133">
        <f>SUM(BE6,$H$44,BD45)</f>
        <v>2.7557076806530882</v>
      </c>
      <c r="BE47" s="1296" t="s">
        <v>83</v>
      </c>
      <c r="BF47" s="1132">
        <f>SUM(BF6,$J$44,BF45)</f>
        <v>1.5586406356828721</v>
      </c>
      <c r="BG47" s="1130">
        <f>SUM(BH6,$H$44,BG45)</f>
        <v>2.6983515913585547</v>
      </c>
      <c r="BH47" s="1296" t="s">
        <v>83</v>
      </c>
      <c r="BI47" s="1132">
        <f>SUM(BI6,$J$44,BI45)</f>
        <v>1.4543882280248808</v>
      </c>
      <c r="BJ47" s="1130">
        <f>SUM(BK6,$H$44,BJ45)</f>
        <v>2.6869602747861676</v>
      </c>
      <c r="BK47" s="1296" t="s">
        <v>83</v>
      </c>
      <c r="BL47" s="1132">
        <f>SUM(BL6,$J$44,BL45)</f>
        <v>1.463006224368087</v>
      </c>
      <c r="BM47" s="1130">
        <f>SUM(BN6,$H$44,BM45)</f>
        <v>2.7271777918935212</v>
      </c>
      <c r="BN47" s="1296" t="s">
        <v>83</v>
      </c>
      <c r="BO47" s="1132">
        <f>SUM(BO6,$J$44,BO45)</f>
        <v>1.4485826846070247</v>
      </c>
      <c r="BP47" s="1130">
        <f>SUM(BQ6,$H$44,BP45)</f>
        <v>2.8529142172973891</v>
      </c>
      <c r="BQ47" s="1296" t="s">
        <v>83</v>
      </c>
      <c r="BR47" s="1132">
        <f>SUM(BR6,$J$44,BR45)</f>
        <v>1.5301880413105715</v>
      </c>
      <c r="BS47" s="1133">
        <f>SUM(BT6,$H$44,BS45)</f>
        <v>2.7328510245013229</v>
      </c>
      <c r="BT47" s="1296" t="s">
        <v>83</v>
      </c>
      <c r="BU47" s="1132">
        <f>SUM(BU6,$J$44,BU45)</f>
        <v>1.5233021996695297</v>
      </c>
      <c r="BV47" s="1130">
        <f>SUM(BW6,$H$44,BV45)</f>
        <v>2.394396047417819</v>
      </c>
      <c r="BW47" s="1296" t="s">
        <v>83</v>
      </c>
      <c r="BX47" s="1134">
        <f>SUM(BX6,$J$44,BX45)</f>
        <v>1.3706474303873204</v>
      </c>
      <c r="BY47" s="1130">
        <f>SUM(BZ6,$H$44,BY45)</f>
        <v>2.3473457887864408</v>
      </c>
      <c r="BZ47" s="1296" t="s">
        <v>83</v>
      </c>
      <c r="CA47" s="1132">
        <f>SUM(CA6,$J$44,CA45)</f>
        <v>1.4567801849340902</v>
      </c>
    </row>
    <row r="48" spans="1:85" x14ac:dyDescent="0.2">
      <c r="A48" s="677"/>
      <c r="B48" s="634" t="s">
        <v>81</v>
      </c>
      <c r="C48" s="596"/>
      <c r="D48" s="635" t="s">
        <v>325</v>
      </c>
      <c r="E48" s="596"/>
      <c r="F48" s="596"/>
      <c r="G48" s="596"/>
      <c r="H48" s="1102">
        <v>2.7400000000000001E-2</v>
      </c>
      <c r="I48" s="1281" t="s">
        <v>83</v>
      </c>
      <c r="J48" s="1104">
        <v>0.1729</v>
      </c>
      <c r="K48" s="1135"/>
      <c r="L48" s="1281"/>
      <c r="M48" s="1136"/>
      <c r="N48" s="1102"/>
      <c r="O48" s="1281"/>
      <c r="P48" s="1104"/>
      <c r="Q48" s="1102"/>
      <c r="R48" s="1281"/>
      <c r="S48" s="1104"/>
      <c r="T48" s="1102"/>
      <c r="U48" s="1281"/>
      <c r="V48" s="1104"/>
      <c r="W48" s="1102"/>
      <c r="X48" s="1281"/>
      <c r="Y48" s="1104"/>
      <c r="Z48" s="1135"/>
      <c r="AA48" s="1281"/>
      <c r="AB48" s="1136"/>
      <c r="AC48" s="1102"/>
      <c r="AD48" s="1281"/>
      <c r="AE48" s="1104"/>
      <c r="AF48" s="1102"/>
      <c r="AG48" s="1281"/>
      <c r="AH48" s="1104"/>
      <c r="AI48" s="1102"/>
      <c r="AJ48" s="1281"/>
      <c r="AK48" s="1104"/>
      <c r="AL48" s="1102"/>
      <c r="AM48" s="1281"/>
      <c r="AN48" s="1104"/>
      <c r="AO48" s="1135"/>
      <c r="AP48" s="1281"/>
      <c r="AQ48" s="1136"/>
      <c r="AR48" s="1102"/>
      <c r="AS48" s="1281"/>
      <c r="AT48" s="1104"/>
      <c r="AU48" s="1102"/>
      <c r="AV48" s="1281"/>
      <c r="AW48" s="1104"/>
      <c r="AX48" s="1102"/>
      <c r="AY48" s="1281"/>
      <c r="AZ48" s="1104"/>
      <c r="BA48" s="1137"/>
      <c r="BB48" s="1281"/>
      <c r="BC48" s="1104"/>
      <c r="BD48" s="1135"/>
      <c r="BE48" s="1281"/>
      <c r="BF48" s="1104"/>
      <c r="BG48" s="1102"/>
      <c r="BH48" s="1281"/>
      <c r="BI48" s="1104"/>
      <c r="BJ48" s="1102"/>
      <c r="BK48" s="1281"/>
      <c r="BL48" s="1104"/>
      <c r="BM48" s="1102"/>
      <c r="BN48" s="1281"/>
      <c r="BO48" s="1104"/>
      <c r="BP48" s="1102"/>
      <c r="BQ48" s="1281"/>
      <c r="BR48" s="1104"/>
      <c r="BS48" s="1135"/>
      <c r="BT48" s="1281"/>
      <c r="BU48" s="1104"/>
      <c r="BV48" s="1135"/>
      <c r="BW48" s="1281"/>
      <c r="BX48" s="1136"/>
      <c r="BY48" s="1102"/>
      <c r="BZ48" s="1281"/>
      <c r="CA48" s="1104"/>
    </row>
    <row r="49" spans="1:79" x14ac:dyDescent="0.2">
      <c r="A49" s="678" t="s">
        <v>91</v>
      </c>
      <c r="B49" s="641" t="s">
        <v>84</v>
      </c>
      <c r="C49" s="642"/>
      <c r="D49" s="679" t="s">
        <v>85</v>
      </c>
      <c r="E49" s="1288"/>
      <c r="F49" s="1113"/>
      <c r="G49" s="679"/>
      <c r="H49" s="1139">
        <f>((SUM(I$13*I$13,J$13*J$13)+SUM(I$14*I$14,J$14*J$14))/POWER($C$15,2))*$C$50</f>
        <v>8.5413401046140929E-4</v>
      </c>
      <c r="I49" s="1281" t="s">
        <v>83</v>
      </c>
      <c r="J49" s="1140">
        <f>($E$50/100)*((SUM(I$13*I$13,J$13*J$13)+SUM(I$14*I$14,J$14*J$14))/$C$15)</f>
        <v>1.9340992645264895E-2</v>
      </c>
      <c r="K49" s="1141">
        <f>((SUM(L$13*L$13,M$13*M$13)+SUM(L$14*L$14,M$14*M$14))/POWER($C$15,2))*$C$50</f>
        <v>7.8932056477845505E-4</v>
      </c>
      <c r="L49" s="1281" t="s">
        <v>83</v>
      </c>
      <c r="M49" s="1142">
        <f>($E$50/100)*((SUM(L$13*L$13,M$13*M$13)+SUM(L$14*L$14,M$14*M$14))/$C$15)</f>
        <v>1.787335833856973E-2</v>
      </c>
      <c r="N49" s="1139">
        <f>((SUM(O$13*O$13,P$13*P$13)+SUM(O$14*O$14,P$14*P$14))/POWER($C$15,2))*$C$50</f>
        <v>7.7174030806689787E-4</v>
      </c>
      <c r="O49" s="1281" t="s">
        <v>83</v>
      </c>
      <c r="P49" s="1140">
        <f>($E$50/100)*((SUM(O$13*O$13,P$13*P$13)+SUM(O$14*O$14,P$14*P$14))/$C$15)</f>
        <v>1.7475271373766147E-2</v>
      </c>
      <c r="Q49" s="1139">
        <f>((SUM(R$13*R$13,S$13*S$13)+SUM(R$14*R$14,S$14*S$14))/POWER($C$15,2))*$C$50</f>
        <v>7.869358022092798E-4</v>
      </c>
      <c r="R49" s="1281" t="s">
        <v>83</v>
      </c>
      <c r="S49" s="1140">
        <f>($E$50/100)*((SUM(R$13*R$13,S$13*S$13)+SUM(R$14*R$14,S$14*S$14))/$C$15)</f>
        <v>1.7819357824895996E-2</v>
      </c>
      <c r="T49" s="1139">
        <f>((SUM(U$13*U$13,V$13*V$13)+SUM(U$14*U$14,V$14*V$14))/POWER($C$15,2))*$C$50</f>
        <v>8.9314367117346836E-4</v>
      </c>
      <c r="U49" s="1281" t="s">
        <v>83</v>
      </c>
      <c r="V49" s="1140">
        <f>($E$50/100)*((SUM(U$13*U$13,V$13*V$13)+SUM(U$14*U$14,V$14*V$14))/$C$15)</f>
        <v>2.0224326585472515E-2</v>
      </c>
      <c r="W49" s="1139">
        <f>((SUM(X$13*X$13,Y$13*Y$13)+SUM(X$14*X$14,Y$14*Y$14))/POWER($C$15,2))*$C$50</f>
        <v>1.098262715932877E-3</v>
      </c>
      <c r="X49" s="1281" t="s">
        <v>83</v>
      </c>
      <c r="Y49" s="1140">
        <f>($E$50/100)*((SUM(X$13*X$13,Y$13*Y$13)+SUM(X$14*X$14,Y$14*Y$14))/$C$15)</f>
        <v>2.4869037939317763E-2</v>
      </c>
      <c r="Z49" s="1141">
        <f>((SUM(AA$13*AA$13,AB$13*AB$13)+SUM(AA$14*AA$14,AB$14*AB$14))/POWER($C$15,2))*$C$50</f>
        <v>1.3064326310989825E-3</v>
      </c>
      <c r="AA49" s="1281" t="s">
        <v>83</v>
      </c>
      <c r="AB49" s="1142">
        <f>($E$50/100)*((SUM(AA$13*AA$13,AB$13*AB$13)+SUM(AA$14*AA$14,AB$14*AB$14))/$C$15)</f>
        <v>2.9582833138759684E-2</v>
      </c>
      <c r="AC49" s="1139">
        <f>((SUM(AD$13*AD$13,AE$13*AE$13)+SUM(AD$14*AD$14,AE$14*AE$14))/POWER($C$15,2))*$C$50</f>
        <v>1.5078483677153272E-3</v>
      </c>
      <c r="AD49" s="1281" t="s">
        <v>83</v>
      </c>
      <c r="AE49" s="1140">
        <f>($E$50/100)*((SUM(AD$13*AD$13,AE$13*AE$13)+SUM(AD$14*AD$14,AE$14*AE$14))/$C$15)</f>
        <v>3.414368686056958E-2</v>
      </c>
      <c r="AF49" s="1139">
        <f>((SUM(AG$13*AG$13,AH$13*AH$13)+SUM(AG$14*AG$14,AH$14*AH$14))/POWER($C$15,2))*$C$50</f>
        <v>1.5243505026911845E-3</v>
      </c>
      <c r="AG49" s="1281" t="s">
        <v>83</v>
      </c>
      <c r="AH49" s="1140">
        <f>($E$50/100)*((SUM(AG$13*AG$13,AH$13*AH$13)+SUM(AG$14*AG$14,AH$14*AH$14))/$C$15)</f>
        <v>3.4517360859368448E-2</v>
      </c>
      <c r="AI49" s="1139">
        <f>((SUM(AJ$13*AJ$13,AK$13*AK$13)+SUM(AJ$14*AJ$14,AK$14*AK$14))/POWER($C$15,2))*$C$50</f>
        <v>1.5502447814725016E-3</v>
      </c>
      <c r="AJ49" s="1281" t="s">
        <v>83</v>
      </c>
      <c r="AK49" s="1140">
        <f>($E$50/100)*((SUM(AJ$13*AJ$13,AK$13*AK$13)+SUM(AJ$14*AJ$14,AK$14*AK$14))/$C$15)</f>
        <v>3.5103710365804036E-2</v>
      </c>
      <c r="AL49" s="1139">
        <f>((SUM(AM$13*AM$13,AN$13*AN$13)+SUM(AM$14*AM$14,AN$14*AN$14))/POWER($C$15,2))*$C$50</f>
        <v>1.5369661547146444E-3</v>
      </c>
      <c r="AM49" s="1281" t="s">
        <v>83</v>
      </c>
      <c r="AN49" s="1140">
        <f>($E$50/100)*((SUM(AM$13*AM$13,AN$13*AN$13)+SUM(AM$14*AM$14,AN$14*AN$14))/$C$15)</f>
        <v>3.4803029419585532E-2</v>
      </c>
      <c r="AO49" s="1141">
        <f>((SUM(AP$13*AP$13,AQ$13*AQ$13)+SUM(AP$14*AP$14,AQ$14*AQ$14))/POWER($C$15,2))*$C$50</f>
        <v>1.346369088656916E-3</v>
      </c>
      <c r="AP49" s="1281" t="s">
        <v>83</v>
      </c>
      <c r="AQ49" s="1142">
        <f>($E$50/100)*((SUM(AP$13*AP$13,AQ$13*AQ$13)+SUM(AP$14*AP$14,AQ$14*AQ$14))/$C$15)</f>
        <v>3.0487153447335928E-2</v>
      </c>
      <c r="AR49" s="1139">
        <f>((SUM(AS$13*AS$13,AT$13*AT$13)+SUM(AS$14*AS$14,AT$14*AT$14))/POWER($C$15,2))*$C$50</f>
        <v>1.3119979574603364E-3</v>
      </c>
      <c r="AS49" s="1281" t="s">
        <v>83</v>
      </c>
      <c r="AT49" s="1140">
        <f>($E$50/100)*((SUM(AS$13*AS$13,AT$13*AT$13)+SUM(AS$14*AS$14,AT$14*AT$14))/$C$15)</f>
        <v>2.9708854272334842E-2</v>
      </c>
      <c r="AU49" s="1139">
        <f>((SUM(AV$13*AV$13,AW$13*AW$13)+SUM(AV$14*AV$14,AW$14*AW$14))/POWER($C$15,2))*$C$50</f>
        <v>1.3035654949579163E-3</v>
      </c>
      <c r="AV49" s="1281" t="s">
        <v>83</v>
      </c>
      <c r="AW49" s="1140">
        <f>($E$50/100)*((SUM(AV$13*AV$13,AW$13*AW$13)+SUM(AV$14*AV$14,AW$14*AW$14))/$C$15)</f>
        <v>2.951790976802612E-2</v>
      </c>
      <c r="AX49" s="1139">
        <f>((SUM(AY$13*AY$13,AZ$13*AZ$13)+SUM(AY$14*AY$14,AZ$14*AZ$14))/POWER($C$15,2))*$C$50</f>
        <v>1.3623248977659499E-3</v>
      </c>
      <c r="AY49" s="1281" t="s">
        <v>83</v>
      </c>
      <c r="AZ49" s="1140">
        <f>($E$50/100)*((SUM(AY$13*AY$13,AZ$13*AZ$13)+SUM(AY$14*AY$14,AZ$14*AZ$14))/$C$15)</f>
        <v>3.0848456454647819E-2</v>
      </c>
      <c r="BA49" s="1139">
        <f>((SUM(BB$13*BB$13,BC$13*BC$13)+SUM(BB$14*BB$14,BC$14*BC$14))/POWER($C$15,2))*$C$50</f>
        <v>1.3941696491862839E-3</v>
      </c>
      <c r="BB49" s="1281" t="s">
        <v>83</v>
      </c>
      <c r="BC49" s="1140">
        <f>($E$50/100)*((SUM(BB$13*BB$13,BC$13*BC$13)+SUM(BB$14*BB$14,BC$14*BC$14))/$C$15)</f>
        <v>3.1569548338904074E-2</v>
      </c>
      <c r="BD49" s="1141">
        <f>((SUM(BE$13*BE$13,BF$13*BF$13)+SUM(BE$14*BE$14,BF$14*BF$14))/POWER($C$15,2))*$C$50</f>
        <v>1.4381007521235762E-3</v>
      </c>
      <c r="BE49" s="1281" t="s">
        <v>83</v>
      </c>
      <c r="BF49" s="1140">
        <f>($E$50/100)*((SUM(BE$13*BE$13,BF$13*BF$13)+SUM(BE$14*BE$14,BF$14*BF$14))/$C$15)</f>
        <v>3.2564323313793019E-2</v>
      </c>
      <c r="BG49" s="1139">
        <f>((SUM(BH$13*BH$13,BI$13*BI$13)+SUM(BH$14*BH$14,BI$14*BI$14))/POWER($C$15,2))*$C$50</f>
        <v>1.3662998895232815E-3</v>
      </c>
      <c r="BH49" s="1281" t="s">
        <v>83</v>
      </c>
      <c r="BI49" s="1140">
        <f>($E$50/100)*((SUM(BH$13*BH$13,BI$13*BI$13)+SUM(BH$14*BH$14,BI$14*BI$14))/$C$15)</f>
        <v>3.093846608475494E-2</v>
      </c>
      <c r="BJ49" s="1139">
        <f>((SUM(BK$13*BK$13,BL$13*BL$13)+SUM(BK$14*BK$14,BL$14*BL$14))/POWER($C$15,2))*$C$50</f>
        <v>1.421126673151304E-3</v>
      </c>
      <c r="BK49" s="1281" t="s">
        <v>83</v>
      </c>
      <c r="BL49" s="1140">
        <f>($E$50/100)*((SUM(BK$13*BK$13,BL$13*BL$13)+SUM(BK$14*BK$14,BL$14*BL$14))/$C$15)</f>
        <v>3.2179962625022984E-2</v>
      </c>
      <c r="BM49" s="1139">
        <f>((SUM(BN$13*BN$13,BO$13*BO$13)+SUM(BN$14*BN$14,BO$14*BO$14))/POWER($C$15,2))*$C$50</f>
        <v>1.369467513286348E-3</v>
      </c>
      <c r="BN49" s="1281" t="s">
        <v>83</v>
      </c>
      <c r="BO49" s="1140">
        <f>($E$50/100)*((SUM(BN$13*BN$13,BO$13*BO$13)+SUM(BN$14*BN$14,BO$14*BO$14))/$C$15)</f>
        <v>3.1010193690908149E-2</v>
      </c>
      <c r="BP49" s="1139">
        <f>((SUM(BQ$13*BQ$13,BR$13*BR$13)+SUM(BQ$14*BQ$14,BR$14*BR$14))/POWER($C$15,2))*$C$50</f>
        <v>1.3494413052069884E-3</v>
      </c>
      <c r="BQ49" s="1281" t="s">
        <v>83</v>
      </c>
      <c r="BR49" s="1140">
        <f>($E$50/100)*((SUM(BQ$13*BQ$13,BR$13*BR$13)+SUM(BQ$14*BQ$14,BR$14*BR$14))/$C$15)</f>
        <v>3.0556720654556151E-2</v>
      </c>
      <c r="BS49" s="1141">
        <f>((SUM(BT$13*BT$13,BU$13*BU$13)+SUM(BT$14*BT$14,BU$14*BU$14))/POWER($C$15,2))*$C$50</f>
        <v>1.2295787731540378E-3</v>
      </c>
      <c r="BT49" s="1281" t="s">
        <v>83</v>
      </c>
      <c r="BU49" s="1140">
        <f>($E$50/100)*((SUM(BT$13*BT$13,BU$13*BU$13)+SUM(BT$14*BT$14,BU$14*BU$14))/$C$15)</f>
        <v>2.7842555988959239E-2</v>
      </c>
      <c r="BV49" s="1141">
        <f>((SUM(BW$13*BW$13,BX$13*BX$13)+SUM(BW$14*BW$14,BX$14*BX$14))/POWER($C$15,2))*$C$50</f>
        <v>1.0470054933571587E-3</v>
      </c>
      <c r="BW49" s="1281" t="s">
        <v>83</v>
      </c>
      <c r="BX49" s="1142">
        <f>($E$50/100)*((SUM(BW$13*BW$13,BX$13*BX$13)+SUM(BW$14*BW$14,BX$14*BX$14))/$C$15)</f>
        <v>2.3708370464762884E-2</v>
      </c>
      <c r="BY49" s="1139">
        <f>((SUM(BZ$13*BZ$13,CA$13*CA$13)+SUM(BZ$14*BZ$14,CA$14*CA$14))/POWER($C$15,2))*$C$50</f>
        <v>8.9945899136950266E-4</v>
      </c>
      <c r="BZ49" s="1281" t="s">
        <v>83</v>
      </c>
      <c r="CA49" s="1140">
        <f>($E$50/100)*((SUM(BZ$13*BZ$13,CA$13*CA$13)+SUM(BZ$14*BZ$14,CA$14*CA$14))/$C$15)</f>
        <v>2.0367330563733504E-2</v>
      </c>
    </row>
    <row r="50" spans="1:79" ht="13.5" thickBot="1" x14ac:dyDescent="0.25">
      <c r="A50" s="680"/>
      <c r="B50" s="1122" t="s">
        <v>343</v>
      </c>
      <c r="C50" s="1123">
        <v>0.11459999999999999</v>
      </c>
      <c r="D50" s="629" t="s">
        <v>344</v>
      </c>
      <c r="E50" s="1297">
        <v>10.38</v>
      </c>
      <c r="F50" s="1297"/>
      <c r="G50" s="419"/>
      <c r="H50" s="1145"/>
      <c r="I50" s="1146"/>
      <c r="J50" s="689"/>
      <c r="K50" s="1147"/>
      <c r="L50" s="1146"/>
      <c r="M50" s="1148"/>
      <c r="N50" s="1145"/>
      <c r="O50" s="1146"/>
      <c r="P50" s="689"/>
      <c r="Q50" s="1145"/>
      <c r="R50" s="1146"/>
      <c r="S50" s="689"/>
      <c r="T50" s="1145"/>
      <c r="U50" s="1146"/>
      <c r="V50" s="689"/>
      <c r="W50" s="1145"/>
      <c r="X50" s="1146"/>
      <c r="Y50" s="689"/>
      <c r="Z50" s="1147"/>
      <c r="AA50" s="1146"/>
      <c r="AB50" s="1148"/>
      <c r="AC50" s="1145"/>
      <c r="AD50" s="1149"/>
      <c r="AE50" s="689"/>
      <c r="AF50" s="1145"/>
      <c r="AG50" s="1149"/>
      <c r="AH50" s="689"/>
      <c r="AI50" s="1145"/>
      <c r="AJ50" s="1149"/>
      <c r="AK50" s="689"/>
      <c r="AL50" s="1145"/>
      <c r="AM50" s="1149"/>
      <c r="AN50" s="689"/>
      <c r="AO50" s="1147"/>
      <c r="AP50" s="1149"/>
      <c r="AQ50" s="1148"/>
      <c r="AR50" s="1145"/>
      <c r="AS50" s="1149"/>
      <c r="AT50" s="689"/>
      <c r="AU50" s="1145"/>
      <c r="AV50" s="1149"/>
      <c r="AW50" s="689"/>
      <c r="AX50" s="1145"/>
      <c r="AY50" s="1149"/>
      <c r="AZ50" s="689"/>
      <c r="BA50" s="1145"/>
      <c r="BB50" s="1149"/>
      <c r="BC50" s="689"/>
      <c r="BD50" s="1147"/>
      <c r="BE50" s="1149"/>
      <c r="BF50" s="689"/>
      <c r="BG50" s="1145"/>
      <c r="BH50" s="1149"/>
      <c r="BI50" s="689"/>
      <c r="BJ50" s="1145"/>
      <c r="BK50" s="1149"/>
      <c r="BL50" s="689"/>
      <c r="BM50" s="1145"/>
      <c r="BN50" s="1149"/>
      <c r="BO50" s="689"/>
      <c r="BP50" s="1145"/>
      <c r="BQ50" s="1149"/>
      <c r="BR50" s="689"/>
      <c r="BS50" s="1147"/>
      <c r="BT50" s="1149"/>
      <c r="BU50" s="689"/>
      <c r="BV50" s="1147"/>
      <c r="BW50" s="1149"/>
      <c r="BX50" s="1148"/>
      <c r="BY50" s="1145"/>
      <c r="BZ50" s="1149"/>
      <c r="CA50" s="689"/>
    </row>
    <row r="51" spans="1:79" ht="13.5" thickBot="1" x14ac:dyDescent="0.25">
      <c r="A51" s="690"/>
      <c r="B51" s="671" t="s">
        <v>90</v>
      </c>
      <c r="C51" s="672"/>
      <c r="D51" s="672"/>
      <c r="E51" s="672"/>
      <c r="F51" s="672"/>
      <c r="G51" s="672"/>
      <c r="H51" s="1130">
        <f>SUM(I13,$H$48,H49)</f>
        <v>2.0387261340104614</v>
      </c>
      <c r="I51" s="1296" t="s">
        <v>83</v>
      </c>
      <c r="J51" s="1132">
        <f>SUM(J13,$J$48,J49)</f>
        <v>0.97724899264526488</v>
      </c>
      <c r="K51" s="1133">
        <f>SUM(L13,$H$48,K49)</f>
        <v>1.9574293205647786</v>
      </c>
      <c r="L51" s="1296" t="s">
        <v>83</v>
      </c>
      <c r="M51" s="1134">
        <f>SUM(M13,$J$48,M49)</f>
        <v>0.95418135833856965</v>
      </c>
      <c r="N51" s="1130">
        <f>SUM(O13,$H$48,N49)</f>
        <v>1.9372277403080671</v>
      </c>
      <c r="O51" s="1296" t="s">
        <v>83</v>
      </c>
      <c r="P51" s="1132">
        <f>SUM(P13,$J$48,P49)</f>
        <v>0.94163127137376612</v>
      </c>
      <c r="Q51" s="1130">
        <f>SUM(R13,$H$48,Q49)</f>
        <v>1.959074935802209</v>
      </c>
      <c r="R51" s="1296" t="s">
        <v>83</v>
      </c>
      <c r="S51" s="1132">
        <f>SUM(S13,$J$48,S49)</f>
        <v>0.94133535782489575</v>
      </c>
      <c r="T51" s="1130">
        <f>SUM(U13,$H$48,T49)</f>
        <v>2.1018771436711741</v>
      </c>
      <c r="U51" s="1296" t="s">
        <v>83</v>
      </c>
      <c r="V51" s="1132">
        <f>SUM(V13,$J$48,V49)</f>
        <v>0.94892432658547232</v>
      </c>
      <c r="W51" s="1130">
        <f>SUM(X13,$H$48,W49)</f>
        <v>2.349434262715933</v>
      </c>
      <c r="X51" s="1296" t="s">
        <v>83</v>
      </c>
      <c r="Y51" s="1132">
        <f>SUM(Y13,$J$48,Y49)</f>
        <v>0.97424103793931782</v>
      </c>
      <c r="Z51" s="1133">
        <f>SUM(AA13,$H$48,Z49)</f>
        <v>2.5547224326310993</v>
      </c>
      <c r="AA51" s="1296" t="s">
        <v>83</v>
      </c>
      <c r="AB51" s="1134">
        <f>SUM(AB13,$J$48,AB49)</f>
        <v>1.0651548331387597</v>
      </c>
      <c r="AC51" s="1130">
        <f>SUM(AD13,$H$48,AC49)</f>
        <v>2.7279238483677148</v>
      </c>
      <c r="AD51" s="1296" t="s">
        <v>83</v>
      </c>
      <c r="AE51" s="1132">
        <f>SUM(AE13,$J$48,AE49)</f>
        <v>1.1759316868605694</v>
      </c>
      <c r="AF51" s="1130">
        <f>SUM(AG13,$H$48,AF49)</f>
        <v>2.7479563505026912</v>
      </c>
      <c r="AG51" s="1296" t="s">
        <v>83</v>
      </c>
      <c r="AH51" s="1132">
        <f>SUM(AH13,$J$48,AH49)</f>
        <v>1.1667373608593685</v>
      </c>
      <c r="AI51" s="1130">
        <f>SUM(AJ13,$H$48,AI49)</f>
        <v>2.7749502447814725</v>
      </c>
      <c r="AJ51" s="1296" t="s">
        <v>83</v>
      </c>
      <c r="AK51" s="1132">
        <f>SUM(AK13,$J$48,AK49)</f>
        <v>1.1641077103658037</v>
      </c>
      <c r="AL51" s="1130">
        <f>SUM(AM13,$H$48,AL49)</f>
        <v>2.7789049661547147</v>
      </c>
      <c r="AM51" s="1296" t="s">
        <v>83</v>
      </c>
      <c r="AN51" s="1132">
        <f>SUM(AN13,$J$48,AN49)</f>
        <v>1.1131910294195855</v>
      </c>
      <c r="AO51" s="1133">
        <f>SUM(AP13,$H$48,AO49)</f>
        <v>2.5977543690886566</v>
      </c>
      <c r="AP51" s="1296" t="s">
        <v>83</v>
      </c>
      <c r="AQ51" s="1134">
        <f>SUM(AQ13,$J$48,AQ49)</f>
        <v>1.0653391534473358</v>
      </c>
      <c r="AR51" s="1130">
        <f>SUM(AS13,$H$48,AR49)</f>
        <v>2.5456799979574605</v>
      </c>
      <c r="AS51" s="1296" t="s">
        <v>83</v>
      </c>
      <c r="AT51" s="1132">
        <f>SUM(AT13,$J$48,AT49)</f>
        <v>1.108248854272335</v>
      </c>
      <c r="AU51" s="1130">
        <f>SUM(AV13,$H$48,AU49)</f>
        <v>2.5286875654949585</v>
      </c>
      <c r="AV51" s="1296" t="s">
        <v>83</v>
      </c>
      <c r="AW51" s="1132">
        <f>SUM(AW13,$J$48,AW49)</f>
        <v>1.129457909768026</v>
      </c>
      <c r="AX51" s="1130">
        <f>SUM(AY13,$H$48,AX49)</f>
        <v>2.5943143248977667</v>
      </c>
      <c r="AY51" s="1296" t="s">
        <v>83</v>
      </c>
      <c r="AZ51" s="1132">
        <f>SUM(AZ13,$J$48,AZ49)</f>
        <v>1.1244684564546477</v>
      </c>
      <c r="BA51" s="1130">
        <f>SUM(BB13,$H$48,BA49)</f>
        <v>2.6288981696491867</v>
      </c>
      <c r="BB51" s="1296" t="s">
        <v>83</v>
      </c>
      <c r="BC51" s="1132">
        <f>SUM(BC13,$J$48,BC49)</f>
        <v>1.1225735483389041</v>
      </c>
      <c r="BD51" s="1133">
        <f>SUM(BE13,$H$48,BD49)</f>
        <v>2.6764541007521232</v>
      </c>
      <c r="BE51" s="1296" t="s">
        <v>83</v>
      </c>
      <c r="BF51" s="1132">
        <f>SUM(BF13,$J$48,BF49)</f>
        <v>1.118248323313793</v>
      </c>
      <c r="BG51" s="1130">
        <f>SUM(BH13,$H$48,BG49)</f>
        <v>2.6207822998895232</v>
      </c>
      <c r="BH51" s="1296" t="s">
        <v>83</v>
      </c>
      <c r="BI51" s="1132">
        <f>SUM(BI13,$J$48,BI49)</f>
        <v>1.059942466084755</v>
      </c>
      <c r="BJ51" s="1130">
        <f>SUM(BK13,$H$48,BJ49)</f>
        <v>2.6758691266731516</v>
      </c>
      <c r="BK51" s="1296" t="s">
        <v>83</v>
      </c>
      <c r="BL51" s="1132">
        <f>SUM(BL13,$J$48,BL49)</f>
        <v>1.0674079626250228</v>
      </c>
      <c r="BM51" s="1130">
        <f>SUM(BN13,$H$48,BM49)</f>
        <v>2.6396974675132858</v>
      </c>
      <c r="BN51" s="1296" t="s">
        <v>83</v>
      </c>
      <c r="BO51" s="1132">
        <f>SUM(BO13,$J$48,BO49)</f>
        <v>1.0112461936909081</v>
      </c>
      <c r="BP51" s="1130">
        <f>SUM(BQ13,$H$48,BP49)</f>
        <v>2.6186774413052065</v>
      </c>
      <c r="BQ51" s="1296" t="s">
        <v>83</v>
      </c>
      <c r="BR51" s="1132">
        <f>SUM(BR13,$J$48,BR49)</f>
        <v>1.0107927206545562</v>
      </c>
      <c r="BS51" s="1133">
        <f>SUM(BT13,$H$48,BS49)</f>
        <v>2.4943895787731547</v>
      </c>
      <c r="BT51" s="1296" t="s">
        <v>83</v>
      </c>
      <c r="BU51" s="1132">
        <f>SUM(BU13,$J$48,BU49)</f>
        <v>0.99184655598895932</v>
      </c>
      <c r="BV51" s="1130">
        <f>SUM(BW13,$H$48,BV49)</f>
        <v>2.2831910054933573</v>
      </c>
      <c r="BW51" s="1296" t="s">
        <v>83</v>
      </c>
      <c r="BX51" s="1134">
        <f>SUM(BX13,$J$48,BX49)</f>
        <v>0.98796037046476282</v>
      </c>
      <c r="BY51" s="1130">
        <f>SUM(BZ13,$H$48,BY49)</f>
        <v>2.0988434589913694</v>
      </c>
      <c r="BZ51" s="1296" t="s">
        <v>83</v>
      </c>
      <c r="CA51" s="1132">
        <f>SUM(CA13,$J$48,CA49)</f>
        <v>0.97957133056373347</v>
      </c>
    </row>
    <row r="52" spans="1:79" x14ac:dyDescent="0.2">
      <c r="A52" s="416" t="s">
        <v>92</v>
      </c>
      <c r="B52" s="694"/>
      <c r="C52" s="695"/>
      <c r="D52" s="570"/>
      <c r="E52" s="426"/>
      <c r="F52" s="419"/>
      <c r="G52" s="419"/>
      <c r="H52" s="696"/>
      <c r="I52" s="697"/>
      <c r="J52" s="698"/>
      <c r="K52" s="699"/>
      <c r="L52" s="697"/>
      <c r="M52" s="1298"/>
      <c r="N52" s="696"/>
      <c r="O52" s="697"/>
      <c r="P52" s="698"/>
      <c r="Q52" s="696"/>
      <c r="R52" s="697"/>
      <c r="S52" s="698"/>
      <c r="T52" s="696"/>
      <c r="U52" s="697"/>
      <c r="V52" s="698"/>
      <c r="W52" s="696"/>
      <c r="X52" s="697"/>
      <c r="Y52" s="698"/>
      <c r="Z52" s="699"/>
      <c r="AA52" s="697"/>
      <c r="AB52" s="1298"/>
      <c r="AC52" s="696"/>
      <c r="AD52" s="700"/>
      <c r="AE52" s="698"/>
      <c r="AF52" s="696"/>
      <c r="AG52" s="700"/>
      <c r="AH52" s="698"/>
      <c r="AI52" s="696"/>
      <c r="AJ52" s="700"/>
      <c r="AK52" s="698"/>
      <c r="AL52" s="696"/>
      <c r="AM52" s="700"/>
      <c r="AN52" s="698"/>
      <c r="AO52" s="699"/>
      <c r="AP52" s="700"/>
      <c r="AQ52" s="1298"/>
      <c r="AR52" s="696"/>
      <c r="AS52" s="700"/>
      <c r="AT52" s="698"/>
      <c r="AU52" s="696"/>
      <c r="AV52" s="700"/>
      <c r="AW52" s="698"/>
      <c r="AX52" s="696"/>
      <c r="AY52" s="700"/>
      <c r="AZ52" s="698"/>
      <c r="BA52" s="696"/>
      <c r="BB52" s="700"/>
      <c r="BC52" s="698"/>
      <c r="BD52" s="699"/>
      <c r="BE52" s="700"/>
      <c r="BF52" s="698"/>
      <c r="BG52" s="696"/>
      <c r="BH52" s="700"/>
      <c r="BI52" s="698"/>
      <c r="BJ52" s="696"/>
      <c r="BK52" s="700"/>
      <c r="BL52" s="698"/>
      <c r="BM52" s="696"/>
      <c r="BN52" s="700"/>
      <c r="BO52" s="698"/>
      <c r="BP52" s="696"/>
      <c r="BQ52" s="700"/>
      <c r="BR52" s="698"/>
      <c r="BS52" s="699"/>
      <c r="BT52" s="700"/>
      <c r="BU52" s="698"/>
      <c r="BV52" s="699"/>
      <c r="BW52" s="700"/>
      <c r="BX52" s="1298"/>
      <c r="BY52" s="696"/>
      <c r="BZ52" s="700"/>
      <c r="CA52" s="698"/>
    </row>
    <row r="53" spans="1:79" ht="15" customHeight="1" thickBot="1" x14ac:dyDescent="0.3">
      <c r="A53" s="701" t="s">
        <v>93</v>
      </c>
      <c r="B53" s="526"/>
      <c r="C53" s="702"/>
      <c r="D53" s="526"/>
      <c r="E53" s="420"/>
      <c r="F53" s="526" t="s">
        <v>94</v>
      </c>
      <c r="G53" s="420"/>
      <c r="H53" s="703">
        <f>SUM(H47,H51)</f>
        <v>4.2423694277558965</v>
      </c>
      <c r="I53" s="704" t="s">
        <v>83</v>
      </c>
      <c r="J53" s="705">
        <f>SUM(J47,J51)</f>
        <v>2.3320676183368616</v>
      </c>
      <c r="K53" s="1158">
        <f>SUM(K47,K51)</f>
        <v>4.0540823441599603</v>
      </c>
      <c r="L53" s="704" t="s">
        <v>83</v>
      </c>
      <c r="M53" s="1159">
        <f>SUM(M47,M51)</f>
        <v>2.2870451150570772</v>
      </c>
      <c r="N53" s="703">
        <f>SUM(N47,N51)</f>
        <v>4.0271615588343179</v>
      </c>
      <c r="O53" s="704" t="s">
        <v>83</v>
      </c>
      <c r="P53" s="705">
        <f>SUM(P47,P51)</f>
        <v>2.2697315543060901</v>
      </c>
      <c r="Q53" s="703">
        <f>SUM(Q47,Q51)</f>
        <v>4.0903968049162751</v>
      </c>
      <c r="R53" s="704" t="s">
        <v>83</v>
      </c>
      <c r="S53" s="705">
        <f>SUM(S47,S51)</f>
        <v>2.2784535824230834</v>
      </c>
      <c r="T53" s="703">
        <f>SUM(T47,T51)</f>
        <v>4.3351887379661154</v>
      </c>
      <c r="U53" s="704" t="s">
        <v>83</v>
      </c>
      <c r="V53" s="705">
        <f>SUM(V47,V51)</f>
        <v>2.2756060359914727</v>
      </c>
      <c r="W53" s="703">
        <f>SUM(W47,W51)</f>
        <v>4.8381996060430366</v>
      </c>
      <c r="X53" s="704" t="s">
        <v>83</v>
      </c>
      <c r="Y53" s="705">
        <f>SUM(Y47,Y51)</f>
        <v>2.3361169683888643</v>
      </c>
      <c r="Z53" s="1158">
        <f>SUM(Z47,Z51)</f>
        <v>5.3149464945167466</v>
      </c>
      <c r="AA53" s="704" t="s">
        <v>83</v>
      </c>
      <c r="AB53" s="1159">
        <f>SUM(AB47,AB51)</f>
        <v>2.6073133636231036</v>
      </c>
      <c r="AC53" s="703">
        <f>SUM(AC47,AC51)</f>
        <v>5.5640765112316393</v>
      </c>
      <c r="AD53" s="704" t="s">
        <v>83</v>
      </c>
      <c r="AE53" s="705">
        <f>SUM(AE47,AE51)</f>
        <v>2.7854449893287421</v>
      </c>
      <c r="AF53" s="703">
        <f>SUM(AF47,AF51)</f>
        <v>5.6130623831515454</v>
      </c>
      <c r="AG53" s="704" t="s">
        <v>83</v>
      </c>
      <c r="AH53" s="705">
        <f>SUM(AH47,AH51)</f>
        <v>2.7664102712553493</v>
      </c>
      <c r="AI53" s="703">
        <f>SUM(AI47,AI51)</f>
        <v>5.5907350899306287</v>
      </c>
      <c r="AJ53" s="704" t="s">
        <v>83</v>
      </c>
      <c r="AK53" s="705">
        <f>SUM(AK47,AK51)</f>
        <v>2.6891730706202139</v>
      </c>
      <c r="AL53" s="703">
        <f>SUM(AL47,AL51)</f>
        <v>5.4688961479622353</v>
      </c>
      <c r="AM53" s="704" t="s">
        <v>83</v>
      </c>
      <c r="AN53" s="705">
        <f>SUM(AN47,AN51)</f>
        <v>2.5324254359939471</v>
      </c>
      <c r="AO53" s="1158">
        <f>SUM(AO47,AO51)</f>
        <v>5.4069584119537453</v>
      </c>
      <c r="AP53" s="704" t="s">
        <v>83</v>
      </c>
      <c r="AQ53" s="1159">
        <f>SUM(AQ47,AQ51)</f>
        <v>2.6426400852888179</v>
      </c>
      <c r="AR53" s="703">
        <f>SUM(AR47,AR51)</f>
        <v>5.274544398043358</v>
      </c>
      <c r="AS53" s="704" t="s">
        <v>83</v>
      </c>
      <c r="AT53" s="705">
        <f>SUM(AT47,AT51)</f>
        <v>2.6666705288251413</v>
      </c>
      <c r="AU53" s="703">
        <f>SUM(AU47,AU51)</f>
        <v>5.3072453857040651</v>
      </c>
      <c r="AV53" s="704" t="s">
        <v>83</v>
      </c>
      <c r="AW53" s="705">
        <f>SUM(AW47,AW51)</f>
        <v>2.7094731282528519</v>
      </c>
      <c r="AX53" s="703">
        <f>SUM(AX47,AX51)</f>
        <v>5.3369260314124309</v>
      </c>
      <c r="AY53" s="704" t="s">
        <v>83</v>
      </c>
      <c r="AZ53" s="705">
        <f>SUM(AZ47,AZ51)</f>
        <v>2.6777466593955044</v>
      </c>
      <c r="BA53" s="703">
        <f>SUM(BA47,BA51)</f>
        <v>5.3889670162825212</v>
      </c>
      <c r="BB53" s="704" t="s">
        <v>83</v>
      </c>
      <c r="BC53" s="705">
        <f>SUM(BC47,BC51)</f>
        <v>2.6906061483742678</v>
      </c>
      <c r="BD53" s="1158">
        <f>SUM(BD47,BD51)</f>
        <v>5.4321617814052114</v>
      </c>
      <c r="BE53" s="704" t="s">
        <v>83</v>
      </c>
      <c r="BF53" s="705">
        <f>SUM(BF47,BF51)</f>
        <v>2.6768889589966651</v>
      </c>
      <c r="BG53" s="703">
        <f>SUM(BG47,BG51)</f>
        <v>5.3191338912480779</v>
      </c>
      <c r="BH53" s="704" t="s">
        <v>83</v>
      </c>
      <c r="BI53" s="705">
        <f>SUM(BI47,BI51)</f>
        <v>2.5143306941096357</v>
      </c>
      <c r="BJ53" s="703">
        <f>SUM(BJ47,BJ51)</f>
        <v>5.3628294014593187</v>
      </c>
      <c r="BK53" s="704" t="s">
        <v>83</v>
      </c>
      <c r="BL53" s="705">
        <f>SUM(BL47,BL51)</f>
        <v>2.5304141869931098</v>
      </c>
      <c r="BM53" s="703">
        <f>SUM(BM47,BM51)</f>
        <v>5.3668752594068074</v>
      </c>
      <c r="BN53" s="704" t="s">
        <v>83</v>
      </c>
      <c r="BO53" s="705">
        <f>SUM(BO47,BO51)</f>
        <v>2.459828878297933</v>
      </c>
      <c r="BP53" s="703">
        <f>SUM(BP47,BP51)</f>
        <v>5.4715916586025957</v>
      </c>
      <c r="BQ53" s="704" t="s">
        <v>83</v>
      </c>
      <c r="BR53" s="705">
        <f>SUM(BR47,BR51)</f>
        <v>2.5409807619651277</v>
      </c>
      <c r="BS53" s="1158">
        <f>SUM(BS47,BS51)</f>
        <v>5.2272406032744776</v>
      </c>
      <c r="BT53" s="704" t="s">
        <v>83</v>
      </c>
      <c r="BU53" s="705">
        <f>SUM(BU47,BU51)</f>
        <v>2.5151487556584891</v>
      </c>
      <c r="BV53" s="703">
        <f>SUM(BV47,BV51)</f>
        <v>4.6775870529111767</v>
      </c>
      <c r="BW53" s="704" t="s">
        <v>83</v>
      </c>
      <c r="BX53" s="1159">
        <f>SUM(BX47,BX51)</f>
        <v>2.3586078008520834</v>
      </c>
      <c r="BY53" s="703">
        <f>SUM(BY47,BY51)</f>
        <v>4.4461892477778102</v>
      </c>
      <c r="BZ53" s="704" t="s">
        <v>83</v>
      </c>
      <c r="CA53" s="705">
        <f>SUM(CA47,CA51)</f>
        <v>2.4363515154978237</v>
      </c>
    </row>
    <row r="54" spans="1:79" x14ac:dyDescent="0.2">
      <c r="A54" s="629"/>
      <c r="B54" s="1062"/>
      <c r="C54" s="1062"/>
      <c r="D54" s="1062"/>
      <c r="E54" s="1062"/>
      <c r="F54" s="1062"/>
      <c r="G54" s="1062"/>
      <c r="H54" s="1062"/>
      <c r="I54" s="426"/>
      <c r="J54" s="426"/>
      <c r="K54" s="426"/>
      <c r="L54" s="426"/>
      <c r="M54" s="426"/>
      <c r="N54" s="426"/>
      <c r="O54" s="426"/>
      <c r="P54" s="426"/>
      <c r="Q54" s="426"/>
      <c r="R54" s="426"/>
      <c r="S54" s="426"/>
      <c r="T54" s="426"/>
      <c r="U54" s="426"/>
      <c r="V54" s="426"/>
      <c r="W54" s="426"/>
      <c r="X54" s="426"/>
      <c r="Y54" s="426"/>
      <c r="Z54" s="426"/>
      <c r="AA54" s="426"/>
      <c r="AB54" s="426"/>
      <c r="AC54" s="426"/>
      <c r="AD54" s="426"/>
      <c r="AE54" s="426"/>
      <c r="AF54" s="426"/>
      <c r="AG54" s="426"/>
      <c r="AH54" s="426"/>
      <c r="AI54" s="426"/>
      <c r="AJ54" s="426"/>
      <c r="AK54" s="426"/>
      <c r="AL54" s="426"/>
      <c r="AM54" s="426"/>
      <c r="AN54" s="426"/>
      <c r="AO54" s="426"/>
      <c r="AP54" s="426"/>
      <c r="AQ54" s="426"/>
      <c r="AR54" s="426"/>
      <c r="AS54" s="426"/>
      <c r="AT54" s="426"/>
      <c r="AU54" s="426"/>
      <c r="AV54" s="426"/>
      <c r="AW54" s="426"/>
      <c r="AX54" s="426"/>
      <c r="AY54" s="426"/>
      <c r="AZ54" s="426"/>
      <c r="BA54" s="426"/>
      <c r="BB54" s="426"/>
      <c r="BC54" s="426"/>
      <c r="BD54" s="426"/>
      <c r="BE54" s="426"/>
      <c r="BF54" s="426"/>
      <c r="BG54" s="426"/>
      <c r="BH54" s="426"/>
      <c r="BI54" s="426"/>
      <c r="BJ54" s="426"/>
      <c r="BK54" s="426"/>
      <c r="BL54" s="426"/>
      <c r="BM54" s="426"/>
      <c r="BN54" s="426"/>
      <c r="BO54" s="426"/>
      <c r="BP54" s="426"/>
      <c r="BQ54" s="426"/>
      <c r="BR54" s="426"/>
      <c r="BS54" s="426"/>
      <c r="BT54" s="426"/>
      <c r="BU54" s="426"/>
      <c r="BV54" s="426"/>
      <c r="BW54" s="426"/>
      <c r="BX54" s="426"/>
      <c r="BY54" s="426"/>
      <c r="BZ54" s="426"/>
      <c r="CA54" s="426"/>
    </row>
    <row r="55" spans="1:79" x14ac:dyDescent="0.2">
      <c r="A55" s="629"/>
      <c r="B55" s="629"/>
      <c r="C55" s="629"/>
      <c r="D55" s="419"/>
      <c r="E55" s="629"/>
      <c r="F55" s="629" t="s">
        <v>23</v>
      </c>
      <c r="G55" s="629"/>
      <c r="H55" s="629"/>
      <c r="I55" s="419"/>
      <c r="J55" s="419"/>
      <c r="K55" s="419"/>
      <c r="L55" s="419"/>
      <c r="M55" s="419" t="s">
        <v>91</v>
      </c>
      <c r="N55" s="419"/>
      <c r="O55" s="419"/>
      <c r="P55" s="419"/>
      <c r="Q55" s="419"/>
      <c r="R55" s="419"/>
      <c r="S55" s="419"/>
      <c r="T55" s="419"/>
      <c r="U55" s="419"/>
      <c r="V55" s="419"/>
      <c r="W55" s="419"/>
      <c r="X55" s="419"/>
      <c r="Y55" s="419"/>
      <c r="Z55" s="419"/>
      <c r="AA55" s="419"/>
      <c r="AB55" s="419"/>
      <c r="AI55" s="419"/>
      <c r="AJ55" s="419"/>
      <c r="AK55" s="419"/>
      <c r="AL55" s="419"/>
      <c r="AM55" s="419"/>
      <c r="AN55" s="419"/>
      <c r="AO55" s="419"/>
      <c r="AP55" s="419"/>
      <c r="AQ55" s="419"/>
      <c r="AR55" s="419"/>
      <c r="AS55" s="419"/>
      <c r="AT55" s="419"/>
      <c r="AU55" s="419"/>
      <c r="AV55" s="419"/>
      <c r="AW55" s="419"/>
      <c r="AX55" s="419"/>
      <c r="AY55" s="419"/>
      <c r="AZ55" s="419"/>
      <c r="BA55" s="419"/>
      <c r="BB55" s="419"/>
      <c r="BC55" s="419"/>
      <c r="BD55" s="419"/>
      <c r="BE55" s="419"/>
      <c r="BF55" s="419"/>
      <c r="BG55" s="419"/>
      <c r="BH55" s="419"/>
      <c r="BI55" s="419"/>
      <c r="BJ55" s="419"/>
      <c r="BK55" s="419"/>
      <c r="BL55" s="419"/>
      <c r="BM55" s="419"/>
      <c r="BN55" s="419"/>
      <c r="BO55" s="419"/>
      <c r="BP55" s="419"/>
      <c r="BQ55" s="419"/>
      <c r="BR55" s="419"/>
      <c r="BZ55" s="419"/>
      <c r="CA55" s="419"/>
    </row>
    <row r="56" spans="1:79" ht="15" customHeight="1" x14ac:dyDescent="0.2">
      <c r="C56" s="950" t="s">
        <v>370</v>
      </c>
      <c r="D56" s="951"/>
      <c r="E56" s="952"/>
      <c r="F56" s="953" t="s">
        <v>329</v>
      </c>
      <c r="G56" s="954"/>
      <c r="H56" s="955" t="s">
        <v>330</v>
      </c>
      <c r="I56" s="955" t="s">
        <v>331</v>
      </c>
      <c r="K56" s="953" t="s">
        <v>370</v>
      </c>
      <c r="L56" s="953"/>
      <c r="M56" s="953" t="s">
        <v>329</v>
      </c>
      <c r="N56" s="952"/>
      <c r="O56" s="955" t="s">
        <v>330</v>
      </c>
      <c r="P56" s="955" t="s">
        <v>331</v>
      </c>
      <c r="AI56" s="1299"/>
      <c r="AJ56" s="1299"/>
      <c r="AK56" s="1299"/>
      <c r="AL56" s="1299"/>
      <c r="AM56" s="1299"/>
      <c r="AN56" s="1299"/>
      <c r="AO56" s="1299"/>
      <c r="AP56" s="1299"/>
      <c r="AQ56" s="1299"/>
      <c r="AR56" s="1299"/>
      <c r="AS56" s="1299"/>
      <c r="AT56" s="1299"/>
      <c r="AU56" s="1299"/>
      <c r="AV56" s="1299"/>
      <c r="AW56" s="1299"/>
      <c r="AX56" s="1299"/>
      <c r="AY56" s="1299"/>
      <c r="AZ56" s="1299"/>
      <c r="BA56" s="1299"/>
      <c r="BB56" s="1299"/>
      <c r="BC56" s="1299"/>
      <c r="BD56" s="1299"/>
      <c r="BE56" s="1299"/>
      <c r="BF56" s="1299"/>
      <c r="BG56" s="1299"/>
      <c r="BH56" s="1299"/>
      <c r="BI56" s="1299"/>
      <c r="BJ56" s="1299"/>
      <c r="BK56" s="1299"/>
      <c r="BL56" s="1299"/>
      <c r="BM56" s="1299"/>
      <c r="BN56" s="1299"/>
      <c r="BO56" s="1299"/>
      <c r="BP56" s="1299"/>
      <c r="BQ56" s="1299"/>
      <c r="BR56" s="1299"/>
      <c r="BS56" s="419"/>
    </row>
    <row r="57" spans="1:79" ht="15.75" customHeight="1" x14ac:dyDescent="0.2">
      <c r="C57" s="953" t="s">
        <v>332</v>
      </c>
      <c r="D57" s="953" t="s">
        <v>333</v>
      </c>
      <c r="E57" s="952"/>
      <c r="F57" s="952"/>
      <c r="G57" s="954"/>
      <c r="H57" s="956"/>
      <c r="I57" s="957"/>
      <c r="K57" s="953" t="s">
        <v>332</v>
      </c>
      <c r="L57" s="953" t="s">
        <v>333</v>
      </c>
      <c r="M57" s="952"/>
      <c r="N57" s="952"/>
      <c r="O57" s="957"/>
      <c r="P57" s="957"/>
      <c r="AI57" s="1299"/>
      <c r="AJ57" s="1299"/>
      <c r="AK57" s="1299"/>
      <c r="AL57" s="1299"/>
      <c r="AM57" s="1299"/>
      <c r="AN57" s="1299"/>
      <c r="AO57" s="1299"/>
      <c r="AP57" s="1299"/>
      <c r="AQ57" s="1299"/>
      <c r="AR57" s="1299"/>
      <c r="AS57" s="1299"/>
      <c r="AT57" s="1299"/>
      <c r="AU57" s="1299"/>
      <c r="AV57" s="1299"/>
      <c r="AW57" s="1299"/>
      <c r="AX57" s="1299"/>
      <c r="AY57" s="1299"/>
      <c r="AZ57" s="1299"/>
      <c r="BA57" s="1299"/>
      <c r="BB57" s="1299"/>
      <c r="BC57" s="1299"/>
      <c r="BD57" s="1299"/>
      <c r="BE57" s="1299"/>
      <c r="BF57" s="1299"/>
      <c r="BG57" s="1299"/>
      <c r="BH57" s="1299"/>
      <c r="BI57" s="1299"/>
      <c r="BJ57" s="1299"/>
      <c r="BK57" s="1299"/>
      <c r="BL57" s="1299"/>
      <c r="BM57" s="1299"/>
      <c r="BN57" s="1299"/>
      <c r="BO57" s="1299"/>
      <c r="BP57" s="1299"/>
      <c r="BQ57" s="1299"/>
      <c r="BR57" s="1299"/>
      <c r="BS57" s="419"/>
    </row>
    <row r="58" spans="1:79" ht="14.25" customHeight="1" x14ac:dyDescent="0.2">
      <c r="C58" s="955">
        <v>61.612464000000003</v>
      </c>
      <c r="D58" s="955">
        <v>30.380735999999999</v>
      </c>
      <c r="E58" s="957"/>
      <c r="F58" s="957">
        <f>D58/C58</f>
        <v>0.49309399474755622</v>
      </c>
      <c r="G58" s="957"/>
      <c r="H58" s="952">
        <f>COS(ATAN(I58))</f>
        <v>0.89689103876874321</v>
      </c>
      <c r="I58" s="959">
        <f>F58</f>
        <v>0.49309399474755622</v>
      </c>
      <c r="K58" s="955">
        <v>58.244408</v>
      </c>
      <c r="L58" s="955">
        <v>20.383136</v>
      </c>
      <c r="M58" s="1160">
        <f>L58/K58</f>
        <v>0.34995867757811189</v>
      </c>
      <c r="N58" s="957"/>
      <c r="O58" s="952">
        <f>COS(ATAN(P58))</f>
        <v>0.94387051702310776</v>
      </c>
      <c r="P58" s="959">
        <f>M58</f>
        <v>0.34995867757811189</v>
      </c>
      <c r="AI58" s="419"/>
      <c r="AJ58" s="419"/>
      <c r="AK58" s="419"/>
      <c r="AL58" s="419"/>
      <c r="AM58" s="419"/>
      <c r="AN58" s="419"/>
      <c r="AO58" s="419"/>
      <c r="AP58" s="419"/>
      <c r="AQ58" s="419"/>
      <c r="AR58" s="419"/>
      <c r="AS58" s="419"/>
      <c r="AT58" s="419"/>
      <c r="AU58" s="419"/>
      <c r="AV58" s="419"/>
      <c r="AW58" s="419"/>
      <c r="AX58" s="419"/>
      <c r="AY58" s="419"/>
      <c r="AZ58" s="419"/>
      <c r="BA58" s="419"/>
      <c r="BB58" s="419"/>
      <c r="BC58" s="419"/>
      <c r="BD58" s="419"/>
      <c r="BE58" s="419"/>
      <c r="BF58" s="419"/>
      <c r="BG58" s="419"/>
      <c r="BH58" s="419"/>
      <c r="BI58" s="419"/>
      <c r="BJ58" s="419"/>
      <c r="BK58" s="419"/>
      <c r="BL58" s="419"/>
      <c r="BM58" s="419"/>
      <c r="BN58" s="419"/>
      <c r="BO58" s="419"/>
      <c r="BP58" s="419"/>
      <c r="BQ58" s="419"/>
      <c r="BR58" s="419"/>
      <c r="BS58" s="419"/>
    </row>
    <row r="59" spans="1:79" x14ac:dyDescent="0.2">
      <c r="AI59" s="419"/>
      <c r="AJ59" s="419"/>
      <c r="AK59" s="419"/>
      <c r="AL59" s="419"/>
      <c r="AM59" s="419"/>
      <c r="AN59" s="419"/>
      <c r="AO59" s="419"/>
      <c r="AP59" s="419"/>
      <c r="AQ59" s="419"/>
      <c r="AR59" s="419"/>
      <c r="AS59" s="419"/>
      <c r="AT59" s="419"/>
      <c r="AU59" s="419"/>
      <c r="AV59" s="419"/>
      <c r="AW59" s="419"/>
      <c r="AX59" s="419"/>
      <c r="AY59" s="419"/>
      <c r="AZ59" s="419"/>
      <c r="BA59" s="419"/>
      <c r="BB59" s="419"/>
      <c r="BC59" s="419"/>
      <c r="BD59" s="419"/>
      <c r="BE59" s="419"/>
      <c r="BF59" s="419"/>
      <c r="BG59" s="419"/>
      <c r="BH59" s="419"/>
      <c r="BI59" s="419"/>
      <c r="BJ59" s="419"/>
      <c r="BK59" s="419"/>
      <c r="BL59" s="419"/>
      <c r="BM59" s="419"/>
      <c r="BN59" s="419"/>
      <c r="BO59" s="419"/>
      <c r="BP59" s="419"/>
      <c r="BQ59" s="419"/>
      <c r="BR59" s="419"/>
      <c r="BS59" s="419"/>
    </row>
    <row r="64" spans="1:79" x14ac:dyDescent="0.2">
      <c r="O64" s="960" t="s">
        <v>345</v>
      </c>
      <c r="P64" s="960"/>
      <c r="Q64" s="960" t="s">
        <v>346</v>
      </c>
    </row>
    <row r="65" spans="15:17" x14ac:dyDescent="0.2">
      <c r="O65" s="960"/>
      <c r="P65" s="1162" t="s">
        <v>83</v>
      </c>
      <c r="Q65" s="1163">
        <f>SQRT((0.7*25000/100)^2-27^2)/1000</f>
        <v>0.1729045979724079</v>
      </c>
    </row>
    <row r="66" spans="15:17" x14ac:dyDescent="0.2">
      <c r="O66" s="960"/>
      <c r="P66" s="960"/>
      <c r="Q66" s="960">
        <f>Q65*1000</f>
        <v>172.90459797240788</v>
      </c>
    </row>
    <row r="69" spans="15:17" x14ac:dyDescent="0.2">
      <c r="Q69" s="375">
        <v>172.9</v>
      </c>
    </row>
    <row r="70" spans="15:17" x14ac:dyDescent="0.2">
      <c r="Q70" s="375">
        <f>Q69/1000</f>
        <v>0.1729</v>
      </c>
    </row>
  </sheetData>
  <mergeCells count="30">
    <mergeCell ref="A43:G43"/>
    <mergeCell ref="E46:F46"/>
    <mergeCell ref="B47:G47"/>
    <mergeCell ref="E50:F50"/>
    <mergeCell ref="B51:G51"/>
    <mergeCell ref="C56:D56"/>
    <mergeCell ref="A37:C37"/>
    <mergeCell ref="A38:C38"/>
    <mergeCell ref="A39:C39"/>
    <mergeCell ref="A40:C40"/>
    <mergeCell ref="A41:C41"/>
    <mergeCell ref="A42:C42"/>
    <mergeCell ref="A30:C30"/>
    <mergeCell ref="A31:C31"/>
    <mergeCell ref="A32:C32"/>
    <mergeCell ref="A33:C33"/>
    <mergeCell ref="A34:C34"/>
    <mergeCell ref="A35:C35"/>
    <mergeCell ref="AL25:AM25"/>
    <mergeCell ref="AO25:AP25"/>
    <mergeCell ref="AR25:AS25"/>
    <mergeCell ref="AU25:AV25"/>
    <mergeCell ref="AX25:AY25"/>
    <mergeCell ref="E26:F26"/>
    <mergeCell ref="A8:B8"/>
    <mergeCell ref="A15:B15"/>
    <mergeCell ref="E25:F25"/>
    <mergeCell ref="AC25:AD25"/>
    <mergeCell ref="AF25:AG25"/>
    <mergeCell ref="AI25:AJ25"/>
  </mergeCells>
  <pageMargins left="0.51181102362204722" right="0.23622047244094491" top="0.74803149606299213" bottom="0.15748031496062992" header="0.15748031496062992" footer="0.15748031496062992"/>
  <pageSetup paperSize="9" scale="97" fitToHeight="2" orientation="landscape" r:id="rId1"/>
  <headerFooter alignWithMargins="0">
    <oddHeader>&amp;L&amp;11Типовой бланк
Ведомость контрольного замера по п/ст&amp;C
&amp;"Arial Cyr,полужирный"&amp;14Сергино&amp;R&amp;11Приложение 2
&amp;"Arial Cyr,полужирный"Дата: 17.12.2014</oddHeader>
  </headerFooter>
  <rowBreaks count="1" manualBreakCount="1">
    <brk id="35" max="78" man="1"/>
  </rowBreaks>
  <colBreaks count="4" manualBreakCount="4">
    <brk id="19" max="53" man="1"/>
    <brk id="34" max="53" man="1"/>
    <brk id="49" max="53" man="1"/>
    <brk id="64" max="53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52"/>
  <sheetViews>
    <sheetView showZeros="0" view="pageBreakPreview" topLeftCell="AG1" zoomScaleNormal="100" zoomScaleSheetLayoutView="100" workbookViewId="0">
      <selection activeCell="AJ18" sqref="AJ18:BI39"/>
    </sheetView>
  </sheetViews>
  <sheetFormatPr defaultRowHeight="12.75" x14ac:dyDescent="0.2"/>
  <cols>
    <col min="1" max="1" width="3.28515625" style="960" customWidth="1"/>
    <col min="2" max="2" width="6.140625" style="960" customWidth="1"/>
    <col min="3" max="3" width="6.85546875" style="960" customWidth="1"/>
    <col min="4" max="4" width="6" style="960" customWidth="1"/>
    <col min="5" max="5" width="5.7109375" style="960" customWidth="1"/>
    <col min="6" max="6" width="6.42578125" style="960" customWidth="1"/>
    <col min="7" max="7" width="5" style="960" customWidth="1"/>
    <col min="8" max="8" width="8" style="960" customWidth="1"/>
    <col min="9" max="9" width="6.7109375" style="960" customWidth="1"/>
    <col min="10" max="11" width="8.28515625" style="960" customWidth="1"/>
    <col min="12" max="12" width="6.7109375" style="960" customWidth="1"/>
    <col min="13" max="13" width="8.28515625" style="960" customWidth="1"/>
    <col min="14" max="14" width="8.42578125" style="960" customWidth="1"/>
    <col min="15" max="15" width="6.7109375" style="960" customWidth="1"/>
    <col min="16" max="16" width="8.140625" style="960" customWidth="1"/>
    <col min="17" max="17" width="9" style="960" customWidth="1"/>
    <col min="18" max="18" width="6.7109375" style="960" customWidth="1"/>
    <col min="19" max="19" width="8.28515625" style="960" customWidth="1"/>
    <col min="20" max="20" width="9" style="960" customWidth="1"/>
    <col min="21" max="21" width="6.7109375" style="960" customWidth="1"/>
    <col min="22" max="22" width="8.85546875" style="960" customWidth="1"/>
    <col min="23" max="23" width="8" style="960" customWidth="1"/>
    <col min="24" max="24" width="6.7109375" style="960" customWidth="1"/>
    <col min="25" max="25" width="8.28515625" style="960" customWidth="1"/>
    <col min="26" max="26" width="8" style="960" customWidth="1"/>
    <col min="27" max="27" width="6.7109375" style="960" customWidth="1"/>
    <col min="28" max="28" width="8.28515625" style="960" customWidth="1"/>
    <col min="29" max="29" width="8.140625" style="960" customWidth="1"/>
    <col min="30" max="31" width="6.7109375" style="960" customWidth="1"/>
    <col min="32" max="32" width="8.140625" style="960" customWidth="1"/>
    <col min="33" max="34" width="6.7109375" style="960" customWidth="1"/>
    <col min="35" max="35" width="9.140625" style="960" customWidth="1"/>
    <col min="36" max="37" width="6.7109375" style="960" customWidth="1"/>
    <col min="38" max="38" width="8.28515625" style="960" customWidth="1"/>
    <col min="39" max="40" width="6.7109375" style="960" customWidth="1"/>
    <col min="41" max="41" width="8.140625" style="960" customWidth="1"/>
    <col min="42" max="43" width="6.7109375" style="960" customWidth="1"/>
    <col min="44" max="44" width="8.5703125" style="960" customWidth="1"/>
    <col min="45" max="46" width="6.7109375" style="960" customWidth="1"/>
    <col min="47" max="47" width="8.85546875" style="960" customWidth="1"/>
    <col min="48" max="49" width="6.7109375" style="960" customWidth="1"/>
    <col min="50" max="50" width="8.5703125" style="960" customWidth="1"/>
    <col min="51" max="52" width="6.7109375" style="960" customWidth="1"/>
    <col min="53" max="53" width="8.42578125" style="960" customWidth="1"/>
    <col min="54" max="55" width="6.7109375" style="960" customWidth="1"/>
    <col min="56" max="56" width="8.28515625" style="960" customWidth="1"/>
    <col min="57" max="57" width="6.7109375" style="960" customWidth="1"/>
    <col min="58" max="58" width="7.5703125" style="960" customWidth="1"/>
    <col min="59" max="59" width="8.42578125" style="960" customWidth="1"/>
    <col min="60" max="60" width="6.7109375" style="960" customWidth="1"/>
    <col min="61" max="62" width="8.42578125" style="960" customWidth="1"/>
    <col min="63" max="63" width="6.7109375" style="960" customWidth="1"/>
    <col min="64" max="64" width="7.42578125" style="960" customWidth="1"/>
    <col min="65" max="65" width="8.140625" style="960" customWidth="1"/>
    <col min="66" max="66" width="6.7109375" style="960" customWidth="1"/>
    <col min="67" max="67" width="7.28515625" style="960" customWidth="1"/>
    <col min="68" max="68" width="8.28515625" style="960" customWidth="1"/>
    <col min="69" max="69" width="6.7109375" style="960" customWidth="1"/>
    <col min="70" max="70" width="7.42578125" style="960" customWidth="1"/>
    <col min="71" max="71" width="8" style="960" customWidth="1"/>
    <col min="72" max="72" width="6.7109375" style="960" customWidth="1"/>
    <col min="73" max="73" width="7.5703125" style="960" customWidth="1"/>
    <col min="74" max="74" width="8.28515625" style="960" customWidth="1"/>
    <col min="75" max="75" width="6.7109375" style="960" customWidth="1"/>
    <col min="76" max="77" width="8" style="960" customWidth="1"/>
    <col min="78" max="78" width="6.7109375" style="960" customWidth="1"/>
    <col min="79" max="79" width="7.85546875" style="960" customWidth="1"/>
    <col min="80" max="81" width="8" style="960" customWidth="1"/>
    <col min="82" max="256" width="9.140625" style="960"/>
    <col min="257" max="257" width="3.28515625" style="960" customWidth="1"/>
    <col min="258" max="258" width="6.140625" style="960" customWidth="1"/>
    <col min="259" max="259" width="6.85546875" style="960" customWidth="1"/>
    <col min="260" max="260" width="6" style="960" customWidth="1"/>
    <col min="261" max="261" width="5.7109375" style="960" customWidth="1"/>
    <col min="262" max="262" width="6.42578125" style="960" customWidth="1"/>
    <col min="263" max="263" width="5" style="960" customWidth="1"/>
    <col min="264" max="264" width="8" style="960" customWidth="1"/>
    <col min="265" max="265" width="6.7109375" style="960" customWidth="1"/>
    <col min="266" max="267" width="8.28515625" style="960" customWidth="1"/>
    <col min="268" max="268" width="6.7109375" style="960" customWidth="1"/>
    <col min="269" max="269" width="8.28515625" style="960" customWidth="1"/>
    <col min="270" max="270" width="8.42578125" style="960" customWidth="1"/>
    <col min="271" max="271" width="6.7109375" style="960" customWidth="1"/>
    <col min="272" max="272" width="8.140625" style="960" customWidth="1"/>
    <col min="273" max="273" width="9" style="960" customWidth="1"/>
    <col min="274" max="274" width="6.7109375" style="960" customWidth="1"/>
    <col min="275" max="275" width="8.28515625" style="960" customWidth="1"/>
    <col min="276" max="276" width="9" style="960" customWidth="1"/>
    <col min="277" max="277" width="6.7109375" style="960" customWidth="1"/>
    <col min="278" max="278" width="8.85546875" style="960" customWidth="1"/>
    <col min="279" max="279" width="8" style="960" customWidth="1"/>
    <col min="280" max="280" width="6.7109375" style="960" customWidth="1"/>
    <col min="281" max="281" width="8.28515625" style="960" customWidth="1"/>
    <col min="282" max="282" width="8" style="960" customWidth="1"/>
    <col min="283" max="283" width="6.7109375" style="960" customWidth="1"/>
    <col min="284" max="284" width="8.28515625" style="960" customWidth="1"/>
    <col min="285" max="285" width="8.140625" style="960" customWidth="1"/>
    <col min="286" max="287" width="6.7109375" style="960" customWidth="1"/>
    <col min="288" max="288" width="8.140625" style="960" customWidth="1"/>
    <col min="289" max="290" width="6.7109375" style="960" customWidth="1"/>
    <col min="291" max="291" width="9.140625" style="960" customWidth="1"/>
    <col min="292" max="293" width="6.7109375" style="960" customWidth="1"/>
    <col min="294" max="294" width="8.28515625" style="960" customWidth="1"/>
    <col min="295" max="296" width="6.7109375" style="960" customWidth="1"/>
    <col min="297" max="297" width="8.140625" style="960" customWidth="1"/>
    <col min="298" max="299" width="6.7109375" style="960" customWidth="1"/>
    <col min="300" max="300" width="8.5703125" style="960" customWidth="1"/>
    <col min="301" max="302" width="6.7109375" style="960" customWidth="1"/>
    <col min="303" max="303" width="8.85546875" style="960" customWidth="1"/>
    <col min="304" max="305" width="6.7109375" style="960" customWidth="1"/>
    <col min="306" max="306" width="8.5703125" style="960" customWidth="1"/>
    <col min="307" max="308" width="6.7109375" style="960" customWidth="1"/>
    <col min="309" max="309" width="8.42578125" style="960" customWidth="1"/>
    <col min="310" max="311" width="6.7109375" style="960" customWidth="1"/>
    <col min="312" max="312" width="8.28515625" style="960" customWidth="1"/>
    <col min="313" max="313" width="6.7109375" style="960" customWidth="1"/>
    <col min="314" max="314" width="7.5703125" style="960" customWidth="1"/>
    <col min="315" max="315" width="8.42578125" style="960" customWidth="1"/>
    <col min="316" max="316" width="6.7109375" style="960" customWidth="1"/>
    <col min="317" max="318" width="8.42578125" style="960" customWidth="1"/>
    <col min="319" max="319" width="6.7109375" style="960" customWidth="1"/>
    <col min="320" max="320" width="7.42578125" style="960" customWidth="1"/>
    <col min="321" max="321" width="8.140625" style="960" customWidth="1"/>
    <col min="322" max="322" width="6.7109375" style="960" customWidth="1"/>
    <col min="323" max="323" width="7.28515625" style="960" customWidth="1"/>
    <col min="324" max="324" width="8.28515625" style="960" customWidth="1"/>
    <col min="325" max="325" width="6.7109375" style="960" customWidth="1"/>
    <col min="326" max="326" width="7.42578125" style="960" customWidth="1"/>
    <col min="327" max="327" width="8" style="960" customWidth="1"/>
    <col min="328" max="328" width="6.7109375" style="960" customWidth="1"/>
    <col min="329" max="329" width="7.5703125" style="960" customWidth="1"/>
    <col min="330" max="330" width="8.28515625" style="960" customWidth="1"/>
    <col min="331" max="331" width="6.7109375" style="960" customWidth="1"/>
    <col min="332" max="333" width="8" style="960" customWidth="1"/>
    <col min="334" max="334" width="6.7109375" style="960" customWidth="1"/>
    <col min="335" max="335" width="7.85546875" style="960" customWidth="1"/>
    <col min="336" max="337" width="8" style="960" customWidth="1"/>
    <col min="338" max="512" width="9.140625" style="960"/>
    <col min="513" max="513" width="3.28515625" style="960" customWidth="1"/>
    <col min="514" max="514" width="6.140625" style="960" customWidth="1"/>
    <col min="515" max="515" width="6.85546875" style="960" customWidth="1"/>
    <col min="516" max="516" width="6" style="960" customWidth="1"/>
    <col min="517" max="517" width="5.7109375" style="960" customWidth="1"/>
    <col min="518" max="518" width="6.42578125" style="960" customWidth="1"/>
    <col min="519" max="519" width="5" style="960" customWidth="1"/>
    <col min="520" max="520" width="8" style="960" customWidth="1"/>
    <col min="521" max="521" width="6.7109375" style="960" customWidth="1"/>
    <col min="522" max="523" width="8.28515625" style="960" customWidth="1"/>
    <col min="524" max="524" width="6.7109375" style="960" customWidth="1"/>
    <col min="525" max="525" width="8.28515625" style="960" customWidth="1"/>
    <col min="526" max="526" width="8.42578125" style="960" customWidth="1"/>
    <col min="527" max="527" width="6.7109375" style="960" customWidth="1"/>
    <col min="528" max="528" width="8.140625" style="960" customWidth="1"/>
    <col min="529" max="529" width="9" style="960" customWidth="1"/>
    <col min="530" max="530" width="6.7109375" style="960" customWidth="1"/>
    <col min="531" max="531" width="8.28515625" style="960" customWidth="1"/>
    <col min="532" max="532" width="9" style="960" customWidth="1"/>
    <col min="533" max="533" width="6.7109375" style="960" customWidth="1"/>
    <col min="534" max="534" width="8.85546875" style="960" customWidth="1"/>
    <col min="535" max="535" width="8" style="960" customWidth="1"/>
    <col min="536" max="536" width="6.7109375" style="960" customWidth="1"/>
    <col min="537" max="537" width="8.28515625" style="960" customWidth="1"/>
    <col min="538" max="538" width="8" style="960" customWidth="1"/>
    <col min="539" max="539" width="6.7109375" style="960" customWidth="1"/>
    <col min="540" max="540" width="8.28515625" style="960" customWidth="1"/>
    <col min="541" max="541" width="8.140625" style="960" customWidth="1"/>
    <col min="542" max="543" width="6.7109375" style="960" customWidth="1"/>
    <col min="544" max="544" width="8.140625" style="960" customWidth="1"/>
    <col min="545" max="546" width="6.7109375" style="960" customWidth="1"/>
    <col min="547" max="547" width="9.140625" style="960" customWidth="1"/>
    <col min="548" max="549" width="6.7109375" style="960" customWidth="1"/>
    <col min="550" max="550" width="8.28515625" style="960" customWidth="1"/>
    <col min="551" max="552" width="6.7109375" style="960" customWidth="1"/>
    <col min="553" max="553" width="8.140625" style="960" customWidth="1"/>
    <col min="554" max="555" width="6.7109375" style="960" customWidth="1"/>
    <col min="556" max="556" width="8.5703125" style="960" customWidth="1"/>
    <col min="557" max="558" width="6.7109375" style="960" customWidth="1"/>
    <col min="559" max="559" width="8.85546875" style="960" customWidth="1"/>
    <col min="560" max="561" width="6.7109375" style="960" customWidth="1"/>
    <col min="562" max="562" width="8.5703125" style="960" customWidth="1"/>
    <col min="563" max="564" width="6.7109375" style="960" customWidth="1"/>
    <col min="565" max="565" width="8.42578125" style="960" customWidth="1"/>
    <col min="566" max="567" width="6.7109375" style="960" customWidth="1"/>
    <col min="568" max="568" width="8.28515625" style="960" customWidth="1"/>
    <col min="569" max="569" width="6.7109375" style="960" customWidth="1"/>
    <col min="570" max="570" width="7.5703125" style="960" customWidth="1"/>
    <col min="571" max="571" width="8.42578125" style="960" customWidth="1"/>
    <col min="572" max="572" width="6.7109375" style="960" customWidth="1"/>
    <col min="573" max="574" width="8.42578125" style="960" customWidth="1"/>
    <col min="575" max="575" width="6.7109375" style="960" customWidth="1"/>
    <col min="576" max="576" width="7.42578125" style="960" customWidth="1"/>
    <col min="577" max="577" width="8.140625" style="960" customWidth="1"/>
    <col min="578" max="578" width="6.7109375" style="960" customWidth="1"/>
    <col min="579" max="579" width="7.28515625" style="960" customWidth="1"/>
    <col min="580" max="580" width="8.28515625" style="960" customWidth="1"/>
    <col min="581" max="581" width="6.7109375" style="960" customWidth="1"/>
    <col min="582" max="582" width="7.42578125" style="960" customWidth="1"/>
    <col min="583" max="583" width="8" style="960" customWidth="1"/>
    <col min="584" max="584" width="6.7109375" style="960" customWidth="1"/>
    <col min="585" max="585" width="7.5703125" style="960" customWidth="1"/>
    <col min="586" max="586" width="8.28515625" style="960" customWidth="1"/>
    <col min="587" max="587" width="6.7109375" style="960" customWidth="1"/>
    <col min="588" max="589" width="8" style="960" customWidth="1"/>
    <col min="590" max="590" width="6.7109375" style="960" customWidth="1"/>
    <col min="591" max="591" width="7.85546875" style="960" customWidth="1"/>
    <col min="592" max="593" width="8" style="960" customWidth="1"/>
    <col min="594" max="768" width="9.140625" style="960"/>
    <col min="769" max="769" width="3.28515625" style="960" customWidth="1"/>
    <col min="770" max="770" width="6.140625" style="960" customWidth="1"/>
    <col min="771" max="771" width="6.85546875" style="960" customWidth="1"/>
    <col min="772" max="772" width="6" style="960" customWidth="1"/>
    <col min="773" max="773" width="5.7109375" style="960" customWidth="1"/>
    <col min="774" max="774" width="6.42578125" style="960" customWidth="1"/>
    <col min="775" max="775" width="5" style="960" customWidth="1"/>
    <col min="776" max="776" width="8" style="960" customWidth="1"/>
    <col min="777" max="777" width="6.7109375" style="960" customWidth="1"/>
    <col min="778" max="779" width="8.28515625" style="960" customWidth="1"/>
    <col min="780" max="780" width="6.7109375" style="960" customWidth="1"/>
    <col min="781" max="781" width="8.28515625" style="960" customWidth="1"/>
    <col min="782" max="782" width="8.42578125" style="960" customWidth="1"/>
    <col min="783" max="783" width="6.7109375" style="960" customWidth="1"/>
    <col min="784" max="784" width="8.140625" style="960" customWidth="1"/>
    <col min="785" max="785" width="9" style="960" customWidth="1"/>
    <col min="786" max="786" width="6.7109375" style="960" customWidth="1"/>
    <col min="787" max="787" width="8.28515625" style="960" customWidth="1"/>
    <col min="788" max="788" width="9" style="960" customWidth="1"/>
    <col min="789" max="789" width="6.7109375" style="960" customWidth="1"/>
    <col min="790" max="790" width="8.85546875" style="960" customWidth="1"/>
    <col min="791" max="791" width="8" style="960" customWidth="1"/>
    <col min="792" max="792" width="6.7109375" style="960" customWidth="1"/>
    <col min="793" max="793" width="8.28515625" style="960" customWidth="1"/>
    <col min="794" max="794" width="8" style="960" customWidth="1"/>
    <col min="795" max="795" width="6.7109375" style="960" customWidth="1"/>
    <col min="796" max="796" width="8.28515625" style="960" customWidth="1"/>
    <col min="797" max="797" width="8.140625" style="960" customWidth="1"/>
    <col min="798" max="799" width="6.7109375" style="960" customWidth="1"/>
    <col min="800" max="800" width="8.140625" style="960" customWidth="1"/>
    <col min="801" max="802" width="6.7109375" style="960" customWidth="1"/>
    <col min="803" max="803" width="9.140625" style="960" customWidth="1"/>
    <col min="804" max="805" width="6.7109375" style="960" customWidth="1"/>
    <col min="806" max="806" width="8.28515625" style="960" customWidth="1"/>
    <col min="807" max="808" width="6.7109375" style="960" customWidth="1"/>
    <col min="809" max="809" width="8.140625" style="960" customWidth="1"/>
    <col min="810" max="811" width="6.7109375" style="960" customWidth="1"/>
    <col min="812" max="812" width="8.5703125" style="960" customWidth="1"/>
    <col min="813" max="814" width="6.7109375" style="960" customWidth="1"/>
    <col min="815" max="815" width="8.85546875" style="960" customWidth="1"/>
    <col min="816" max="817" width="6.7109375" style="960" customWidth="1"/>
    <col min="818" max="818" width="8.5703125" style="960" customWidth="1"/>
    <col min="819" max="820" width="6.7109375" style="960" customWidth="1"/>
    <col min="821" max="821" width="8.42578125" style="960" customWidth="1"/>
    <col min="822" max="823" width="6.7109375" style="960" customWidth="1"/>
    <col min="824" max="824" width="8.28515625" style="960" customWidth="1"/>
    <col min="825" max="825" width="6.7109375" style="960" customWidth="1"/>
    <col min="826" max="826" width="7.5703125" style="960" customWidth="1"/>
    <col min="827" max="827" width="8.42578125" style="960" customWidth="1"/>
    <col min="828" max="828" width="6.7109375" style="960" customWidth="1"/>
    <col min="829" max="830" width="8.42578125" style="960" customWidth="1"/>
    <col min="831" max="831" width="6.7109375" style="960" customWidth="1"/>
    <col min="832" max="832" width="7.42578125" style="960" customWidth="1"/>
    <col min="833" max="833" width="8.140625" style="960" customWidth="1"/>
    <col min="834" max="834" width="6.7109375" style="960" customWidth="1"/>
    <col min="835" max="835" width="7.28515625" style="960" customWidth="1"/>
    <col min="836" max="836" width="8.28515625" style="960" customWidth="1"/>
    <col min="837" max="837" width="6.7109375" style="960" customWidth="1"/>
    <col min="838" max="838" width="7.42578125" style="960" customWidth="1"/>
    <col min="839" max="839" width="8" style="960" customWidth="1"/>
    <col min="840" max="840" width="6.7109375" style="960" customWidth="1"/>
    <col min="841" max="841" width="7.5703125" style="960" customWidth="1"/>
    <col min="842" max="842" width="8.28515625" style="960" customWidth="1"/>
    <col min="843" max="843" width="6.7109375" style="960" customWidth="1"/>
    <col min="844" max="845" width="8" style="960" customWidth="1"/>
    <col min="846" max="846" width="6.7109375" style="960" customWidth="1"/>
    <col min="847" max="847" width="7.85546875" style="960" customWidth="1"/>
    <col min="848" max="849" width="8" style="960" customWidth="1"/>
    <col min="850" max="1024" width="9.140625" style="960"/>
    <col min="1025" max="1025" width="3.28515625" style="960" customWidth="1"/>
    <col min="1026" max="1026" width="6.140625" style="960" customWidth="1"/>
    <col min="1027" max="1027" width="6.85546875" style="960" customWidth="1"/>
    <col min="1028" max="1028" width="6" style="960" customWidth="1"/>
    <col min="1029" max="1029" width="5.7109375" style="960" customWidth="1"/>
    <col min="1030" max="1030" width="6.42578125" style="960" customWidth="1"/>
    <col min="1031" max="1031" width="5" style="960" customWidth="1"/>
    <col min="1032" max="1032" width="8" style="960" customWidth="1"/>
    <col min="1033" max="1033" width="6.7109375" style="960" customWidth="1"/>
    <col min="1034" max="1035" width="8.28515625" style="960" customWidth="1"/>
    <col min="1036" max="1036" width="6.7109375" style="960" customWidth="1"/>
    <col min="1037" max="1037" width="8.28515625" style="960" customWidth="1"/>
    <col min="1038" max="1038" width="8.42578125" style="960" customWidth="1"/>
    <col min="1039" max="1039" width="6.7109375" style="960" customWidth="1"/>
    <col min="1040" max="1040" width="8.140625" style="960" customWidth="1"/>
    <col min="1041" max="1041" width="9" style="960" customWidth="1"/>
    <col min="1042" max="1042" width="6.7109375" style="960" customWidth="1"/>
    <col min="1043" max="1043" width="8.28515625" style="960" customWidth="1"/>
    <col min="1044" max="1044" width="9" style="960" customWidth="1"/>
    <col min="1045" max="1045" width="6.7109375" style="960" customWidth="1"/>
    <col min="1046" max="1046" width="8.85546875" style="960" customWidth="1"/>
    <col min="1047" max="1047" width="8" style="960" customWidth="1"/>
    <col min="1048" max="1048" width="6.7109375" style="960" customWidth="1"/>
    <col min="1049" max="1049" width="8.28515625" style="960" customWidth="1"/>
    <col min="1050" max="1050" width="8" style="960" customWidth="1"/>
    <col min="1051" max="1051" width="6.7109375" style="960" customWidth="1"/>
    <col min="1052" max="1052" width="8.28515625" style="960" customWidth="1"/>
    <col min="1053" max="1053" width="8.140625" style="960" customWidth="1"/>
    <col min="1054" max="1055" width="6.7109375" style="960" customWidth="1"/>
    <col min="1056" max="1056" width="8.140625" style="960" customWidth="1"/>
    <col min="1057" max="1058" width="6.7109375" style="960" customWidth="1"/>
    <col min="1059" max="1059" width="9.140625" style="960" customWidth="1"/>
    <col min="1060" max="1061" width="6.7109375" style="960" customWidth="1"/>
    <col min="1062" max="1062" width="8.28515625" style="960" customWidth="1"/>
    <col min="1063" max="1064" width="6.7109375" style="960" customWidth="1"/>
    <col min="1065" max="1065" width="8.140625" style="960" customWidth="1"/>
    <col min="1066" max="1067" width="6.7109375" style="960" customWidth="1"/>
    <col min="1068" max="1068" width="8.5703125" style="960" customWidth="1"/>
    <col min="1069" max="1070" width="6.7109375" style="960" customWidth="1"/>
    <col min="1071" max="1071" width="8.85546875" style="960" customWidth="1"/>
    <col min="1072" max="1073" width="6.7109375" style="960" customWidth="1"/>
    <col min="1074" max="1074" width="8.5703125" style="960" customWidth="1"/>
    <col min="1075" max="1076" width="6.7109375" style="960" customWidth="1"/>
    <col min="1077" max="1077" width="8.42578125" style="960" customWidth="1"/>
    <col min="1078" max="1079" width="6.7109375" style="960" customWidth="1"/>
    <col min="1080" max="1080" width="8.28515625" style="960" customWidth="1"/>
    <col min="1081" max="1081" width="6.7109375" style="960" customWidth="1"/>
    <col min="1082" max="1082" width="7.5703125" style="960" customWidth="1"/>
    <col min="1083" max="1083" width="8.42578125" style="960" customWidth="1"/>
    <col min="1084" max="1084" width="6.7109375" style="960" customWidth="1"/>
    <col min="1085" max="1086" width="8.42578125" style="960" customWidth="1"/>
    <col min="1087" max="1087" width="6.7109375" style="960" customWidth="1"/>
    <col min="1088" max="1088" width="7.42578125" style="960" customWidth="1"/>
    <col min="1089" max="1089" width="8.140625" style="960" customWidth="1"/>
    <col min="1090" max="1090" width="6.7109375" style="960" customWidth="1"/>
    <col min="1091" max="1091" width="7.28515625" style="960" customWidth="1"/>
    <col min="1092" max="1092" width="8.28515625" style="960" customWidth="1"/>
    <col min="1093" max="1093" width="6.7109375" style="960" customWidth="1"/>
    <col min="1094" max="1094" width="7.42578125" style="960" customWidth="1"/>
    <col min="1095" max="1095" width="8" style="960" customWidth="1"/>
    <col min="1096" max="1096" width="6.7109375" style="960" customWidth="1"/>
    <col min="1097" max="1097" width="7.5703125" style="960" customWidth="1"/>
    <col min="1098" max="1098" width="8.28515625" style="960" customWidth="1"/>
    <col min="1099" max="1099" width="6.7109375" style="960" customWidth="1"/>
    <col min="1100" max="1101" width="8" style="960" customWidth="1"/>
    <col min="1102" max="1102" width="6.7109375" style="960" customWidth="1"/>
    <col min="1103" max="1103" width="7.85546875" style="960" customWidth="1"/>
    <col min="1104" max="1105" width="8" style="960" customWidth="1"/>
    <col min="1106" max="1280" width="9.140625" style="960"/>
    <col min="1281" max="1281" width="3.28515625" style="960" customWidth="1"/>
    <col min="1282" max="1282" width="6.140625" style="960" customWidth="1"/>
    <col min="1283" max="1283" width="6.85546875" style="960" customWidth="1"/>
    <col min="1284" max="1284" width="6" style="960" customWidth="1"/>
    <col min="1285" max="1285" width="5.7109375" style="960" customWidth="1"/>
    <col min="1286" max="1286" width="6.42578125" style="960" customWidth="1"/>
    <col min="1287" max="1287" width="5" style="960" customWidth="1"/>
    <col min="1288" max="1288" width="8" style="960" customWidth="1"/>
    <col min="1289" max="1289" width="6.7109375" style="960" customWidth="1"/>
    <col min="1290" max="1291" width="8.28515625" style="960" customWidth="1"/>
    <col min="1292" max="1292" width="6.7109375" style="960" customWidth="1"/>
    <col min="1293" max="1293" width="8.28515625" style="960" customWidth="1"/>
    <col min="1294" max="1294" width="8.42578125" style="960" customWidth="1"/>
    <col min="1295" max="1295" width="6.7109375" style="960" customWidth="1"/>
    <col min="1296" max="1296" width="8.140625" style="960" customWidth="1"/>
    <col min="1297" max="1297" width="9" style="960" customWidth="1"/>
    <col min="1298" max="1298" width="6.7109375" style="960" customWidth="1"/>
    <col min="1299" max="1299" width="8.28515625" style="960" customWidth="1"/>
    <col min="1300" max="1300" width="9" style="960" customWidth="1"/>
    <col min="1301" max="1301" width="6.7109375" style="960" customWidth="1"/>
    <col min="1302" max="1302" width="8.85546875" style="960" customWidth="1"/>
    <col min="1303" max="1303" width="8" style="960" customWidth="1"/>
    <col min="1304" max="1304" width="6.7109375" style="960" customWidth="1"/>
    <col min="1305" max="1305" width="8.28515625" style="960" customWidth="1"/>
    <col min="1306" max="1306" width="8" style="960" customWidth="1"/>
    <col min="1307" max="1307" width="6.7109375" style="960" customWidth="1"/>
    <col min="1308" max="1308" width="8.28515625" style="960" customWidth="1"/>
    <col min="1309" max="1309" width="8.140625" style="960" customWidth="1"/>
    <col min="1310" max="1311" width="6.7109375" style="960" customWidth="1"/>
    <col min="1312" max="1312" width="8.140625" style="960" customWidth="1"/>
    <col min="1313" max="1314" width="6.7109375" style="960" customWidth="1"/>
    <col min="1315" max="1315" width="9.140625" style="960" customWidth="1"/>
    <col min="1316" max="1317" width="6.7109375" style="960" customWidth="1"/>
    <col min="1318" max="1318" width="8.28515625" style="960" customWidth="1"/>
    <col min="1319" max="1320" width="6.7109375" style="960" customWidth="1"/>
    <col min="1321" max="1321" width="8.140625" style="960" customWidth="1"/>
    <col min="1322" max="1323" width="6.7109375" style="960" customWidth="1"/>
    <col min="1324" max="1324" width="8.5703125" style="960" customWidth="1"/>
    <col min="1325" max="1326" width="6.7109375" style="960" customWidth="1"/>
    <col min="1327" max="1327" width="8.85546875" style="960" customWidth="1"/>
    <col min="1328" max="1329" width="6.7109375" style="960" customWidth="1"/>
    <col min="1330" max="1330" width="8.5703125" style="960" customWidth="1"/>
    <col min="1331" max="1332" width="6.7109375" style="960" customWidth="1"/>
    <col min="1333" max="1333" width="8.42578125" style="960" customWidth="1"/>
    <col min="1334" max="1335" width="6.7109375" style="960" customWidth="1"/>
    <col min="1336" max="1336" width="8.28515625" style="960" customWidth="1"/>
    <col min="1337" max="1337" width="6.7109375" style="960" customWidth="1"/>
    <col min="1338" max="1338" width="7.5703125" style="960" customWidth="1"/>
    <col min="1339" max="1339" width="8.42578125" style="960" customWidth="1"/>
    <col min="1340" max="1340" width="6.7109375" style="960" customWidth="1"/>
    <col min="1341" max="1342" width="8.42578125" style="960" customWidth="1"/>
    <col min="1343" max="1343" width="6.7109375" style="960" customWidth="1"/>
    <col min="1344" max="1344" width="7.42578125" style="960" customWidth="1"/>
    <col min="1345" max="1345" width="8.140625" style="960" customWidth="1"/>
    <col min="1346" max="1346" width="6.7109375" style="960" customWidth="1"/>
    <col min="1347" max="1347" width="7.28515625" style="960" customWidth="1"/>
    <col min="1348" max="1348" width="8.28515625" style="960" customWidth="1"/>
    <col min="1349" max="1349" width="6.7109375" style="960" customWidth="1"/>
    <col min="1350" max="1350" width="7.42578125" style="960" customWidth="1"/>
    <col min="1351" max="1351" width="8" style="960" customWidth="1"/>
    <col min="1352" max="1352" width="6.7109375" style="960" customWidth="1"/>
    <col min="1353" max="1353" width="7.5703125" style="960" customWidth="1"/>
    <col min="1354" max="1354" width="8.28515625" style="960" customWidth="1"/>
    <col min="1355" max="1355" width="6.7109375" style="960" customWidth="1"/>
    <col min="1356" max="1357" width="8" style="960" customWidth="1"/>
    <col min="1358" max="1358" width="6.7109375" style="960" customWidth="1"/>
    <col min="1359" max="1359" width="7.85546875" style="960" customWidth="1"/>
    <col min="1360" max="1361" width="8" style="960" customWidth="1"/>
    <col min="1362" max="1536" width="9.140625" style="960"/>
    <col min="1537" max="1537" width="3.28515625" style="960" customWidth="1"/>
    <col min="1538" max="1538" width="6.140625" style="960" customWidth="1"/>
    <col min="1539" max="1539" width="6.85546875" style="960" customWidth="1"/>
    <col min="1540" max="1540" width="6" style="960" customWidth="1"/>
    <col min="1541" max="1541" width="5.7109375" style="960" customWidth="1"/>
    <col min="1542" max="1542" width="6.42578125" style="960" customWidth="1"/>
    <col min="1543" max="1543" width="5" style="960" customWidth="1"/>
    <col min="1544" max="1544" width="8" style="960" customWidth="1"/>
    <col min="1545" max="1545" width="6.7109375" style="960" customWidth="1"/>
    <col min="1546" max="1547" width="8.28515625" style="960" customWidth="1"/>
    <col min="1548" max="1548" width="6.7109375" style="960" customWidth="1"/>
    <col min="1549" max="1549" width="8.28515625" style="960" customWidth="1"/>
    <col min="1550" max="1550" width="8.42578125" style="960" customWidth="1"/>
    <col min="1551" max="1551" width="6.7109375" style="960" customWidth="1"/>
    <col min="1552" max="1552" width="8.140625" style="960" customWidth="1"/>
    <col min="1553" max="1553" width="9" style="960" customWidth="1"/>
    <col min="1554" max="1554" width="6.7109375" style="960" customWidth="1"/>
    <col min="1555" max="1555" width="8.28515625" style="960" customWidth="1"/>
    <col min="1556" max="1556" width="9" style="960" customWidth="1"/>
    <col min="1557" max="1557" width="6.7109375" style="960" customWidth="1"/>
    <col min="1558" max="1558" width="8.85546875" style="960" customWidth="1"/>
    <col min="1559" max="1559" width="8" style="960" customWidth="1"/>
    <col min="1560" max="1560" width="6.7109375" style="960" customWidth="1"/>
    <col min="1561" max="1561" width="8.28515625" style="960" customWidth="1"/>
    <col min="1562" max="1562" width="8" style="960" customWidth="1"/>
    <col min="1563" max="1563" width="6.7109375" style="960" customWidth="1"/>
    <col min="1564" max="1564" width="8.28515625" style="960" customWidth="1"/>
    <col min="1565" max="1565" width="8.140625" style="960" customWidth="1"/>
    <col min="1566" max="1567" width="6.7109375" style="960" customWidth="1"/>
    <col min="1568" max="1568" width="8.140625" style="960" customWidth="1"/>
    <col min="1569" max="1570" width="6.7109375" style="960" customWidth="1"/>
    <col min="1571" max="1571" width="9.140625" style="960" customWidth="1"/>
    <col min="1572" max="1573" width="6.7109375" style="960" customWidth="1"/>
    <col min="1574" max="1574" width="8.28515625" style="960" customWidth="1"/>
    <col min="1575" max="1576" width="6.7109375" style="960" customWidth="1"/>
    <col min="1577" max="1577" width="8.140625" style="960" customWidth="1"/>
    <col min="1578" max="1579" width="6.7109375" style="960" customWidth="1"/>
    <col min="1580" max="1580" width="8.5703125" style="960" customWidth="1"/>
    <col min="1581" max="1582" width="6.7109375" style="960" customWidth="1"/>
    <col min="1583" max="1583" width="8.85546875" style="960" customWidth="1"/>
    <col min="1584" max="1585" width="6.7109375" style="960" customWidth="1"/>
    <col min="1586" max="1586" width="8.5703125" style="960" customWidth="1"/>
    <col min="1587" max="1588" width="6.7109375" style="960" customWidth="1"/>
    <col min="1589" max="1589" width="8.42578125" style="960" customWidth="1"/>
    <col min="1590" max="1591" width="6.7109375" style="960" customWidth="1"/>
    <col min="1592" max="1592" width="8.28515625" style="960" customWidth="1"/>
    <col min="1593" max="1593" width="6.7109375" style="960" customWidth="1"/>
    <col min="1594" max="1594" width="7.5703125" style="960" customWidth="1"/>
    <col min="1595" max="1595" width="8.42578125" style="960" customWidth="1"/>
    <col min="1596" max="1596" width="6.7109375" style="960" customWidth="1"/>
    <col min="1597" max="1598" width="8.42578125" style="960" customWidth="1"/>
    <col min="1599" max="1599" width="6.7109375" style="960" customWidth="1"/>
    <col min="1600" max="1600" width="7.42578125" style="960" customWidth="1"/>
    <col min="1601" max="1601" width="8.140625" style="960" customWidth="1"/>
    <col min="1602" max="1602" width="6.7109375" style="960" customWidth="1"/>
    <col min="1603" max="1603" width="7.28515625" style="960" customWidth="1"/>
    <col min="1604" max="1604" width="8.28515625" style="960" customWidth="1"/>
    <col min="1605" max="1605" width="6.7109375" style="960" customWidth="1"/>
    <col min="1606" max="1606" width="7.42578125" style="960" customWidth="1"/>
    <col min="1607" max="1607" width="8" style="960" customWidth="1"/>
    <col min="1608" max="1608" width="6.7109375" style="960" customWidth="1"/>
    <col min="1609" max="1609" width="7.5703125" style="960" customWidth="1"/>
    <col min="1610" max="1610" width="8.28515625" style="960" customWidth="1"/>
    <col min="1611" max="1611" width="6.7109375" style="960" customWidth="1"/>
    <col min="1612" max="1613" width="8" style="960" customWidth="1"/>
    <col min="1614" max="1614" width="6.7109375" style="960" customWidth="1"/>
    <col min="1615" max="1615" width="7.85546875" style="960" customWidth="1"/>
    <col min="1616" max="1617" width="8" style="960" customWidth="1"/>
    <col min="1618" max="1792" width="9.140625" style="960"/>
    <col min="1793" max="1793" width="3.28515625" style="960" customWidth="1"/>
    <col min="1794" max="1794" width="6.140625" style="960" customWidth="1"/>
    <col min="1795" max="1795" width="6.85546875" style="960" customWidth="1"/>
    <col min="1796" max="1796" width="6" style="960" customWidth="1"/>
    <col min="1797" max="1797" width="5.7109375" style="960" customWidth="1"/>
    <col min="1798" max="1798" width="6.42578125" style="960" customWidth="1"/>
    <col min="1799" max="1799" width="5" style="960" customWidth="1"/>
    <col min="1800" max="1800" width="8" style="960" customWidth="1"/>
    <col min="1801" max="1801" width="6.7109375" style="960" customWidth="1"/>
    <col min="1802" max="1803" width="8.28515625" style="960" customWidth="1"/>
    <col min="1804" max="1804" width="6.7109375" style="960" customWidth="1"/>
    <col min="1805" max="1805" width="8.28515625" style="960" customWidth="1"/>
    <col min="1806" max="1806" width="8.42578125" style="960" customWidth="1"/>
    <col min="1807" max="1807" width="6.7109375" style="960" customWidth="1"/>
    <col min="1808" max="1808" width="8.140625" style="960" customWidth="1"/>
    <col min="1809" max="1809" width="9" style="960" customWidth="1"/>
    <col min="1810" max="1810" width="6.7109375" style="960" customWidth="1"/>
    <col min="1811" max="1811" width="8.28515625" style="960" customWidth="1"/>
    <col min="1812" max="1812" width="9" style="960" customWidth="1"/>
    <col min="1813" max="1813" width="6.7109375" style="960" customWidth="1"/>
    <col min="1814" max="1814" width="8.85546875" style="960" customWidth="1"/>
    <col min="1815" max="1815" width="8" style="960" customWidth="1"/>
    <col min="1816" max="1816" width="6.7109375" style="960" customWidth="1"/>
    <col min="1817" max="1817" width="8.28515625" style="960" customWidth="1"/>
    <col min="1818" max="1818" width="8" style="960" customWidth="1"/>
    <col min="1819" max="1819" width="6.7109375" style="960" customWidth="1"/>
    <col min="1820" max="1820" width="8.28515625" style="960" customWidth="1"/>
    <col min="1821" max="1821" width="8.140625" style="960" customWidth="1"/>
    <col min="1822" max="1823" width="6.7109375" style="960" customWidth="1"/>
    <col min="1824" max="1824" width="8.140625" style="960" customWidth="1"/>
    <col min="1825" max="1826" width="6.7109375" style="960" customWidth="1"/>
    <col min="1827" max="1827" width="9.140625" style="960" customWidth="1"/>
    <col min="1828" max="1829" width="6.7109375" style="960" customWidth="1"/>
    <col min="1830" max="1830" width="8.28515625" style="960" customWidth="1"/>
    <col min="1831" max="1832" width="6.7109375" style="960" customWidth="1"/>
    <col min="1833" max="1833" width="8.140625" style="960" customWidth="1"/>
    <col min="1834" max="1835" width="6.7109375" style="960" customWidth="1"/>
    <col min="1836" max="1836" width="8.5703125" style="960" customWidth="1"/>
    <col min="1837" max="1838" width="6.7109375" style="960" customWidth="1"/>
    <col min="1839" max="1839" width="8.85546875" style="960" customWidth="1"/>
    <col min="1840" max="1841" width="6.7109375" style="960" customWidth="1"/>
    <col min="1842" max="1842" width="8.5703125" style="960" customWidth="1"/>
    <col min="1843" max="1844" width="6.7109375" style="960" customWidth="1"/>
    <col min="1845" max="1845" width="8.42578125" style="960" customWidth="1"/>
    <col min="1846" max="1847" width="6.7109375" style="960" customWidth="1"/>
    <col min="1848" max="1848" width="8.28515625" style="960" customWidth="1"/>
    <col min="1849" max="1849" width="6.7109375" style="960" customWidth="1"/>
    <col min="1850" max="1850" width="7.5703125" style="960" customWidth="1"/>
    <col min="1851" max="1851" width="8.42578125" style="960" customWidth="1"/>
    <col min="1852" max="1852" width="6.7109375" style="960" customWidth="1"/>
    <col min="1853" max="1854" width="8.42578125" style="960" customWidth="1"/>
    <col min="1855" max="1855" width="6.7109375" style="960" customWidth="1"/>
    <col min="1856" max="1856" width="7.42578125" style="960" customWidth="1"/>
    <col min="1857" max="1857" width="8.140625" style="960" customWidth="1"/>
    <col min="1858" max="1858" width="6.7109375" style="960" customWidth="1"/>
    <col min="1859" max="1859" width="7.28515625" style="960" customWidth="1"/>
    <col min="1860" max="1860" width="8.28515625" style="960" customWidth="1"/>
    <col min="1861" max="1861" width="6.7109375" style="960" customWidth="1"/>
    <col min="1862" max="1862" width="7.42578125" style="960" customWidth="1"/>
    <col min="1863" max="1863" width="8" style="960" customWidth="1"/>
    <col min="1864" max="1864" width="6.7109375" style="960" customWidth="1"/>
    <col min="1865" max="1865" width="7.5703125" style="960" customWidth="1"/>
    <col min="1866" max="1866" width="8.28515625" style="960" customWidth="1"/>
    <col min="1867" max="1867" width="6.7109375" style="960" customWidth="1"/>
    <col min="1868" max="1869" width="8" style="960" customWidth="1"/>
    <col min="1870" max="1870" width="6.7109375" style="960" customWidth="1"/>
    <col min="1871" max="1871" width="7.85546875" style="960" customWidth="1"/>
    <col min="1872" max="1873" width="8" style="960" customWidth="1"/>
    <col min="1874" max="2048" width="9.140625" style="960"/>
    <col min="2049" max="2049" width="3.28515625" style="960" customWidth="1"/>
    <col min="2050" max="2050" width="6.140625" style="960" customWidth="1"/>
    <col min="2051" max="2051" width="6.85546875" style="960" customWidth="1"/>
    <col min="2052" max="2052" width="6" style="960" customWidth="1"/>
    <col min="2053" max="2053" width="5.7109375" style="960" customWidth="1"/>
    <col min="2054" max="2054" width="6.42578125" style="960" customWidth="1"/>
    <col min="2055" max="2055" width="5" style="960" customWidth="1"/>
    <col min="2056" max="2056" width="8" style="960" customWidth="1"/>
    <col min="2057" max="2057" width="6.7109375" style="960" customWidth="1"/>
    <col min="2058" max="2059" width="8.28515625" style="960" customWidth="1"/>
    <col min="2060" max="2060" width="6.7109375" style="960" customWidth="1"/>
    <col min="2061" max="2061" width="8.28515625" style="960" customWidth="1"/>
    <col min="2062" max="2062" width="8.42578125" style="960" customWidth="1"/>
    <col min="2063" max="2063" width="6.7109375" style="960" customWidth="1"/>
    <col min="2064" max="2064" width="8.140625" style="960" customWidth="1"/>
    <col min="2065" max="2065" width="9" style="960" customWidth="1"/>
    <col min="2066" max="2066" width="6.7109375" style="960" customWidth="1"/>
    <col min="2067" max="2067" width="8.28515625" style="960" customWidth="1"/>
    <col min="2068" max="2068" width="9" style="960" customWidth="1"/>
    <col min="2069" max="2069" width="6.7109375" style="960" customWidth="1"/>
    <col min="2070" max="2070" width="8.85546875" style="960" customWidth="1"/>
    <col min="2071" max="2071" width="8" style="960" customWidth="1"/>
    <col min="2072" max="2072" width="6.7109375" style="960" customWidth="1"/>
    <col min="2073" max="2073" width="8.28515625" style="960" customWidth="1"/>
    <col min="2074" max="2074" width="8" style="960" customWidth="1"/>
    <col min="2075" max="2075" width="6.7109375" style="960" customWidth="1"/>
    <col min="2076" max="2076" width="8.28515625" style="960" customWidth="1"/>
    <col min="2077" max="2077" width="8.140625" style="960" customWidth="1"/>
    <col min="2078" max="2079" width="6.7109375" style="960" customWidth="1"/>
    <col min="2080" max="2080" width="8.140625" style="960" customWidth="1"/>
    <col min="2081" max="2082" width="6.7109375" style="960" customWidth="1"/>
    <col min="2083" max="2083" width="9.140625" style="960" customWidth="1"/>
    <col min="2084" max="2085" width="6.7109375" style="960" customWidth="1"/>
    <col min="2086" max="2086" width="8.28515625" style="960" customWidth="1"/>
    <col min="2087" max="2088" width="6.7109375" style="960" customWidth="1"/>
    <col min="2089" max="2089" width="8.140625" style="960" customWidth="1"/>
    <col min="2090" max="2091" width="6.7109375" style="960" customWidth="1"/>
    <col min="2092" max="2092" width="8.5703125" style="960" customWidth="1"/>
    <col min="2093" max="2094" width="6.7109375" style="960" customWidth="1"/>
    <col min="2095" max="2095" width="8.85546875" style="960" customWidth="1"/>
    <col min="2096" max="2097" width="6.7109375" style="960" customWidth="1"/>
    <col min="2098" max="2098" width="8.5703125" style="960" customWidth="1"/>
    <col min="2099" max="2100" width="6.7109375" style="960" customWidth="1"/>
    <col min="2101" max="2101" width="8.42578125" style="960" customWidth="1"/>
    <col min="2102" max="2103" width="6.7109375" style="960" customWidth="1"/>
    <col min="2104" max="2104" width="8.28515625" style="960" customWidth="1"/>
    <col min="2105" max="2105" width="6.7109375" style="960" customWidth="1"/>
    <col min="2106" max="2106" width="7.5703125" style="960" customWidth="1"/>
    <col min="2107" max="2107" width="8.42578125" style="960" customWidth="1"/>
    <col min="2108" max="2108" width="6.7109375" style="960" customWidth="1"/>
    <col min="2109" max="2110" width="8.42578125" style="960" customWidth="1"/>
    <col min="2111" max="2111" width="6.7109375" style="960" customWidth="1"/>
    <col min="2112" max="2112" width="7.42578125" style="960" customWidth="1"/>
    <col min="2113" max="2113" width="8.140625" style="960" customWidth="1"/>
    <col min="2114" max="2114" width="6.7109375" style="960" customWidth="1"/>
    <col min="2115" max="2115" width="7.28515625" style="960" customWidth="1"/>
    <col min="2116" max="2116" width="8.28515625" style="960" customWidth="1"/>
    <col min="2117" max="2117" width="6.7109375" style="960" customWidth="1"/>
    <col min="2118" max="2118" width="7.42578125" style="960" customWidth="1"/>
    <col min="2119" max="2119" width="8" style="960" customWidth="1"/>
    <col min="2120" max="2120" width="6.7109375" style="960" customWidth="1"/>
    <col min="2121" max="2121" width="7.5703125" style="960" customWidth="1"/>
    <col min="2122" max="2122" width="8.28515625" style="960" customWidth="1"/>
    <col min="2123" max="2123" width="6.7109375" style="960" customWidth="1"/>
    <col min="2124" max="2125" width="8" style="960" customWidth="1"/>
    <col min="2126" max="2126" width="6.7109375" style="960" customWidth="1"/>
    <col min="2127" max="2127" width="7.85546875" style="960" customWidth="1"/>
    <col min="2128" max="2129" width="8" style="960" customWidth="1"/>
    <col min="2130" max="2304" width="9.140625" style="960"/>
    <col min="2305" max="2305" width="3.28515625" style="960" customWidth="1"/>
    <col min="2306" max="2306" width="6.140625" style="960" customWidth="1"/>
    <col min="2307" max="2307" width="6.85546875" style="960" customWidth="1"/>
    <col min="2308" max="2308" width="6" style="960" customWidth="1"/>
    <col min="2309" max="2309" width="5.7109375" style="960" customWidth="1"/>
    <col min="2310" max="2310" width="6.42578125" style="960" customWidth="1"/>
    <col min="2311" max="2311" width="5" style="960" customWidth="1"/>
    <col min="2312" max="2312" width="8" style="960" customWidth="1"/>
    <col min="2313" max="2313" width="6.7109375" style="960" customWidth="1"/>
    <col min="2314" max="2315" width="8.28515625" style="960" customWidth="1"/>
    <col min="2316" max="2316" width="6.7109375" style="960" customWidth="1"/>
    <col min="2317" max="2317" width="8.28515625" style="960" customWidth="1"/>
    <col min="2318" max="2318" width="8.42578125" style="960" customWidth="1"/>
    <col min="2319" max="2319" width="6.7109375" style="960" customWidth="1"/>
    <col min="2320" max="2320" width="8.140625" style="960" customWidth="1"/>
    <col min="2321" max="2321" width="9" style="960" customWidth="1"/>
    <col min="2322" max="2322" width="6.7109375" style="960" customWidth="1"/>
    <col min="2323" max="2323" width="8.28515625" style="960" customWidth="1"/>
    <col min="2324" max="2324" width="9" style="960" customWidth="1"/>
    <col min="2325" max="2325" width="6.7109375" style="960" customWidth="1"/>
    <col min="2326" max="2326" width="8.85546875" style="960" customWidth="1"/>
    <col min="2327" max="2327" width="8" style="960" customWidth="1"/>
    <col min="2328" max="2328" width="6.7109375" style="960" customWidth="1"/>
    <col min="2329" max="2329" width="8.28515625" style="960" customWidth="1"/>
    <col min="2330" max="2330" width="8" style="960" customWidth="1"/>
    <col min="2331" max="2331" width="6.7109375" style="960" customWidth="1"/>
    <col min="2332" max="2332" width="8.28515625" style="960" customWidth="1"/>
    <col min="2333" max="2333" width="8.140625" style="960" customWidth="1"/>
    <col min="2334" max="2335" width="6.7109375" style="960" customWidth="1"/>
    <col min="2336" max="2336" width="8.140625" style="960" customWidth="1"/>
    <col min="2337" max="2338" width="6.7109375" style="960" customWidth="1"/>
    <col min="2339" max="2339" width="9.140625" style="960" customWidth="1"/>
    <col min="2340" max="2341" width="6.7109375" style="960" customWidth="1"/>
    <col min="2342" max="2342" width="8.28515625" style="960" customWidth="1"/>
    <col min="2343" max="2344" width="6.7109375" style="960" customWidth="1"/>
    <col min="2345" max="2345" width="8.140625" style="960" customWidth="1"/>
    <col min="2346" max="2347" width="6.7109375" style="960" customWidth="1"/>
    <col min="2348" max="2348" width="8.5703125" style="960" customWidth="1"/>
    <col min="2349" max="2350" width="6.7109375" style="960" customWidth="1"/>
    <col min="2351" max="2351" width="8.85546875" style="960" customWidth="1"/>
    <col min="2352" max="2353" width="6.7109375" style="960" customWidth="1"/>
    <col min="2354" max="2354" width="8.5703125" style="960" customWidth="1"/>
    <col min="2355" max="2356" width="6.7109375" style="960" customWidth="1"/>
    <col min="2357" max="2357" width="8.42578125" style="960" customWidth="1"/>
    <col min="2358" max="2359" width="6.7109375" style="960" customWidth="1"/>
    <col min="2360" max="2360" width="8.28515625" style="960" customWidth="1"/>
    <col min="2361" max="2361" width="6.7109375" style="960" customWidth="1"/>
    <col min="2362" max="2362" width="7.5703125" style="960" customWidth="1"/>
    <col min="2363" max="2363" width="8.42578125" style="960" customWidth="1"/>
    <col min="2364" max="2364" width="6.7109375" style="960" customWidth="1"/>
    <col min="2365" max="2366" width="8.42578125" style="960" customWidth="1"/>
    <col min="2367" max="2367" width="6.7109375" style="960" customWidth="1"/>
    <col min="2368" max="2368" width="7.42578125" style="960" customWidth="1"/>
    <col min="2369" max="2369" width="8.140625" style="960" customWidth="1"/>
    <col min="2370" max="2370" width="6.7109375" style="960" customWidth="1"/>
    <col min="2371" max="2371" width="7.28515625" style="960" customWidth="1"/>
    <col min="2372" max="2372" width="8.28515625" style="960" customWidth="1"/>
    <col min="2373" max="2373" width="6.7109375" style="960" customWidth="1"/>
    <col min="2374" max="2374" width="7.42578125" style="960" customWidth="1"/>
    <col min="2375" max="2375" width="8" style="960" customWidth="1"/>
    <col min="2376" max="2376" width="6.7109375" style="960" customWidth="1"/>
    <col min="2377" max="2377" width="7.5703125" style="960" customWidth="1"/>
    <col min="2378" max="2378" width="8.28515625" style="960" customWidth="1"/>
    <col min="2379" max="2379" width="6.7109375" style="960" customWidth="1"/>
    <col min="2380" max="2381" width="8" style="960" customWidth="1"/>
    <col min="2382" max="2382" width="6.7109375" style="960" customWidth="1"/>
    <col min="2383" max="2383" width="7.85546875" style="960" customWidth="1"/>
    <col min="2384" max="2385" width="8" style="960" customWidth="1"/>
    <col min="2386" max="2560" width="9.140625" style="960"/>
    <col min="2561" max="2561" width="3.28515625" style="960" customWidth="1"/>
    <col min="2562" max="2562" width="6.140625" style="960" customWidth="1"/>
    <col min="2563" max="2563" width="6.85546875" style="960" customWidth="1"/>
    <col min="2564" max="2564" width="6" style="960" customWidth="1"/>
    <col min="2565" max="2565" width="5.7109375" style="960" customWidth="1"/>
    <col min="2566" max="2566" width="6.42578125" style="960" customWidth="1"/>
    <col min="2567" max="2567" width="5" style="960" customWidth="1"/>
    <col min="2568" max="2568" width="8" style="960" customWidth="1"/>
    <col min="2569" max="2569" width="6.7109375" style="960" customWidth="1"/>
    <col min="2570" max="2571" width="8.28515625" style="960" customWidth="1"/>
    <col min="2572" max="2572" width="6.7109375" style="960" customWidth="1"/>
    <col min="2573" max="2573" width="8.28515625" style="960" customWidth="1"/>
    <col min="2574" max="2574" width="8.42578125" style="960" customWidth="1"/>
    <col min="2575" max="2575" width="6.7109375" style="960" customWidth="1"/>
    <col min="2576" max="2576" width="8.140625" style="960" customWidth="1"/>
    <col min="2577" max="2577" width="9" style="960" customWidth="1"/>
    <col min="2578" max="2578" width="6.7109375" style="960" customWidth="1"/>
    <col min="2579" max="2579" width="8.28515625" style="960" customWidth="1"/>
    <col min="2580" max="2580" width="9" style="960" customWidth="1"/>
    <col min="2581" max="2581" width="6.7109375" style="960" customWidth="1"/>
    <col min="2582" max="2582" width="8.85546875" style="960" customWidth="1"/>
    <col min="2583" max="2583" width="8" style="960" customWidth="1"/>
    <col min="2584" max="2584" width="6.7109375" style="960" customWidth="1"/>
    <col min="2585" max="2585" width="8.28515625" style="960" customWidth="1"/>
    <col min="2586" max="2586" width="8" style="960" customWidth="1"/>
    <col min="2587" max="2587" width="6.7109375" style="960" customWidth="1"/>
    <col min="2588" max="2588" width="8.28515625" style="960" customWidth="1"/>
    <col min="2589" max="2589" width="8.140625" style="960" customWidth="1"/>
    <col min="2590" max="2591" width="6.7109375" style="960" customWidth="1"/>
    <col min="2592" max="2592" width="8.140625" style="960" customWidth="1"/>
    <col min="2593" max="2594" width="6.7109375" style="960" customWidth="1"/>
    <col min="2595" max="2595" width="9.140625" style="960" customWidth="1"/>
    <col min="2596" max="2597" width="6.7109375" style="960" customWidth="1"/>
    <col min="2598" max="2598" width="8.28515625" style="960" customWidth="1"/>
    <col min="2599" max="2600" width="6.7109375" style="960" customWidth="1"/>
    <col min="2601" max="2601" width="8.140625" style="960" customWidth="1"/>
    <col min="2602" max="2603" width="6.7109375" style="960" customWidth="1"/>
    <col min="2604" max="2604" width="8.5703125" style="960" customWidth="1"/>
    <col min="2605" max="2606" width="6.7109375" style="960" customWidth="1"/>
    <col min="2607" max="2607" width="8.85546875" style="960" customWidth="1"/>
    <col min="2608" max="2609" width="6.7109375" style="960" customWidth="1"/>
    <col min="2610" max="2610" width="8.5703125" style="960" customWidth="1"/>
    <col min="2611" max="2612" width="6.7109375" style="960" customWidth="1"/>
    <col min="2613" max="2613" width="8.42578125" style="960" customWidth="1"/>
    <col min="2614" max="2615" width="6.7109375" style="960" customWidth="1"/>
    <col min="2616" max="2616" width="8.28515625" style="960" customWidth="1"/>
    <col min="2617" max="2617" width="6.7109375" style="960" customWidth="1"/>
    <col min="2618" max="2618" width="7.5703125" style="960" customWidth="1"/>
    <col min="2619" max="2619" width="8.42578125" style="960" customWidth="1"/>
    <col min="2620" max="2620" width="6.7109375" style="960" customWidth="1"/>
    <col min="2621" max="2622" width="8.42578125" style="960" customWidth="1"/>
    <col min="2623" max="2623" width="6.7109375" style="960" customWidth="1"/>
    <col min="2624" max="2624" width="7.42578125" style="960" customWidth="1"/>
    <col min="2625" max="2625" width="8.140625" style="960" customWidth="1"/>
    <col min="2626" max="2626" width="6.7109375" style="960" customWidth="1"/>
    <col min="2627" max="2627" width="7.28515625" style="960" customWidth="1"/>
    <col min="2628" max="2628" width="8.28515625" style="960" customWidth="1"/>
    <col min="2629" max="2629" width="6.7109375" style="960" customWidth="1"/>
    <col min="2630" max="2630" width="7.42578125" style="960" customWidth="1"/>
    <col min="2631" max="2631" width="8" style="960" customWidth="1"/>
    <col min="2632" max="2632" width="6.7109375" style="960" customWidth="1"/>
    <col min="2633" max="2633" width="7.5703125" style="960" customWidth="1"/>
    <col min="2634" max="2634" width="8.28515625" style="960" customWidth="1"/>
    <col min="2635" max="2635" width="6.7109375" style="960" customWidth="1"/>
    <col min="2636" max="2637" width="8" style="960" customWidth="1"/>
    <col min="2638" max="2638" width="6.7109375" style="960" customWidth="1"/>
    <col min="2639" max="2639" width="7.85546875" style="960" customWidth="1"/>
    <col min="2640" max="2641" width="8" style="960" customWidth="1"/>
    <col min="2642" max="2816" width="9.140625" style="960"/>
    <col min="2817" max="2817" width="3.28515625" style="960" customWidth="1"/>
    <col min="2818" max="2818" width="6.140625" style="960" customWidth="1"/>
    <col min="2819" max="2819" width="6.85546875" style="960" customWidth="1"/>
    <col min="2820" max="2820" width="6" style="960" customWidth="1"/>
    <col min="2821" max="2821" width="5.7109375" style="960" customWidth="1"/>
    <col min="2822" max="2822" width="6.42578125" style="960" customWidth="1"/>
    <col min="2823" max="2823" width="5" style="960" customWidth="1"/>
    <col min="2824" max="2824" width="8" style="960" customWidth="1"/>
    <col min="2825" max="2825" width="6.7109375" style="960" customWidth="1"/>
    <col min="2826" max="2827" width="8.28515625" style="960" customWidth="1"/>
    <col min="2828" max="2828" width="6.7109375" style="960" customWidth="1"/>
    <col min="2829" max="2829" width="8.28515625" style="960" customWidth="1"/>
    <col min="2830" max="2830" width="8.42578125" style="960" customWidth="1"/>
    <col min="2831" max="2831" width="6.7109375" style="960" customWidth="1"/>
    <col min="2832" max="2832" width="8.140625" style="960" customWidth="1"/>
    <col min="2833" max="2833" width="9" style="960" customWidth="1"/>
    <col min="2834" max="2834" width="6.7109375" style="960" customWidth="1"/>
    <col min="2835" max="2835" width="8.28515625" style="960" customWidth="1"/>
    <col min="2836" max="2836" width="9" style="960" customWidth="1"/>
    <col min="2837" max="2837" width="6.7109375" style="960" customWidth="1"/>
    <col min="2838" max="2838" width="8.85546875" style="960" customWidth="1"/>
    <col min="2839" max="2839" width="8" style="960" customWidth="1"/>
    <col min="2840" max="2840" width="6.7109375" style="960" customWidth="1"/>
    <col min="2841" max="2841" width="8.28515625" style="960" customWidth="1"/>
    <col min="2842" max="2842" width="8" style="960" customWidth="1"/>
    <col min="2843" max="2843" width="6.7109375" style="960" customWidth="1"/>
    <col min="2844" max="2844" width="8.28515625" style="960" customWidth="1"/>
    <col min="2845" max="2845" width="8.140625" style="960" customWidth="1"/>
    <col min="2846" max="2847" width="6.7109375" style="960" customWidth="1"/>
    <col min="2848" max="2848" width="8.140625" style="960" customWidth="1"/>
    <col min="2849" max="2850" width="6.7109375" style="960" customWidth="1"/>
    <col min="2851" max="2851" width="9.140625" style="960" customWidth="1"/>
    <col min="2852" max="2853" width="6.7109375" style="960" customWidth="1"/>
    <col min="2854" max="2854" width="8.28515625" style="960" customWidth="1"/>
    <col min="2855" max="2856" width="6.7109375" style="960" customWidth="1"/>
    <col min="2857" max="2857" width="8.140625" style="960" customWidth="1"/>
    <col min="2858" max="2859" width="6.7109375" style="960" customWidth="1"/>
    <col min="2860" max="2860" width="8.5703125" style="960" customWidth="1"/>
    <col min="2861" max="2862" width="6.7109375" style="960" customWidth="1"/>
    <col min="2863" max="2863" width="8.85546875" style="960" customWidth="1"/>
    <col min="2864" max="2865" width="6.7109375" style="960" customWidth="1"/>
    <col min="2866" max="2866" width="8.5703125" style="960" customWidth="1"/>
    <col min="2867" max="2868" width="6.7109375" style="960" customWidth="1"/>
    <col min="2869" max="2869" width="8.42578125" style="960" customWidth="1"/>
    <col min="2870" max="2871" width="6.7109375" style="960" customWidth="1"/>
    <col min="2872" max="2872" width="8.28515625" style="960" customWidth="1"/>
    <col min="2873" max="2873" width="6.7109375" style="960" customWidth="1"/>
    <col min="2874" max="2874" width="7.5703125" style="960" customWidth="1"/>
    <col min="2875" max="2875" width="8.42578125" style="960" customWidth="1"/>
    <col min="2876" max="2876" width="6.7109375" style="960" customWidth="1"/>
    <col min="2877" max="2878" width="8.42578125" style="960" customWidth="1"/>
    <col min="2879" max="2879" width="6.7109375" style="960" customWidth="1"/>
    <col min="2880" max="2880" width="7.42578125" style="960" customWidth="1"/>
    <col min="2881" max="2881" width="8.140625" style="960" customWidth="1"/>
    <col min="2882" max="2882" width="6.7109375" style="960" customWidth="1"/>
    <col min="2883" max="2883" width="7.28515625" style="960" customWidth="1"/>
    <col min="2884" max="2884" width="8.28515625" style="960" customWidth="1"/>
    <col min="2885" max="2885" width="6.7109375" style="960" customWidth="1"/>
    <col min="2886" max="2886" width="7.42578125" style="960" customWidth="1"/>
    <col min="2887" max="2887" width="8" style="960" customWidth="1"/>
    <col min="2888" max="2888" width="6.7109375" style="960" customWidth="1"/>
    <col min="2889" max="2889" width="7.5703125" style="960" customWidth="1"/>
    <col min="2890" max="2890" width="8.28515625" style="960" customWidth="1"/>
    <col min="2891" max="2891" width="6.7109375" style="960" customWidth="1"/>
    <col min="2892" max="2893" width="8" style="960" customWidth="1"/>
    <col min="2894" max="2894" width="6.7109375" style="960" customWidth="1"/>
    <col min="2895" max="2895" width="7.85546875" style="960" customWidth="1"/>
    <col min="2896" max="2897" width="8" style="960" customWidth="1"/>
    <col min="2898" max="3072" width="9.140625" style="960"/>
    <col min="3073" max="3073" width="3.28515625" style="960" customWidth="1"/>
    <col min="3074" max="3074" width="6.140625" style="960" customWidth="1"/>
    <col min="3075" max="3075" width="6.85546875" style="960" customWidth="1"/>
    <col min="3076" max="3076" width="6" style="960" customWidth="1"/>
    <col min="3077" max="3077" width="5.7109375" style="960" customWidth="1"/>
    <col min="3078" max="3078" width="6.42578125" style="960" customWidth="1"/>
    <col min="3079" max="3079" width="5" style="960" customWidth="1"/>
    <col min="3080" max="3080" width="8" style="960" customWidth="1"/>
    <col min="3081" max="3081" width="6.7109375" style="960" customWidth="1"/>
    <col min="3082" max="3083" width="8.28515625" style="960" customWidth="1"/>
    <col min="3084" max="3084" width="6.7109375" style="960" customWidth="1"/>
    <col min="3085" max="3085" width="8.28515625" style="960" customWidth="1"/>
    <col min="3086" max="3086" width="8.42578125" style="960" customWidth="1"/>
    <col min="3087" max="3087" width="6.7109375" style="960" customWidth="1"/>
    <col min="3088" max="3088" width="8.140625" style="960" customWidth="1"/>
    <col min="3089" max="3089" width="9" style="960" customWidth="1"/>
    <col min="3090" max="3090" width="6.7109375" style="960" customWidth="1"/>
    <col min="3091" max="3091" width="8.28515625" style="960" customWidth="1"/>
    <col min="3092" max="3092" width="9" style="960" customWidth="1"/>
    <col min="3093" max="3093" width="6.7109375" style="960" customWidth="1"/>
    <col min="3094" max="3094" width="8.85546875" style="960" customWidth="1"/>
    <col min="3095" max="3095" width="8" style="960" customWidth="1"/>
    <col min="3096" max="3096" width="6.7109375" style="960" customWidth="1"/>
    <col min="3097" max="3097" width="8.28515625" style="960" customWidth="1"/>
    <col min="3098" max="3098" width="8" style="960" customWidth="1"/>
    <col min="3099" max="3099" width="6.7109375" style="960" customWidth="1"/>
    <col min="3100" max="3100" width="8.28515625" style="960" customWidth="1"/>
    <col min="3101" max="3101" width="8.140625" style="960" customWidth="1"/>
    <col min="3102" max="3103" width="6.7109375" style="960" customWidth="1"/>
    <col min="3104" max="3104" width="8.140625" style="960" customWidth="1"/>
    <col min="3105" max="3106" width="6.7109375" style="960" customWidth="1"/>
    <col min="3107" max="3107" width="9.140625" style="960" customWidth="1"/>
    <col min="3108" max="3109" width="6.7109375" style="960" customWidth="1"/>
    <col min="3110" max="3110" width="8.28515625" style="960" customWidth="1"/>
    <col min="3111" max="3112" width="6.7109375" style="960" customWidth="1"/>
    <col min="3113" max="3113" width="8.140625" style="960" customWidth="1"/>
    <col min="3114" max="3115" width="6.7109375" style="960" customWidth="1"/>
    <col min="3116" max="3116" width="8.5703125" style="960" customWidth="1"/>
    <col min="3117" max="3118" width="6.7109375" style="960" customWidth="1"/>
    <col min="3119" max="3119" width="8.85546875" style="960" customWidth="1"/>
    <col min="3120" max="3121" width="6.7109375" style="960" customWidth="1"/>
    <col min="3122" max="3122" width="8.5703125" style="960" customWidth="1"/>
    <col min="3123" max="3124" width="6.7109375" style="960" customWidth="1"/>
    <col min="3125" max="3125" width="8.42578125" style="960" customWidth="1"/>
    <col min="3126" max="3127" width="6.7109375" style="960" customWidth="1"/>
    <col min="3128" max="3128" width="8.28515625" style="960" customWidth="1"/>
    <col min="3129" max="3129" width="6.7109375" style="960" customWidth="1"/>
    <col min="3130" max="3130" width="7.5703125" style="960" customWidth="1"/>
    <col min="3131" max="3131" width="8.42578125" style="960" customWidth="1"/>
    <col min="3132" max="3132" width="6.7109375" style="960" customWidth="1"/>
    <col min="3133" max="3134" width="8.42578125" style="960" customWidth="1"/>
    <col min="3135" max="3135" width="6.7109375" style="960" customWidth="1"/>
    <col min="3136" max="3136" width="7.42578125" style="960" customWidth="1"/>
    <col min="3137" max="3137" width="8.140625" style="960" customWidth="1"/>
    <col min="3138" max="3138" width="6.7109375" style="960" customWidth="1"/>
    <col min="3139" max="3139" width="7.28515625" style="960" customWidth="1"/>
    <col min="3140" max="3140" width="8.28515625" style="960" customWidth="1"/>
    <col min="3141" max="3141" width="6.7109375" style="960" customWidth="1"/>
    <col min="3142" max="3142" width="7.42578125" style="960" customWidth="1"/>
    <col min="3143" max="3143" width="8" style="960" customWidth="1"/>
    <col min="3144" max="3144" width="6.7109375" style="960" customWidth="1"/>
    <col min="3145" max="3145" width="7.5703125" style="960" customWidth="1"/>
    <col min="3146" max="3146" width="8.28515625" style="960" customWidth="1"/>
    <col min="3147" max="3147" width="6.7109375" style="960" customWidth="1"/>
    <col min="3148" max="3149" width="8" style="960" customWidth="1"/>
    <col min="3150" max="3150" width="6.7109375" style="960" customWidth="1"/>
    <col min="3151" max="3151" width="7.85546875" style="960" customWidth="1"/>
    <col min="3152" max="3153" width="8" style="960" customWidth="1"/>
    <col min="3154" max="3328" width="9.140625" style="960"/>
    <col min="3329" max="3329" width="3.28515625" style="960" customWidth="1"/>
    <col min="3330" max="3330" width="6.140625" style="960" customWidth="1"/>
    <col min="3331" max="3331" width="6.85546875" style="960" customWidth="1"/>
    <col min="3332" max="3332" width="6" style="960" customWidth="1"/>
    <col min="3333" max="3333" width="5.7109375" style="960" customWidth="1"/>
    <col min="3334" max="3334" width="6.42578125" style="960" customWidth="1"/>
    <col min="3335" max="3335" width="5" style="960" customWidth="1"/>
    <col min="3336" max="3336" width="8" style="960" customWidth="1"/>
    <col min="3337" max="3337" width="6.7109375" style="960" customWidth="1"/>
    <col min="3338" max="3339" width="8.28515625" style="960" customWidth="1"/>
    <col min="3340" max="3340" width="6.7109375" style="960" customWidth="1"/>
    <col min="3341" max="3341" width="8.28515625" style="960" customWidth="1"/>
    <col min="3342" max="3342" width="8.42578125" style="960" customWidth="1"/>
    <col min="3343" max="3343" width="6.7109375" style="960" customWidth="1"/>
    <col min="3344" max="3344" width="8.140625" style="960" customWidth="1"/>
    <col min="3345" max="3345" width="9" style="960" customWidth="1"/>
    <col min="3346" max="3346" width="6.7109375" style="960" customWidth="1"/>
    <col min="3347" max="3347" width="8.28515625" style="960" customWidth="1"/>
    <col min="3348" max="3348" width="9" style="960" customWidth="1"/>
    <col min="3349" max="3349" width="6.7109375" style="960" customWidth="1"/>
    <col min="3350" max="3350" width="8.85546875" style="960" customWidth="1"/>
    <col min="3351" max="3351" width="8" style="960" customWidth="1"/>
    <col min="3352" max="3352" width="6.7109375" style="960" customWidth="1"/>
    <col min="3353" max="3353" width="8.28515625" style="960" customWidth="1"/>
    <col min="3354" max="3354" width="8" style="960" customWidth="1"/>
    <col min="3355" max="3355" width="6.7109375" style="960" customWidth="1"/>
    <col min="3356" max="3356" width="8.28515625" style="960" customWidth="1"/>
    <col min="3357" max="3357" width="8.140625" style="960" customWidth="1"/>
    <col min="3358" max="3359" width="6.7109375" style="960" customWidth="1"/>
    <col min="3360" max="3360" width="8.140625" style="960" customWidth="1"/>
    <col min="3361" max="3362" width="6.7109375" style="960" customWidth="1"/>
    <col min="3363" max="3363" width="9.140625" style="960" customWidth="1"/>
    <col min="3364" max="3365" width="6.7109375" style="960" customWidth="1"/>
    <col min="3366" max="3366" width="8.28515625" style="960" customWidth="1"/>
    <col min="3367" max="3368" width="6.7109375" style="960" customWidth="1"/>
    <col min="3369" max="3369" width="8.140625" style="960" customWidth="1"/>
    <col min="3370" max="3371" width="6.7109375" style="960" customWidth="1"/>
    <col min="3372" max="3372" width="8.5703125" style="960" customWidth="1"/>
    <col min="3373" max="3374" width="6.7109375" style="960" customWidth="1"/>
    <col min="3375" max="3375" width="8.85546875" style="960" customWidth="1"/>
    <col min="3376" max="3377" width="6.7109375" style="960" customWidth="1"/>
    <col min="3378" max="3378" width="8.5703125" style="960" customWidth="1"/>
    <col min="3379" max="3380" width="6.7109375" style="960" customWidth="1"/>
    <col min="3381" max="3381" width="8.42578125" style="960" customWidth="1"/>
    <col min="3382" max="3383" width="6.7109375" style="960" customWidth="1"/>
    <col min="3384" max="3384" width="8.28515625" style="960" customWidth="1"/>
    <col min="3385" max="3385" width="6.7109375" style="960" customWidth="1"/>
    <col min="3386" max="3386" width="7.5703125" style="960" customWidth="1"/>
    <col min="3387" max="3387" width="8.42578125" style="960" customWidth="1"/>
    <col min="3388" max="3388" width="6.7109375" style="960" customWidth="1"/>
    <col min="3389" max="3390" width="8.42578125" style="960" customWidth="1"/>
    <col min="3391" max="3391" width="6.7109375" style="960" customWidth="1"/>
    <col min="3392" max="3392" width="7.42578125" style="960" customWidth="1"/>
    <col min="3393" max="3393" width="8.140625" style="960" customWidth="1"/>
    <col min="3394" max="3394" width="6.7109375" style="960" customWidth="1"/>
    <col min="3395" max="3395" width="7.28515625" style="960" customWidth="1"/>
    <col min="3396" max="3396" width="8.28515625" style="960" customWidth="1"/>
    <col min="3397" max="3397" width="6.7109375" style="960" customWidth="1"/>
    <col min="3398" max="3398" width="7.42578125" style="960" customWidth="1"/>
    <col min="3399" max="3399" width="8" style="960" customWidth="1"/>
    <col min="3400" max="3400" width="6.7109375" style="960" customWidth="1"/>
    <col min="3401" max="3401" width="7.5703125" style="960" customWidth="1"/>
    <col min="3402" max="3402" width="8.28515625" style="960" customWidth="1"/>
    <col min="3403" max="3403" width="6.7109375" style="960" customWidth="1"/>
    <col min="3404" max="3405" width="8" style="960" customWidth="1"/>
    <col min="3406" max="3406" width="6.7109375" style="960" customWidth="1"/>
    <col min="3407" max="3407" width="7.85546875" style="960" customWidth="1"/>
    <col min="3408" max="3409" width="8" style="960" customWidth="1"/>
    <col min="3410" max="3584" width="9.140625" style="960"/>
    <col min="3585" max="3585" width="3.28515625" style="960" customWidth="1"/>
    <col min="3586" max="3586" width="6.140625" style="960" customWidth="1"/>
    <col min="3587" max="3587" width="6.85546875" style="960" customWidth="1"/>
    <col min="3588" max="3588" width="6" style="960" customWidth="1"/>
    <col min="3589" max="3589" width="5.7109375" style="960" customWidth="1"/>
    <col min="3590" max="3590" width="6.42578125" style="960" customWidth="1"/>
    <col min="3591" max="3591" width="5" style="960" customWidth="1"/>
    <col min="3592" max="3592" width="8" style="960" customWidth="1"/>
    <col min="3593" max="3593" width="6.7109375" style="960" customWidth="1"/>
    <col min="3594" max="3595" width="8.28515625" style="960" customWidth="1"/>
    <col min="3596" max="3596" width="6.7109375" style="960" customWidth="1"/>
    <col min="3597" max="3597" width="8.28515625" style="960" customWidth="1"/>
    <col min="3598" max="3598" width="8.42578125" style="960" customWidth="1"/>
    <col min="3599" max="3599" width="6.7109375" style="960" customWidth="1"/>
    <col min="3600" max="3600" width="8.140625" style="960" customWidth="1"/>
    <col min="3601" max="3601" width="9" style="960" customWidth="1"/>
    <col min="3602" max="3602" width="6.7109375" style="960" customWidth="1"/>
    <col min="3603" max="3603" width="8.28515625" style="960" customWidth="1"/>
    <col min="3604" max="3604" width="9" style="960" customWidth="1"/>
    <col min="3605" max="3605" width="6.7109375" style="960" customWidth="1"/>
    <col min="3606" max="3606" width="8.85546875" style="960" customWidth="1"/>
    <col min="3607" max="3607" width="8" style="960" customWidth="1"/>
    <col min="3608" max="3608" width="6.7109375" style="960" customWidth="1"/>
    <col min="3609" max="3609" width="8.28515625" style="960" customWidth="1"/>
    <col min="3610" max="3610" width="8" style="960" customWidth="1"/>
    <col min="3611" max="3611" width="6.7109375" style="960" customWidth="1"/>
    <col min="3612" max="3612" width="8.28515625" style="960" customWidth="1"/>
    <col min="3613" max="3613" width="8.140625" style="960" customWidth="1"/>
    <col min="3614" max="3615" width="6.7109375" style="960" customWidth="1"/>
    <col min="3616" max="3616" width="8.140625" style="960" customWidth="1"/>
    <col min="3617" max="3618" width="6.7109375" style="960" customWidth="1"/>
    <col min="3619" max="3619" width="9.140625" style="960" customWidth="1"/>
    <col min="3620" max="3621" width="6.7109375" style="960" customWidth="1"/>
    <col min="3622" max="3622" width="8.28515625" style="960" customWidth="1"/>
    <col min="3623" max="3624" width="6.7109375" style="960" customWidth="1"/>
    <col min="3625" max="3625" width="8.140625" style="960" customWidth="1"/>
    <col min="3626" max="3627" width="6.7109375" style="960" customWidth="1"/>
    <col min="3628" max="3628" width="8.5703125" style="960" customWidth="1"/>
    <col min="3629" max="3630" width="6.7109375" style="960" customWidth="1"/>
    <col min="3631" max="3631" width="8.85546875" style="960" customWidth="1"/>
    <col min="3632" max="3633" width="6.7109375" style="960" customWidth="1"/>
    <col min="3634" max="3634" width="8.5703125" style="960" customWidth="1"/>
    <col min="3635" max="3636" width="6.7109375" style="960" customWidth="1"/>
    <col min="3637" max="3637" width="8.42578125" style="960" customWidth="1"/>
    <col min="3638" max="3639" width="6.7109375" style="960" customWidth="1"/>
    <col min="3640" max="3640" width="8.28515625" style="960" customWidth="1"/>
    <col min="3641" max="3641" width="6.7109375" style="960" customWidth="1"/>
    <col min="3642" max="3642" width="7.5703125" style="960" customWidth="1"/>
    <col min="3643" max="3643" width="8.42578125" style="960" customWidth="1"/>
    <col min="3644" max="3644" width="6.7109375" style="960" customWidth="1"/>
    <col min="3645" max="3646" width="8.42578125" style="960" customWidth="1"/>
    <col min="3647" max="3647" width="6.7109375" style="960" customWidth="1"/>
    <col min="3648" max="3648" width="7.42578125" style="960" customWidth="1"/>
    <col min="3649" max="3649" width="8.140625" style="960" customWidth="1"/>
    <col min="3650" max="3650" width="6.7109375" style="960" customWidth="1"/>
    <col min="3651" max="3651" width="7.28515625" style="960" customWidth="1"/>
    <col min="3652" max="3652" width="8.28515625" style="960" customWidth="1"/>
    <col min="3653" max="3653" width="6.7109375" style="960" customWidth="1"/>
    <col min="3654" max="3654" width="7.42578125" style="960" customWidth="1"/>
    <col min="3655" max="3655" width="8" style="960" customWidth="1"/>
    <col min="3656" max="3656" width="6.7109375" style="960" customWidth="1"/>
    <col min="3657" max="3657" width="7.5703125" style="960" customWidth="1"/>
    <col min="3658" max="3658" width="8.28515625" style="960" customWidth="1"/>
    <col min="3659" max="3659" width="6.7109375" style="960" customWidth="1"/>
    <col min="3660" max="3661" width="8" style="960" customWidth="1"/>
    <col min="3662" max="3662" width="6.7109375" style="960" customWidth="1"/>
    <col min="3663" max="3663" width="7.85546875" style="960" customWidth="1"/>
    <col min="3664" max="3665" width="8" style="960" customWidth="1"/>
    <col min="3666" max="3840" width="9.140625" style="960"/>
    <col min="3841" max="3841" width="3.28515625" style="960" customWidth="1"/>
    <col min="3842" max="3842" width="6.140625" style="960" customWidth="1"/>
    <col min="3843" max="3843" width="6.85546875" style="960" customWidth="1"/>
    <col min="3844" max="3844" width="6" style="960" customWidth="1"/>
    <col min="3845" max="3845" width="5.7109375" style="960" customWidth="1"/>
    <col min="3846" max="3846" width="6.42578125" style="960" customWidth="1"/>
    <col min="3847" max="3847" width="5" style="960" customWidth="1"/>
    <col min="3848" max="3848" width="8" style="960" customWidth="1"/>
    <col min="3849" max="3849" width="6.7109375" style="960" customWidth="1"/>
    <col min="3850" max="3851" width="8.28515625" style="960" customWidth="1"/>
    <col min="3852" max="3852" width="6.7109375" style="960" customWidth="1"/>
    <col min="3853" max="3853" width="8.28515625" style="960" customWidth="1"/>
    <col min="3854" max="3854" width="8.42578125" style="960" customWidth="1"/>
    <col min="3855" max="3855" width="6.7109375" style="960" customWidth="1"/>
    <col min="3856" max="3856" width="8.140625" style="960" customWidth="1"/>
    <col min="3857" max="3857" width="9" style="960" customWidth="1"/>
    <col min="3858" max="3858" width="6.7109375" style="960" customWidth="1"/>
    <col min="3859" max="3859" width="8.28515625" style="960" customWidth="1"/>
    <col min="3860" max="3860" width="9" style="960" customWidth="1"/>
    <col min="3861" max="3861" width="6.7109375" style="960" customWidth="1"/>
    <col min="3862" max="3862" width="8.85546875" style="960" customWidth="1"/>
    <col min="3863" max="3863" width="8" style="960" customWidth="1"/>
    <col min="3864" max="3864" width="6.7109375" style="960" customWidth="1"/>
    <col min="3865" max="3865" width="8.28515625" style="960" customWidth="1"/>
    <col min="3866" max="3866" width="8" style="960" customWidth="1"/>
    <col min="3867" max="3867" width="6.7109375" style="960" customWidth="1"/>
    <col min="3868" max="3868" width="8.28515625" style="960" customWidth="1"/>
    <col min="3869" max="3869" width="8.140625" style="960" customWidth="1"/>
    <col min="3870" max="3871" width="6.7109375" style="960" customWidth="1"/>
    <col min="3872" max="3872" width="8.140625" style="960" customWidth="1"/>
    <col min="3873" max="3874" width="6.7109375" style="960" customWidth="1"/>
    <col min="3875" max="3875" width="9.140625" style="960" customWidth="1"/>
    <col min="3876" max="3877" width="6.7109375" style="960" customWidth="1"/>
    <col min="3878" max="3878" width="8.28515625" style="960" customWidth="1"/>
    <col min="3879" max="3880" width="6.7109375" style="960" customWidth="1"/>
    <col min="3881" max="3881" width="8.140625" style="960" customWidth="1"/>
    <col min="3882" max="3883" width="6.7109375" style="960" customWidth="1"/>
    <col min="3884" max="3884" width="8.5703125" style="960" customWidth="1"/>
    <col min="3885" max="3886" width="6.7109375" style="960" customWidth="1"/>
    <col min="3887" max="3887" width="8.85546875" style="960" customWidth="1"/>
    <col min="3888" max="3889" width="6.7109375" style="960" customWidth="1"/>
    <col min="3890" max="3890" width="8.5703125" style="960" customWidth="1"/>
    <col min="3891" max="3892" width="6.7109375" style="960" customWidth="1"/>
    <col min="3893" max="3893" width="8.42578125" style="960" customWidth="1"/>
    <col min="3894" max="3895" width="6.7109375" style="960" customWidth="1"/>
    <col min="3896" max="3896" width="8.28515625" style="960" customWidth="1"/>
    <col min="3897" max="3897" width="6.7109375" style="960" customWidth="1"/>
    <col min="3898" max="3898" width="7.5703125" style="960" customWidth="1"/>
    <col min="3899" max="3899" width="8.42578125" style="960" customWidth="1"/>
    <col min="3900" max="3900" width="6.7109375" style="960" customWidth="1"/>
    <col min="3901" max="3902" width="8.42578125" style="960" customWidth="1"/>
    <col min="3903" max="3903" width="6.7109375" style="960" customWidth="1"/>
    <col min="3904" max="3904" width="7.42578125" style="960" customWidth="1"/>
    <col min="3905" max="3905" width="8.140625" style="960" customWidth="1"/>
    <col min="3906" max="3906" width="6.7109375" style="960" customWidth="1"/>
    <col min="3907" max="3907" width="7.28515625" style="960" customWidth="1"/>
    <col min="3908" max="3908" width="8.28515625" style="960" customWidth="1"/>
    <col min="3909" max="3909" width="6.7109375" style="960" customWidth="1"/>
    <col min="3910" max="3910" width="7.42578125" style="960" customWidth="1"/>
    <col min="3911" max="3911" width="8" style="960" customWidth="1"/>
    <col min="3912" max="3912" width="6.7109375" style="960" customWidth="1"/>
    <col min="3913" max="3913" width="7.5703125" style="960" customWidth="1"/>
    <col min="3914" max="3914" width="8.28515625" style="960" customWidth="1"/>
    <col min="3915" max="3915" width="6.7109375" style="960" customWidth="1"/>
    <col min="3916" max="3917" width="8" style="960" customWidth="1"/>
    <col min="3918" max="3918" width="6.7109375" style="960" customWidth="1"/>
    <col min="3919" max="3919" width="7.85546875" style="960" customWidth="1"/>
    <col min="3920" max="3921" width="8" style="960" customWidth="1"/>
    <col min="3922" max="4096" width="9.140625" style="960"/>
    <col min="4097" max="4097" width="3.28515625" style="960" customWidth="1"/>
    <col min="4098" max="4098" width="6.140625" style="960" customWidth="1"/>
    <col min="4099" max="4099" width="6.85546875" style="960" customWidth="1"/>
    <col min="4100" max="4100" width="6" style="960" customWidth="1"/>
    <col min="4101" max="4101" width="5.7109375" style="960" customWidth="1"/>
    <col min="4102" max="4102" width="6.42578125" style="960" customWidth="1"/>
    <col min="4103" max="4103" width="5" style="960" customWidth="1"/>
    <col min="4104" max="4104" width="8" style="960" customWidth="1"/>
    <col min="4105" max="4105" width="6.7109375" style="960" customWidth="1"/>
    <col min="4106" max="4107" width="8.28515625" style="960" customWidth="1"/>
    <col min="4108" max="4108" width="6.7109375" style="960" customWidth="1"/>
    <col min="4109" max="4109" width="8.28515625" style="960" customWidth="1"/>
    <col min="4110" max="4110" width="8.42578125" style="960" customWidth="1"/>
    <col min="4111" max="4111" width="6.7109375" style="960" customWidth="1"/>
    <col min="4112" max="4112" width="8.140625" style="960" customWidth="1"/>
    <col min="4113" max="4113" width="9" style="960" customWidth="1"/>
    <col min="4114" max="4114" width="6.7109375" style="960" customWidth="1"/>
    <col min="4115" max="4115" width="8.28515625" style="960" customWidth="1"/>
    <col min="4116" max="4116" width="9" style="960" customWidth="1"/>
    <col min="4117" max="4117" width="6.7109375" style="960" customWidth="1"/>
    <col min="4118" max="4118" width="8.85546875" style="960" customWidth="1"/>
    <col min="4119" max="4119" width="8" style="960" customWidth="1"/>
    <col min="4120" max="4120" width="6.7109375" style="960" customWidth="1"/>
    <col min="4121" max="4121" width="8.28515625" style="960" customWidth="1"/>
    <col min="4122" max="4122" width="8" style="960" customWidth="1"/>
    <col min="4123" max="4123" width="6.7109375" style="960" customWidth="1"/>
    <col min="4124" max="4124" width="8.28515625" style="960" customWidth="1"/>
    <col min="4125" max="4125" width="8.140625" style="960" customWidth="1"/>
    <col min="4126" max="4127" width="6.7109375" style="960" customWidth="1"/>
    <col min="4128" max="4128" width="8.140625" style="960" customWidth="1"/>
    <col min="4129" max="4130" width="6.7109375" style="960" customWidth="1"/>
    <col min="4131" max="4131" width="9.140625" style="960" customWidth="1"/>
    <col min="4132" max="4133" width="6.7109375" style="960" customWidth="1"/>
    <col min="4134" max="4134" width="8.28515625" style="960" customWidth="1"/>
    <col min="4135" max="4136" width="6.7109375" style="960" customWidth="1"/>
    <col min="4137" max="4137" width="8.140625" style="960" customWidth="1"/>
    <col min="4138" max="4139" width="6.7109375" style="960" customWidth="1"/>
    <col min="4140" max="4140" width="8.5703125" style="960" customWidth="1"/>
    <col min="4141" max="4142" width="6.7109375" style="960" customWidth="1"/>
    <col min="4143" max="4143" width="8.85546875" style="960" customWidth="1"/>
    <col min="4144" max="4145" width="6.7109375" style="960" customWidth="1"/>
    <col min="4146" max="4146" width="8.5703125" style="960" customWidth="1"/>
    <col min="4147" max="4148" width="6.7109375" style="960" customWidth="1"/>
    <col min="4149" max="4149" width="8.42578125" style="960" customWidth="1"/>
    <col min="4150" max="4151" width="6.7109375" style="960" customWidth="1"/>
    <col min="4152" max="4152" width="8.28515625" style="960" customWidth="1"/>
    <col min="4153" max="4153" width="6.7109375" style="960" customWidth="1"/>
    <col min="4154" max="4154" width="7.5703125" style="960" customWidth="1"/>
    <col min="4155" max="4155" width="8.42578125" style="960" customWidth="1"/>
    <col min="4156" max="4156" width="6.7109375" style="960" customWidth="1"/>
    <col min="4157" max="4158" width="8.42578125" style="960" customWidth="1"/>
    <col min="4159" max="4159" width="6.7109375" style="960" customWidth="1"/>
    <col min="4160" max="4160" width="7.42578125" style="960" customWidth="1"/>
    <col min="4161" max="4161" width="8.140625" style="960" customWidth="1"/>
    <col min="4162" max="4162" width="6.7109375" style="960" customWidth="1"/>
    <col min="4163" max="4163" width="7.28515625" style="960" customWidth="1"/>
    <col min="4164" max="4164" width="8.28515625" style="960" customWidth="1"/>
    <col min="4165" max="4165" width="6.7109375" style="960" customWidth="1"/>
    <col min="4166" max="4166" width="7.42578125" style="960" customWidth="1"/>
    <col min="4167" max="4167" width="8" style="960" customWidth="1"/>
    <col min="4168" max="4168" width="6.7109375" style="960" customWidth="1"/>
    <col min="4169" max="4169" width="7.5703125" style="960" customWidth="1"/>
    <col min="4170" max="4170" width="8.28515625" style="960" customWidth="1"/>
    <col min="4171" max="4171" width="6.7109375" style="960" customWidth="1"/>
    <col min="4172" max="4173" width="8" style="960" customWidth="1"/>
    <col min="4174" max="4174" width="6.7109375" style="960" customWidth="1"/>
    <col min="4175" max="4175" width="7.85546875" style="960" customWidth="1"/>
    <col min="4176" max="4177" width="8" style="960" customWidth="1"/>
    <col min="4178" max="4352" width="9.140625" style="960"/>
    <col min="4353" max="4353" width="3.28515625" style="960" customWidth="1"/>
    <col min="4354" max="4354" width="6.140625" style="960" customWidth="1"/>
    <col min="4355" max="4355" width="6.85546875" style="960" customWidth="1"/>
    <col min="4356" max="4356" width="6" style="960" customWidth="1"/>
    <col min="4357" max="4357" width="5.7109375" style="960" customWidth="1"/>
    <col min="4358" max="4358" width="6.42578125" style="960" customWidth="1"/>
    <col min="4359" max="4359" width="5" style="960" customWidth="1"/>
    <col min="4360" max="4360" width="8" style="960" customWidth="1"/>
    <col min="4361" max="4361" width="6.7109375" style="960" customWidth="1"/>
    <col min="4362" max="4363" width="8.28515625" style="960" customWidth="1"/>
    <col min="4364" max="4364" width="6.7109375" style="960" customWidth="1"/>
    <col min="4365" max="4365" width="8.28515625" style="960" customWidth="1"/>
    <col min="4366" max="4366" width="8.42578125" style="960" customWidth="1"/>
    <col min="4367" max="4367" width="6.7109375" style="960" customWidth="1"/>
    <col min="4368" max="4368" width="8.140625" style="960" customWidth="1"/>
    <col min="4369" max="4369" width="9" style="960" customWidth="1"/>
    <col min="4370" max="4370" width="6.7109375" style="960" customWidth="1"/>
    <col min="4371" max="4371" width="8.28515625" style="960" customWidth="1"/>
    <col min="4372" max="4372" width="9" style="960" customWidth="1"/>
    <col min="4373" max="4373" width="6.7109375" style="960" customWidth="1"/>
    <col min="4374" max="4374" width="8.85546875" style="960" customWidth="1"/>
    <col min="4375" max="4375" width="8" style="960" customWidth="1"/>
    <col min="4376" max="4376" width="6.7109375" style="960" customWidth="1"/>
    <col min="4377" max="4377" width="8.28515625" style="960" customWidth="1"/>
    <col min="4378" max="4378" width="8" style="960" customWidth="1"/>
    <col min="4379" max="4379" width="6.7109375" style="960" customWidth="1"/>
    <col min="4380" max="4380" width="8.28515625" style="960" customWidth="1"/>
    <col min="4381" max="4381" width="8.140625" style="960" customWidth="1"/>
    <col min="4382" max="4383" width="6.7109375" style="960" customWidth="1"/>
    <col min="4384" max="4384" width="8.140625" style="960" customWidth="1"/>
    <col min="4385" max="4386" width="6.7109375" style="960" customWidth="1"/>
    <col min="4387" max="4387" width="9.140625" style="960" customWidth="1"/>
    <col min="4388" max="4389" width="6.7109375" style="960" customWidth="1"/>
    <col min="4390" max="4390" width="8.28515625" style="960" customWidth="1"/>
    <col min="4391" max="4392" width="6.7109375" style="960" customWidth="1"/>
    <col min="4393" max="4393" width="8.140625" style="960" customWidth="1"/>
    <col min="4394" max="4395" width="6.7109375" style="960" customWidth="1"/>
    <col min="4396" max="4396" width="8.5703125" style="960" customWidth="1"/>
    <col min="4397" max="4398" width="6.7109375" style="960" customWidth="1"/>
    <col min="4399" max="4399" width="8.85546875" style="960" customWidth="1"/>
    <col min="4400" max="4401" width="6.7109375" style="960" customWidth="1"/>
    <col min="4402" max="4402" width="8.5703125" style="960" customWidth="1"/>
    <col min="4403" max="4404" width="6.7109375" style="960" customWidth="1"/>
    <col min="4405" max="4405" width="8.42578125" style="960" customWidth="1"/>
    <col min="4406" max="4407" width="6.7109375" style="960" customWidth="1"/>
    <col min="4408" max="4408" width="8.28515625" style="960" customWidth="1"/>
    <col min="4409" max="4409" width="6.7109375" style="960" customWidth="1"/>
    <col min="4410" max="4410" width="7.5703125" style="960" customWidth="1"/>
    <col min="4411" max="4411" width="8.42578125" style="960" customWidth="1"/>
    <col min="4412" max="4412" width="6.7109375" style="960" customWidth="1"/>
    <col min="4413" max="4414" width="8.42578125" style="960" customWidth="1"/>
    <col min="4415" max="4415" width="6.7109375" style="960" customWidth="1"/>
    <col min="4416" max="4416" width="7.42578125" style="960" customWidth="1"/>
    <col min="4417" max="4417" width="8.140625" style="960" customWidth="1"/>
    <col min="4418" max="4418" width="6.7109375" style="960" customWidth="1"/>
    <col min="4419" max="4419" width="7.28515625" style="960" customWidth="1"/>
    <col min="4420" max="4420" width="8.28515625" style="960" customWidth="1"/>
    <col min="4421" max="4421" width="6.7109375" style="960" customWidth="1"/>
    <col min="4422" max="4422" width="7.42578125" style="960" customWidth="1"/>
    <col min="4423" max="4423" width="8" style="960" customWidth="1"/>
    <col min="4424" max="4424" width="6.7109375" style="960" customWidth="1"/>
    <col min="4425" max="4425" width="7.5703125" style="960" customWidth="1"/>
    <col min="4426" max="4426" width="8.28515625" style="960" customWidth="1"/>
    <col min="4427" max="4427" width="6.7109375" style="960" customWidth="1"/>
    <col min="4428" max="4429" width="8" style="960" customWidth="1"/>
    <col min="4430" max="4430" width="6.7109375" style="960" customWidth="1"/>
    <col min="4431" max="4431" width="7.85546875" style="960" customWidth="1"/>
    <col min="4432" max="4433" width="8" style="960" customWidth="1"/>
    <col min="4434" max="4608" width="9.140625" style="960"/>
    <col min="4609" max="4609" width="3.28515625" style="960" customWidth="1"/>
    <col min="4610" max="4610" width="6.140625" style="960" customWidth="1"/>
    <col min="4611" max="4611" width="6.85546875" style="960" customWidth="1"/>
    <col min="4612" max="4612" width="6" style="960" customWidth="1"/>
    <col min="4613" max="4613" width="5.7109375" style="960" customWidth="1"/>
    <col min="4614" max="4614" width="6.42578125" style="960" customWidth="1"/>
    <col min="4615" max="4615" width="5" style="960" customWidth="1"/>
    <col min="4616" max="4616" width="8" style="960" customWidth="1"/>
    <col min="4617" max="4617" width="6.7109375" style="960" customWidth="1"/>
    <col min="4618" max="4619" width="8.28515625" style="960" customWidth="1"/>
    <col min="4620" max="4620" width="6.7109375" style="960" customWidth="1"/>
    <col min="4621" max="4621" width="8.28515625" style="960" customWidth="1"/>
    <col min="4622" max="4622" width="8.42578125" style="960" customWidth="1"/>
    <col min="4623" max="4623" width="6.7109375" style="960" customWidth="1"/>
    <col min="4624" max="4624" width="8.140625" style="960" customWidth="1"/>
    <col min="4625" max="4625" width="9" style="960" customWidth="1"/>
    <col min="4626" max="4626" width="6.7109375" style="960" customWidth="1"/>
    <col min="4627" max="4627" width="8.28515625" style="960" customWidth="1"/>
    <col min="4628" max="4628" width="9" style="960" customWidth="1"/>
    <col min="4629" max="4629" width="6.7109375" style="960" customWidth="1"/>
    <col min="4630" max="4630" width="8.85546875" style="960" customWidth="1"/>
    <col min="4631" max="4631" width="8" style="960" customWidth="1"/>
    <col min="4632" max="4632" width="6.7109375" style="960" customWidth="1"/>
    <col min="4633" max="4633" width="8.28515625" style="960" customWidth="1"/>
    <col min="4634" max="4634" width="8" style="960" customWidth="1"/>
    <col min="4635" max="4635" width="6.7109375" style="960" customWidth="1"/>
    <col min="4636" max="4636" width="8.28515625" style="960" customWidth="1"/>
    <col min="4637" max="4637" width="8.140625" style="960" customWidth="1"/>
    <col min="4638" max="4639" width="6.7109375" style="960" customWidth="1"/>
    <col min="4640" max="4640" width="8.140625" style="960" customWidth="1"/>
    <col min="4641" max="4642" width="6.7109375" style="960" customWidth="1"/>
    <col min="4643" max="4643" width="9.140625" style="960" customWidth="1"/>
    <col min="4644" max="4645" width="6.7109375" style="960" customWidth="1"/>
    <col min="4646" max="4646" width="8.28515625" style="960" customWidth="1"/>
    <col min="4647" max="4648" width="6.7109375" style="960" customWidth="1"/>
    <col min="4649" max="4649" width="8.140625" style="960" customWidth="1"/>
    <col min="4650" max="4651" width="6.7109375" style="960" customWidth="1"/>
    <col min="4652" max="4652" width="8.5703125" style="960" customWidth="1"/>
    <col min="4653" max="4654" width="6.7109375" style="960" customWidth="1"/>
    <col min="4655" max="4655" width="8.85546875" style="960" customWidth="1"/>
    <col min="4656" max="4657" width="6.7109375" style="960" customWidth="1"/>
    <col min="4658" max="4658" width="8.5703125" style="960" customWidth="1"/>
    <col min="4659" max="4660" width="6.7109375" style="960" customWidth="1"/>
    <col min="4661" max="4661" width="8.42578125" style="960" customWidth="1"/>
    <col min="4662" max="4663" width="6.7109375" style="960" customWidth="1"/>
    <col min="4664" max="4664" width="8.28515625" style="960" customWidth="1"/>
    <col min="4665" max="4665" width="6.7109375" style="960" customWidth="1"/>
    <col min="4666" max="4666" width="7.5703125" style="960" customWidth="1"/>
    <col min="4667" max="4667" width="8.42578125" style="960" customWidth="1"/>
    <col min="4668" max="4668" width="6.7109375" style="960" customWidth="1"/>
    <col min="4669" max="4670" width="8.42578125" style="960" customWidth="1"/>
    <col min="4671" max="4671" width="6.7109375" style="960" customWidth="1"/>
    <col min="4672" max="4672" width="7.42578125" style="960" customWidth="1"/>
    <col min="4673" max="4673" width="8.140625" style="960" customWidth="1"/>
    <col min="4674" max="4674" width="6.7109375" style="960" customWidth="1"/>
    <col min="4675" max="4675" width="7.28515625" style="960" customWidth="1"/>
    <col min="4676" max="4676" width="8.28515625" style="960" customWidth="1"/>
    <col min="4677" max="4677" width="6.7109375" style="960" customWidth="1"/>
    <col min="4678" max="4678" width="7.42578125" style="960" customWidth="1"/>
    <col min="4679" max="4679" width="8" style="960" customWidth="1"/>
    <col min="4680" max="4680" width="6.7109375" style="960" customWidth="1"/>
    <col min="4681" max="4681" width="7.5703125" style="960" customWidth="1"/>
    <col min="4682" max="4682" width="8.28515625" style="960" customWidth="1"/>
    <col min="4683" max="4683" width="6.7109375" style="960" customWidth="1"/>
    <col min="4684" max="4685" width="8" style="960" customWidth="1"/>
    <col min="4686" max="4686" width="6.7109375" style="960" customWidth="1"/>
    <col min="4687" max="4687" width="7.85546875" style="960" customWidth="1"/>
    <col min="4688" max="4689" width="8" style="960" customWidth="1"/>
    <col min="4690" max="4864" width="9.140625" style="960"/>
    <col min="4865" max="4865" width="3.28515625" style="960" customWidth="1"/>
    <col min="4866" max="4866" width="6.140625" style="960" customWidth="1"/>
    <col min="4867" max="4867" width="6.85546875" style="960" customWidth="1"/>
    <col min="4868" max="4868" width="6" style="960" customWidth="1"/>
    <col min="4869" max="4869" width="5.7109375" style="960" customWidth="1"/>
    <col min="4870" max="4870" width="6.42578125" style="960" customWidth="1"/>
    <col min="4871" max="4871" width="5" style="960" customWidth="1"/>
    <col min="4872" max="4872" width="8" style="960" customWidth="1"/>
    <col min="4873" max="4873" width="6.7109375" style="960" customWidth="1"/>
    <col min="4874" max="4875" width="8.28515625" style="960" customWidth="1"/>
    <col min="4876" max="4876" width="6.7109375" style="960" customWidth="1"/>
    <col min="4877" max="4877" width="8.28515625" style="960" customWidth="1"/>
    <col min="4878" max="4878" width="8.42578125" style="960" customWidth="1"/>
    <col min="4879" max="4879" width="6.7109375" style="960" customWidth="1"/>
    <col min="4880" max="4880" width="8.140625" style="960" customWidth="1"/>
    <col min="4881" max="4881" width="9" style="960" customWidth="1"/>
    <col min="4882" max="4882" width="6.7109375" style="960" customWidth="1"/>
    <col min="4883" max="4883" width="8.28515625" style="960" customWidth="1"/>
    <col min="4884" max="4884" width="9" style="960" customWidth="1"/>
    <col min="4885" max="4885" width="6.7109375" style="960" customWidth="1"/>
    <col min="4886" max="4886" width="8.85546875" style="960" customWidth="1"/>
    <col min="4887" max="4887" width="8" style="960" customWidth="1"/>
    <col min="4888" max="4888" width="6.7109375" style="960" customWidth="1"/>
    <col min="4889" max="4889" width="8.28515625" style="960" customWidth="1"/>
    <col min="4890" max="4890" width="8" style="960" customWidth="1"/>
    <col min="4891" max="4891" width="6.7109375" style="960" customWidth="1"/>
    <col min="4892" max="4892" width="8.28515625" style="960" customWidth="1"/>
    <col min="4893" max="4893" width="8.140625" style="960" customWidth="1"/>
    <col min="4894" max="4895" width="6.7109375" style="960" customWidth="1"/>
    <col min="4896" max="4896" width="8.140625" style="960" customWidth="1"/>
    <col min="4897" max="4898" width="6.7109375" style="960" customWidth="1"/>
    <col min="4899" max="4899" width="9.140625" style="960" customWidth="1"/>
    <col min="4900" max="4901" width="6.7109375" style="960" customWidth="1"/>
    <col min="4902" max="4902" width="8.28515625" style="960" customWidth="1"/>
    <col min="4903" max="4904" width="6.7109375" style="960" customWidth="1"/>
    <col min="4905" max="4905" width="8.140625" style="960" customWidth="1"/>
    <col min="4906" max="4907" width="6.7109375" style="960" customWidth="1"/>
    <col min="4908" max="4908" width="8.5703125" style="960" customWidth="1"/>
    <col min="4909" max="4910" width="6.7109375" style="960" customWidth="1"/>
    <col min="4911" max="4911" width="8.85546875" style="960" customWidth="1"/>
    <col min="4912" max="4913" width="6.7109375" style="960" customWidth="1"/>
    <col min="4914" max="4914" width="8.5703125" style="960" customWidth="1"/>
    <col min="4915" max="4916" width="6.7109375" style="960" customWidth="1"/>
    <col min="4917" max="4917" width="8.42578125" style="960" customWidth="1"/>
    <col min="4918" max="4919" width="6.7109375" style="960" customWidth="1"/>
    <col min="4920" max="4920" width="8.28515625" style="960" customWidth="1"/>
    <col min="4921" max="4921" width="6.7109375" style="960" customWidth="1"/>
    <col min="4922" max="4922" width="7.5703125" style="960" customWidth="1"/>
    <col min="4923" max="4923" width="8.42578125" style="960" customWidth="1"/>
    <col min="4924" max="4924" width="6.7109375" style="960" customWidth="1"/>
    <col min="4925" max="4926" width="8.42578125" style="960" customWidth="1"/>
    <col min="4927" max="4927" width="6.7109375" style="960" customWidth="1"/>
    <col min="4928" max="4928" width="7.42578125" style="960" customWidth="1"/>
    <col min="4929" max="4929" width="8.140625" style="960" customWidth="1"/>
    <col min="4930" max="4930" width="6.7109375" style="960" customWidth="1"/>
    <col min="4931" max="4931" width="7.28515625" style="960" customWidth="1"/>
    <col min="4932" max="4932" width="8.28515625" style="960" customWidth="1"/>
    <col min="4933" max="4933" width="6.7109375" style="960" customWidth="1"/>
    <col min="4934" max="4934" width="7.42578125" style="960" customWidth="1"/>
    <col min="4935" max="4935" width="8" style="960" customWidth="1"/>
    <col min="4936" max="4936" width="6.7109375" style="960" customWidth="1"/>
    <col min="4937" max="4937" width="7.5703125" style="960" customWidth="1"/>
    <col min="4938" max="4938" width="8.28515625" style="960" customWidth="1"/>
    <col min="4939" max="4939" width="6.7109375" style="960" customWidth="1"/>
    <col min="4940" max="4941" width="8" style="960" customWidth="1"/>
    <col min="4942" max="4942" width="6.7109375" style="960" customWidth="1"/>
    <col min="4943" max="4943" width="7.85546875" style="960" customWidth="1"/>
    <col min="4944" max="4945" width="8" style="960" customWidth="1"/>
    <col min="4946" max="5120" width="9.140625" style="960"/>
    <col min="5121" max="5121" width="3.28515625" style="960" customWidth="1"/>
    <col min="5122" max="5122" width="6.140625" style="960" customWidth="1"/>
    <col min="5123" max="5123" width="6.85546875" style="960" customWidth="1"/>
    <col min="5124" max="5124" width="6" style="960" customWidth="1"/>
    <col min="5125" max="5125" width="5.7109375" style="960" customWidth="1"/>
    <col min="5126" max="5126" width="6.42578125" style="960" customWidth="1"/>
    <col min="5127" max="5127" width="5" style="960" customWidth="1"/>
    <col min="5128" max="5128" width="8" style="960" customWidth="1"/>
    <col min="5129" max="5129" width="6.7109375" style="960" customWidth="1"/>
    <col min="5130" max="5131" width="8.28515625" style="960" customWidth="1"/>
    <col min="5132" max="5132" width="6.7109375" style="960" customWidth="1"/>
    <col min="5133" max="5133" width="8.28515625" style="960" customWidth="1"/>
    <col min="5134" max="5134" width="8.42578125" style="960" customWidth="1"/>
    <col min="5135" max="5135" width="6.7109375" style="960" customWidth="1"/>
    <col min="5136" max="5136" width="8.140625" style="960" customWidth="1"/>
    <col min="5137" max="5137" width="9" style="960" customWidth="1"/>
    <col min="5138" max="5138" width="6.7109375" style="960" customWidth="1"/>
    <col min="5139" max="5139" width="8.28515625" style="960" customWidth="1"/>
    <col min="5140" max="5140" width="9" style="960" customWidth="1"/>
    <col min="5141" max="5141" width="6.7109375" style="960" customWidth="1"/>
    <col min="5142" max="5142" width="8.85546875" style="960" customWidth="1"/>
    <col min="5143" max="5143" width="8" style="960" customWidth="1"/>
    <col min="5144" max="5144" width="6.7109375" style="960" customWidth="1"/>
    <col min="5145" max="5145" width="8.28515625" style="960" customWidth="1"/>
    <col min="5146" max="5146" width="8" style="960" customWidth="1"/>
    <col min="5147" max="5147" width="6.7109375" style="960" customWidth="1"/>
    <col min="5148" max="5148" width="8.28515625" style="960" customWidth="1"/>
    <col min="5149" max="5149" width="8.140625" style="960" customWidth="1"/>
    <col min="5150" max="5151" width="6.7109375" style="960" customWidth="1"/>
    <col min="5152" max="5152" width="8.140625" style="960" customWidth="1"/>
    <col min="5153" max="5154" width="6.7109375" style="960" customWidth="1"/>
    <col min="5155" max="5155" width="9.140625" style="960" customWidth="1"/>
    <col min="5156" max="5157" width="6.7109375" style="960" customWidth="1"/>
    <col min="5158" max="5158" width="8.28515625" style="960" customWidth="1"/>
    <col min="5159" max="5160" width="6.7109375" style="960" customWidth="1"/>
    <col min="5161" max="5161" width="8.140625" style="960" customWidth="1"/>
    <col min="5162" max="5163" width="6.7109375" style="960" customWidth="1"/>
    <col min="5164" max="5164" width="8.5703125" style="960" customWidth="1"/>
    <col min="5165" max="5166" width="6.7109375" style="960" customWidth="1"/>
    <col min="5167" max="5167" width="8.85546875" style="960" customWidth="1"/>
    <col min="5168" max="5169" width="6.7109375" style="960" customWidth="1"/>
    <col min="5170" max="5170" width="8.5703125" style="960" customWidth="1"/>
    <col min="5171" max="5172" width="6.7109375" style="960" customWidth="1"/>
    <col min="5173" max="5173" width="8.42578125" style="960" customWidth="1"/>
    <col min="5174" max="5175" width="6.7109375" style="960" customWidth="1"/>
    <col min="5176" max="5176" width="8.28515625" style="960" customWidth="1"/>
    <col min="5177" max="5177" width="6.7109375" style="960" customWidth="1"/>
    <col min="5178" max="5178" width="7.5703125" style="960" customWidth="1"/>
    <col min="5179" max="5179" width="8.42578125" style="960" customWidth="1"/>
    <col min="5180" max="5180" width="6.7109375" style="960" customWidth="1"/>
    <col min="5181" max="5182" width="8.42578125" style="960" customWidth="1"/>
    <col min="5183" max="5183" width="6.7109375" style="960" customWidth="1"/>
    <col min="5184" max="5184" width="7.42578125" style="960" customWidth="1"/>
    <col min="5185" max="5185" width="8.140625" style="960" customWidth="1"/>
    <col min="5186" max="5186" width="6.7109375" style="960" customWidth="1"/>
    <col min="5187" max="5187" width="7.28515625" style="960" customWidth="1"/>
    <col min="5188" max="5188" width="8.28515625" style="960" customWidth="1"/>
    <col min="5189" max="5189" width="6.7109375" style="960" customWidth="1"/>
    <col min="5190" max="5190" width="7.42578125" style="960" customWidth="1"/>
    <col min="5191" max="5191" width="8" style="960" customWidth="1"/>
    <col min="5192" max="5192" width="6.7109375" style="960" customWidth="1"/>
    <col min="5193" max="5193" width="7.5703125" style="960" customWidth="1"/>
    <col min="5194" max="5194" width="8.28515625" style="960" customWidth="1"/>
    <col min="5195" max="5195" width="6.7109375" style="960" customWidth="1"/>
    <col min="5196" max="5197" width="8" style="960" customWidth="1"/>
    <col min="5198" max="5198" width="6.7109375" style="960" customWidth="1"/>
    <col min="5199" max="5199" width="7.85546875" style="960" customWidth="1"/>
    <col min="5200" max="5201" width="8" style="960" customWidth="1"/>
    <col min="5202" max="5376" width="9.140625" style="960"/>
    <col min="5377" max="5377" width="3.28515625" style="960" customWidth="1"/>
    <col min="5378" max="5378" width="6.140625" style="960" customWidth="1"/>
    <col min="5379" max="5379" width="6.85546875" style="960" customWidth="1"/>
    <col min="5380" max="5380" width="6" style="960" customWidth="1"/>
    <col min="5381" max="5381" width="5.7109375" style="960" customWidth="1"/>
    <col min="5382" max="5382" width="6.42578125" style="960" customWidth="1"/>
    <col min="5383" max="5383" width="5" style="960" customWidth="1"/>
    <col min="5384" max="5384" width="8" style="960" customWidth="1"/>
    <col min="5385" max="5385" width="6.7109375" style="960" customWidth="1"/>
    <col min="5386" max="5387" width="8.28515625" style="960" customWidth="1"/>
    <col min="5388" max="5388" width="6.7109375" style="960" customWidth="1"/>
    <col min="5389" max="5389" width="8.28515625" style="960" customWidth="1"/>
    <col min="5390" max="5390" width="8.42578125" style="960" customWidth="1"/>
    <col min="5391" max="5391" width="6.7109375" style="960" customWidth="1"/>
    <col min="5392" max="5392" width="8.140625" style="960" customWidth="1"/>
    <col min="5393" max="5393" width="9" style="960" customWidth="1"/>
    <col min="5394" max="5394" width="6.7109375" style="960" customWidth="1"/>
    <col min="5395" max="5395" width="8.28515625" style="960" customWidth="1"/>
    <col min="5396" max="5396" width="9" style="960" customWidth="1"/>
    <col min="5397" max="5397" width="6.7109375" style="960" customWidth="1"/>
    <col min="5398" max="5398" width="8.85546875" style="960" customWidth="1"/>
    <col min="5399" max="5399" width="8" style="960" customWidth="1"/>
    <col min="5400" max="5400" width="6.7109375" style="960" customWidth="1"/>
    <col min="5401" max="5401" width="8.28515625" style="960" customWidth="1"/>
    <col min="5402" max="5402" width="8" style="960" customWidth="1"/>
    <col min="5403" max="5403" width="6.7109375" style="960" customWidth="1"/>
    <col min="5404" max="5404" width="8.28515625" style="960" customWidth="1"/>
    <col min="5405" max="5405" width="8.140625" style="960" customWidth="1"/>
    <col min="5406" max="5407" width="6.7109375" style="960" customWidth="1"/>
    <col min="5408" max="5408" width="8.140625" style="960" customWidth="1"/>
    <col min="5409" max="5410" width="6.7109375" style="960" customWidth="1"/>
    <col min="5411" max="5411" width="9.140625" style="960" customWidth="1"/>
    <col min="5412" max="5413" width="6.7109375" style="960" customWidth="1"/>
    <col min="5414" max="5414" width="8.28515625" style="960" customWidth="1"/>
    <col min="5415" max="5416" width="6.7109375" style="960" customWidth="1"/>
    <col min="5417" max="5417" width="8.140625" style="960" customWidth="1"/>
    <col min="5418" max="5419" width="6.7109375" style="960" customWidth="1"/>
    <col min="5420" max="5420" width="8.5703125" style="960" customWidth="1"/>
    <col min="5421" max="5422" width="6.7109375" style="960" customWidth="1"/>
    <col min="5423" max="5423" width="8.85546875" style="960" customWidth="1"/>
    <col min="5424" max="5425" width="6.7109375" style="960" customWidth="1"/>
    <col min="5426" max="5426" width="8.5703125" style="960" customWidth="1"/>
    <col min="5427" max="5428" width="6.7109375" style="960" customWidth="1"/>
    <col min="5429" max="5429" width="8.42578125" style="960" customWidth="1"/>
    <col min="5430" max="5431" width="6.7109375" style="960" customWidth="1"/>
    <col min="5432" max="5432" width="8.28515625" style="960" customWidth="1"/>
    <col min="5433" max="5433" width="6.7109375" style="960" customWidth="1"/>
    <col min="5434" max="5434" width="7.5703125" style="960" customWidth="1"/>
    <col min="5435" max="5435" width="8.42578125" style="960" customWidth="1"/>
    <col min="5436" max="5436" width="6.7109375" style="960" customWidth="1"/>
    <col min="5437" max="5438" width="8.42578125" style="960" customWidth="1"/>
    <col min="5439" max="5439" width="6.7109375" style="960" customWidth="1"/>
    <col min="5440" max="5440" width="7.42578125" style="960" customWidth="1"/>
    <col min="5441" max="5441" width="8.140625" style="960" customWidth="1"/>
    <col min="5442" max="5442" width="6.7109375" style="960" customWidth="1"/>
    <col min="5443" max="5443" width="7.28515625" style="960" customWidth="1"/>
    <col min="5444" max="5444" width="8.28515625" style="960" customWidth="1"/>
    <col min="5445" max="5445" width="6.7109375" style="960" customWidth="1"/>
    <col min="5446" max="5446" width="7.42578125" style="960" customWidth="1"/>
    <col min="5447" max="5447" width="8" style="960" customWidth="1"/>
    <col min="5448" max="5448" width="6.7109375" style="960" customWidth="1"/>
    <col min="5449" max="5449" width="7.5703125" style="960" customWidth="1"/>
    <col min="5450" max="5450" width="8.28515625" style="960" customWidth="1"/>
    <col min="5451" max="5451" width="6.7109375" style="960" customWidth="1"/>
    <col min="5452" max="5453" width="8" style="960" customWidth="1"/>
    <col min="5454" max="5454" width="6.7109375" style="960" customWidth="1"/>
    <col min="5455" max="5455" width="7.85546875" style="960" customWidth="1"/>
    <col min="5456" max="5457" width="8" style="960" customWidth="1"/>
    <col min="5458" max="5632" width="9.140625" style="960"/>
    <col min="5633" max="5633" width="3.28515625" style="960" customWidth="1"/>
    <col min="5634" max="5634" width="6.140625" style="960" customWidth="1"/>
    <col min="5635" max="5635" width="6.85546875" style="960" customWidth="1"/>
    <col min="5636" max="5636" width="6" style="960" customWidth="1"/>
    <col min="5637" max="5637" width="5.7109375" style="960" customWidth="1"/>
    <col min="5638" max="5638" width="6.42578125" style="960" customWidth="1"/>
    <col min="5639" max="5639" width="5" style="960" customWidth="1"/>
    <col min="5640" max="5640" width="8" style="960" customWidth="1"/>
    <col min="5641" max="5641" width="6.7109375" style="960" customWidth="1"/>
    <col min="5642" max="5643" width="8.28515625" style="960" customWidth="1"/>
    <col min="5644" max="5644" width="6.7109375" style="960" customWidth="1"/>
    <col min="5645" max="5645" width="8.28515625" style="960" customWidth="1"/>
    <col min="5646" max="5646" width="8.42578125" style="960" customWidth="1"/>
    <col min="5647" max="5647" width="6.7109375" style="960" customWidth="1"/>
    <col min="5648" max="5648" width="8.140625" style="960" customWidth="1"/>
    <col min="5649" max="5649" width="9" style="960" customWidth="1"/>
    <col min="5650" max="5650" width="6.7109375" style="960" customWidth="1"/>
    <col min="5651" max="5651" width="8.28515625" style="960" customWidth="1"/>
    <col min="5652" max="5652" width="9" style="960" customWidth="1"/>
    <col min="5653" max="5653" width="6.7109375" style="960" customWidth="1"/>
    <col min="5654" max="5654" width="8.85546875" style="960" customWidth="1"/>
    <col min="5655" max="5655" width="8" style="960" customWidth="1"/>
    <col min="5656" max="5656" width="6.7109375" style="960" customWidth="1"/>
    <col min="5657" max="5657" width="8.28515625" style="960" customWidth="1"/>
    <col min="5658" max="5658" width="8" style="960" customWidth="1"/>
    <col min="5659" max="5659" width="6.7109375" style="960" customWidth="1"/>
    <col min="5660" max="5660" width="8.28515625" style="960" customWidth="1"/>
    <col min="5661" max="5661" width="8.140625" style="960" customWidth="1"/>
    <col min="5662" max="5663" width="6.7109375" style="960" customWidth="1"/>
    <col min="5664" max="5664" width="8.140625" style="960" customWidth="1"/>
    <col min="5665" max="5666" width="6.7109375" style="960" customWidth="1"/>
    <col min="5667" max="5667" width="9.140625" style="960" customWidth="1"/>
    <col min="5668" max="5669" width="6.7109375" style="960" customWidth="1"/>
    <col min="5670" max="5670" width="8.28515625" style="960" customWidth="1"/>
    <col min="5671" max="5672" width="6.7109375" style="960" customWidth="1"/>
    <col min="5673" max="5673" width="8.140625" style="960" customWidth="1"/>
    <col min="5674" max="5675" width="6.7109375" style="960" customWidth="1"/>
    <col min="5676" max="5676" width="8.5703125" style="960" customWidth="1"/>
    <col min="5677" max="5678" width="6.7109375" style="960" customWidth="1"/>
    <col min="5679" max="5679" width="8.85546875" style="960" customWidth="1"/>
    <col min="5680" max="5681" width="6.7109375" style="960" customWidth="1"/>
    <col min="5682" max="5682" width="8.5703125" style="960" customWidth="1"/>
    <col min="5683" max="5684" width="6.7109375" style="960" customWidth="1"/>
    <col min="5685" max="5685" width="8.42578125" style="960" customWidth="1"/>
    <col min="5686" max="5687" width="6.7109375" style="960" customWidth="1"/>
    <col min="5688" max="5688" width="8.28515625" style="960" customWidth="1"/>
    <col min="5689" max="5689" width="6.7109375" style="960" customWidth="1"/>
    <col min="5690" max="5690" width="7.5703125" style="960" customWidth="1"/>
    <col min="5691" max="5691" width="8.42578125" style="960" customWidth="1"/>
    <col min="5692" max="5692" width="6.7109375" style="960" customWidth="1"/>
    <col min="5693" max="5694" width="8.42578125" style="960" customWidth="1"/>
    <col min="5695" max="5695" width="6.7109375" style="960" customWidth="1"/>
    <col min="5696" max="5696" width="7.42578125" style="960" customWidth="1"/>
    <col min="5697" max="5697" width="8.140625" style="960" customWidth="1"/>
    <col min="5698" max="5698" width="6.7109375" style="960" customWidth="1"/>
    <col min="5699" max="5699" width="7.28515625" style="960" customWidth="1"/>
    <col min="5700" max="5700" width="8.28515625" style="960" customWidth="1"/>
    <col min="5701" max="5701" width="6.7109375" style="960" customWidth="1"/>
    <col min="5702" max="5702" width="7.42578125" style="960" customWidth="1"/>
    <col min="5703" max="5703" width="8" style="960" customWidth="1"/>
    <col min="5704" max="5704" width="6.7109375" style="960" customWidth="1"/>
    <col min="5705" max="5705" width="7.5703125" style="960" customWidth="1"/>
    <col min="5706" max="5706" width="8.28515625" style="960" customWidth="1"/>
    <col min="5707" max="5707" width="6.7109375" style="960" customWidth="1"/>
    <col min="5708" max="5709" width="8" style="960" customWidth="1"/>
    <col min="5710" max="5710" width="6.7109375" style="960" customWidth="1"/>
    <col min="5711" max="5711" width="7.85546875" style="960" customWidth="1"/>
    <col min="5712" max="5713" width="8" style="960" customWidth="1"/>
    <col min="5714" max="5888" width="9.140625" style="960"/>
    <col min="5889" max="5889" width="3.28515625" style="960" customWidth="1"/>
    <col min="5890" max="5890" width="6.140625" style="960" customWidth="1"/>
    <col min="5891" max="5891" width="6.85546875" style="960" customWidth="1"/>
    <col min="5892" max="5892" width="6" style="960" customWidth="1"/>
    <col min="5893" max="5893" width="5.7109375" style="960" customWidth="1"/>
    <col min="5894" max="5894" width="6.42578125" style="960" customWidth="1"/>
    <col min="5895" max="5895" width="5" style="960" customWidth="1"/>
    <col min="5896" max="5896" width="8" style="960" customWidth="1"/>
    <col min="5897" max="5897" width="6.7109375" style="960" customWidth="1"/>
    <col min="5898" max="5899" width="8.28515625" style="960" customWidth="1"/>
    <col min="5900" max="5900" width="6.7109375" style="960" customWidth="1"/>
    <col min="5901" max="5901" width="8.28515625" style="960" customWidth="1"/>
    <col min="5902" max="5902" width="8.42578125" style="960" customWidth="1"/>
    <col min="5903" max="5903" width="6.7109375" style="960" customWidth="1"/>
    <col min="5904" max="5904" width="8.140625" style="960" customWidth="1"/>
    <col min="5905" max="5905" width="9" style="960" customWidth="1"/>
    <col min="5906" max="5906" width="6.7109375" style="960" customWidth="1"/>
    <col min="5907" max="5907" width="8.28515625" style="960" customWidth="1"/>
    <col min="5908" max="5908" width="9" style="960" customWidth="1"/>
    <col min="5909" max="5909" width="6.7109375" style="960" customWidth="1"/>
    <col min="5910" max="5910" width="8.85546875" style="960" customWidth="1"/>
    <col min="5911" max="5911" width="8" style="960" customWidth="1"/>
    <col min="5912" max="5912" width="6.7109375" style="960" customWidth="1"/>
    <col min="5913" max="5913" width="8.28515625" style="960" customWidth="1"/>
    <col min="5914" max="5914" width="8" style="960" customWidth="1"/>
    <col min="5915" max="5915" width="6.7109375" style="960" customWidth="1"/>
    <col min="5916" max="5916" width="8.28515625" style="960" customWidth="1"/>
    <col min="5917" max="5917" width="8.140625" style="960" customWidth="1"/>
    <col min="5918" max="5919" width="6.7109375" style="960" customWidth="1"/>
    <col min="5920" max="5920" width="8.140625" style="960" customWidth="1"/>
    <col min="5921" max="5922" width="6.7109375" style="960" customWidth="1"/>
    <col min="5923" max="5923" width="9.140625" style="960" customWidth="1"/>
    <col min="5924" max="5925" width="6.7109375" style="960" customWidth="1"/>
    <col min="5926" max="5926" width="8.28515625" style="960" customWidth="1"/>
    <col min="5927" max="5928" width="6.7109375" style="960" customWidth="1"/>
    <col min="5929" max="5929" width="8.140625" style="960" customWidth="1"/>
    <col min="5930" max="5931" width="6.7109375" style="960" customWidth="1"/>
    <col min="5932" max="5932" width="8.5703125" style="960" customWidth="1"/>
    <col min="5933" max="5934" width="6.7109375" style="960" customWidth="1"/>
    <col min="5935" max="5935" width="8.85546875" style="960" customWidth="1"/>
    <col min="5936" max="5937" width="6.7109375" style="960" customWidth="1"/>
    <col min="5938" max="5938" width="8.5703125" style="960" customWidth="1"/>
    <col min="5939" max="5940" width="6.7109375" style="960" customWidth="1"/>
    <col min="5941" max="5941" width="8.42578125" style="960" customWidth="1"/>
    <col min="5942" max="5943" width="6.7109375" style="960" customWidth="1"/>
    <col min="5944" max="5944" width="8.28515625" style="960" customWidth="1"/>
    <col min="5945" max="5945" width="6.7109375" style="960" customWidth="1"/>
    <col min="5946" max="5946" width="7.5703125" style="960" customWidth="1"/>
    <col min="5947" max="5947" width="8.42578125" style="960" customWidth="1"/>
    <col min="5948" max="5948" width="6.7109375" style="960" customWidth="1"/>
    <col min="5949" max="5950" width="8.42578125" style="960" customWidth="1"/>
    <col min="5951" max="5951" width="6.7109375" style="960" customWidth="1"/>
    <col min="5952" max="5952" width="7.42578125" style="960" customWidth="1"/>
    <col min="5953" max="5953" width="8.140625" style="960" customWidth="1"/>
    <col min="5954" max="5954" width="6.7109375" style="960" customWidth="1"/>
    <col min="5955" max="5955" width="7.28515625" style="960" customWidth="1"/>
    <col min="5956" max="5956" width="8.28515625" style="960" customWidth="1"/>
    <col min="5957" max="5957" width="6.7109375" style="960" customWidth="1"/>
    <col min="5958" max="5958" width="7.42578125" style="960" customWidth="1"/>
    <col min="5959" max="5959" width="8" style="960" customWidth="1"/>
    <col min="5960" max="5960" width="6.7109375" style="960" customWidth="1"/>
    <col min="5961" max="5961" width="7.5703125" style="960" customWidth="1"/>
    <col min="5962" max="5962" width="8.28515625" style="960" customWidth="1"/>
    <col min="5963" max="5963" width="6.7109375" style="960" customWidth="1"/>
    <col min="5964" max="5965" width="8" style="960" customWidth="1"/>
    <col min="5966" max="5966" width="6.7109375" style="960" customWidth="1"/>
    <col min="5967" max="5967" width="7.85546875" style="960" customWidth="1"/>
    <col min="5968" max="5969" width="8" style="960" customWidth="1"/>
    <col min="5970" max="6144" width="9.140625" style="960"/>
    <col min="6145" max="6145" width="3.28515625" style="960" customWidth="1"/>
    <col min="6146" max="6146" width="6.140625" style="960" customWidth="1"/>
    <col min="6147" max="6147" width="6.85546875" style="960" customWidth="1"/>
    <col min="6148" max="6148" width="6" style="960" customWidth="1"/>
    <col min="6149" max="6149" width="5.7109375" style="960" customWidth="1"/>
    <col min="6150" max="6150" width="6.42578125" style="960" customWidth="1"/>
    <col min="6151" max="6151" width="5" style="960" customWidth="1"/>
    <col min="6152" max="6152" width="8" style="960" customWidth="1"/>
    <col min="6153" max="6153" width="6.7109375" style="960" customWidth="1"/>
    <col min="6154" max="6155" width="8.28515625" style="960" customWidth="1"/>
    <col min="6156" max="6156" width="6.7109375" style="960" customWidth="1"/>
    <col min="6157" max="6157" width="8.28515625" style="960" customWidth="1"/>
    <col min="6158" max="6158" width="8.42578125" style="960" customWidth="1"/>
    <col min="6159" max="6159" width="6.7109375" style="960" customWidth="1"/>
    <col min="6160" max="6160" width="8.140625" style="960" customWidth="1"/>
    <col min="6161" max="6161" width="9" style="960" customWidth="1"/>
    <col min="6162" max="6162" width="6.7109375" style="960" customWidth="1"/>
    <col min="6163" max="6163" width="8.28515625" style="960" customWidth="1"/>
    <col min="6164" max="6164" width="9" style="960" customWidth="1"/>
    <col min="6165" max="6165" width="6.7109375" style="960" customWidth="1"/>
    <col min="6166" max="6166" width="8.85546875" style="960" customWidth="1"/>
    <col min="6167" max="6167" width="8" style="960" customWidth="1"/>
    <col min="6168" max="6168" width="6.7109375" style="960" customWidth="1"/>
    <col min="6169" max="6169" width="8.28515625" style="960" customWidth="1"/>
    <col min="6170" max="6170" width="8" style="960" customWidth="1"/>
    <col min="6171" max="6171" width="6.7109375" style="960" customWidth="1"/>
    <col min="6172" max="6172" width="8.28515625" style="960" customWidth="1"/>
    <col min="6173" max="6173" width="8.140625" style="960" customWidth="1"/>
    <col min="6174" max="6175" width="6.7109375" style="960" customWidth="1"/>
    <col min="6176" max="6176" width="8.140625" style="960" customWidth="1"/>
    <col min="6177" max="6178" width="6.7109375" style="960" customWidth="1"/>
    <col min="6179" max="6179" width="9.140625" style="960" customWidth="1"/>
    <col min="6180" max="6181" width="6.7109375" style="960" customWidth="1"/>
    <col min="6182" max="6182" width="8.28515625" style="960" customWidth="1"/>
    <col min="6183" max="6184" width="6.7109375" style="960" customWidth="1"/>
    <col min="6185" max="6185" width="8.140625" style="960" customWidth="1"/>
    <col min="6186" max="6187" width="6.7109375" style="960" customWidth="1"/>
    <col min="6188" max="6188" width="8.5703125" style="960" customWidth="1"/>
    <col min="6189" max="6190" width="6.7109375" style="960" customWidth="1"/>
    <col min="6191" max="6191" width="8.85546875" style="960" customWidth="1"/>
    <col min="6192" max="6193" width="6.7109375" style="960" customWidth="1"/>
    <col min="6194" max="6194" width="8.5703125" style="960" customWidth="1"/>
    <col min="6195" max="6196" width="6.7109375" style="960" customWidth="1"/>
    <col min="6197" max="6197" width="8.42578125" style="960" customWidth="1"/>
    <col min="6198" max="6199" width="6.7109375" style="960" customWidth="1"/>
    <col min="6200" max="6200" width="8.28515625" style="960" customWidth="1"/>
    <col min="6201" max="6201" width="6.7109375" style="960" customWidth="1"/>
    <col min="6202" max="6202" width="7.5703125" style="960" customWidth="1"/>
    <col min="6203" max="6203" width="8.42578125" style="960" customWidth="1"/>
    <col min="6204" max="6204" width="6.7109375" style="960" customWidth="1"/>
    <col min="6205" max="6206" width="8.42578125" style="960" customWidth="1"/>
    <col min="6207" max="6207" width="6.7109375" style="960" customWidth="1"/>
    <col min="6208" max="6208" width="7.42578125" style="960" customWidth="1"/>
    <col min="6209" max="6209" width="8.140625" style="960" customWidth="1"/>
    <col min="6210" max="6210" width="6.7109375" style="960" customWidth="1"/>
    <col min="6211" max="6211" width="7.28515625" style="960" customWidth="1"/>
    <col min="6212" max="6212" width="8.28515625" style="960" customWidth="1"/>
    <col min="6213" max="6213" width="6.7109375" style="960" customWidth="1"/>
    <col min="6214" max="6214" width="7.42578125" style="960" customWidth="1"/>
    <col min="6215" max="6215" width="8" style="960" customWidth="1"/>
    <col min="6216" max="6216" width="6.7109375" style="960" customWidth="1"/>
    <col min="6217" max="6217" width="7.5703125" style="960" customWidth="1"/>
    <col min="6218" max="6218" width="8.28515625" style="960" customWidth="1"/>
    <col min="6219" max="6219" width="6.7109375" style="960" customWidth="1"/>
    <col min="6220" max="6221" width="8" style="960" customWidth="1"/>
    <col min="6222" max="6222" width="6.7109375" style="960" customWidth="1"/>
    <col min="6223" max="6223" width="7.85546875" style="960" customWidth="1"/>
    <col min="6224" max="6225" width="8" style="960" customWidth="1"/>
    <col min="6226" max="6400" width="9.140625" style="960"/>
    <col min="6401" max="6401" width="3.28515625" style="960" customWidth="1"/>
    <col min="6402" max="6402" width="6.140625" style="960" customWidth="1"/>
    <col min="6403" max="6403" width="6.85546875" style="960" customWidth="1"/>
    <col min="6404" max="6404" width="6" style="960" customWidth="1"/>
    <col min="6405" max="6405" width="5.7109375" style="960" customWidth="1"/>
    <col min="6406" max="6406" width="6.42578125" style="960" customWidth="1"/>
    <col min="6407" max="6407" width="5" style="960" customWidth="1"/>
    <col min="6408" max="6408" width="8" style="960" customWidth="1"/>
    <col min="6409" max="6409" width="6.7109375" style="960" customWidth="1"/>
    <col min="6410" max="6411" width="8.28515625" style="960" customWidth="1"/>
    <col min="6412" max="6412" width="6.7109375" style="960" customWidth="1"/>
    <col min="6413" max="6413" width="8.28515625" style="960" customWidth="1"/>
    <col min="6414" max="6414" width="8.42578125" style="960" customWidth="1"/>
    <col min="6415" max="6415" width="6.7109375" style="960" customWidth="1"/>
    <col min="6416" max="6416" width="8.140625" style="960" customWidth="1"/>
    <col min="6417" max="6417" width="9" style="960" customWidth="1"/>
    <col min="6418" max="6418" width="6.7109375" style="960" customWidth="1"/>
    <col min="6419" max="6419" width="8.28515625" style="960" customWidth="1"/>
    <col min="6420" max="6420" width="9" style="960" customWidth="1"/>
    <col min="6421" max="6421" width="6.7109375" style="960" customWidth="1"/>
    <col min="6422" max="6422" width="8.85546875" style="960" customWidth="1"/>
    <col min="6423" max="6423" width="8" style="960" customWidth="1"/>
    <col min="6424" max="6424" width="6.7109375" style="960" customWidth="1"/>
    <col min="6425" max="6425" width="8.28515625" style="960" customWidth="1"/>
    <col min="6426" max="6426" width="8" style="960" customWidth="1"/>
    <col min="6427" max="6427" width="6.7109375" style="960" customWidth="1"/>
    <col min="6428" max="6428" width="8.28515625" style="960" customWidth="1"/>
    <col min="6429" max="6429" width="8.140625" style="960" customWidth="1"/>
    <col min="6430" max="6431" width="6.7109375" style="960" customWidth="1"/>
    <col min="6432" max="6432" width="8.140625" style="960" customWidth="1"/>
    <col min="6433" max="6434" width="6.7109375" style="960" customWidth="1"/>
    <col min="6435" max="6435" width="9.140625" style="960" customWidth="1"/>
    <col min="6436" max="6437" width="6.7109375" style="960" customWidth="1"/>
    <col min="6438" max="6438" width="8.28515625" style="960" customWidth="1"/>
    <col min="6439" max="6440" width="6.7109375" style="960" customWidth="1"/>
    <col min="6441" max="6441" width="8.140625" style="960" customWidth="1"/>
    <col min="6442" max="6443" width="6.7109375" style="960" customWidth="1"/>
    <col min="6444" max="6444" width="8.5703125" style="960" customWidth="1"/>
    <col min="6445" max="6446" width="6.7109375" style="960" customWidth="1"/>
    <col min="6447" max="6447" width="8.85546875" style="960" customWidth="1"/>
    <col min="6448" max="6449" width="6.7109375" style="960" customWidth="1"/>
    <col min="6450" max="6450" width="8.5703125" style="960" customWidth="1"/>
    <col min="6451" max="6452" width="6.7109375" style="960" customWidth="1"/>
    <col min="6453" max="6453" width="8.42578125" style="960" customWidth="1"/>
    <col min="6454" max="6455" width="6.7109375" style="960" customWidth="1"/>
    <col min="6456" max="6456" width="8.28515625" style="960" customWidth="1"/>
    <col min="6457" max="6457" width="6.7109375" style="960" customWidth="1"/>
    <col min="6458" max="6458" width="7.5703125" style="960" customWidth="1"/>
    <col min="6459" max="6459" width="8.42578125" style="960" customWidth="1"/>
    <col min="6460" max="6460" width="6.7109375" style="960" customWidth="1"/>
    <col min="6461" max="6462" width="8.42578125" style="960" customWidth="1"/>
    <col min="6463" max="6463" width="6.7109375" style="960" customWidth="1"/>
    <col min="6464" max="6464" width="7.42578125" style="960" customWidth="1"/>
    <col min="6465" max="6465" width="8.140625" style="960" customWidth="1"/>
    <col min="6466" max="6466" width="6.7109375" style="960" customWidth="1"/>
    <col min="6467" max="6467" width="7.28515625" style="960" customWidth="1"/>
    <col min="6468" max="6468" width="8.28515625" style="960" customWidth="1"/>
    <col min="6469" max="6469" width="6.7109375" style="960" customWidth="1"/>
    <col min="6470" max="6470" width="7.42578125" style="960" customWidth="1"/>
    <col min="6471" max="6471" width="8" style="960" customWidth="1"/>
    <col min="6472" max="6472" width="6.7109375" style="960" customWidth="1"/>
    <col min="6473" max="6473" width="7.5703125" style="960" customWidth="1"/>
    <col min="6474" max="6474" width="8.28515625" style="960" customWidth="1"/>
    <col min="6475" max="6475" width="6.7109375" style="960" customWidth="1"/>
    <col min="6476" max="6477" width="8" style="960" customWidth="1"/>
    <col min="6478" max="6478" width="6.7109375" style="960" customWidth="1"/>
    <col min="6479" max="6479" width="7.85546875" style="960" customWidth="1"/>
    <col min="6480" max="6481" width="8" style="960" customWidth="1"/>
    <col min="6482" max="6656" width="9.140625" style="960"/>
    <col min="6657" max="6657" width="3.28515625" style="960" customWidth="1"/>
    <col min="6658" max="6658" width="6.140625" style="960" customWidth="1"/>
    <col min="6659" max="6659" width="6.85546875" style="960" customWidth="1"/>
    <col min="6660" max="6660" width="6" style="960" customWidth="1"/>
    <col min="6661" max="6661" width="5.7109375" style="960" customWidth="1"/>
    <col min="6662" max="6662" width="6.42578125" style="960" customWidth="1"/>
    <col min="6663" max="6663" width="5" style="960" customWidth="1"/>
    <col min="6664" max="6664" width="8" style="960" customWidth="1"/>
    <col min="6665" max="6665" width="6.7109375" style="960" customWidth="1"/>
    <col min="6666" max="6667" width="8.28515625" style="960" customWidth="1"/>
    <col min="6668" max="6668" width="6.7109375" style="960" customWidth="1"/>
    <col min="6669" max="6669" width="8.28515625" style="960" customWidth="1"/>
    <col min="6670" max="6670" width="8.42578125" style="960" customWidth="1"/>
    <col min="6671" max="6671" width="6.7109375" style="960" customWidth="1"/>
    <col min="6672" max="6672" width="8.140625" style="960" customWidth="1"/>
    <col min="6673" max="6673" width="9" style="960" customWidth="1"/>
    <col min="6674" max="6674" width="6.7109375" style="960" customWidth="1"/>
    <col min="6675" max="6675" width="8.28515625" style="960" customWidth="1"/>
    <col min="6676" max="6676" width="9" style="960" customWidth="1"/>
    <col min="6677" max="6677" width="6.7109375" style="960" customWidth="1"/>
    <col min="6678" max="6678" width="8.85546875" style="960" customWidth="1"/>
    <col min="6679" max="6679" width="8" style="960" customWidth="1"/>
    <col min="6680" max="6680" width="6.7109375" style="960" customWidth="1"/>
    <col min="6681" max="6681" width="8.28515625" style="960" customWidth="1"/>
    <col min="6682" max="6682" width="8" style="960" customWidth="1"/>
    <col min="6683" max="6683" width="6.7109375" style="960" customWidth="1"/>
    <col min="6684" max="6684" width="8.28515625" style="960" customWidth="1"/>
    <col min="6685" max="6685" width="8.140625" style="960" customWidth="1"/>
    <col min="6686" max="6687" width="6.7109375" style="960" customWidth="1"/>
    <col min="6688" max="6688" width="8.140625" style="960" customWidth="1"/>
    <col min="6689" max="6690" width="6.7109375" style="960" customWidth="1"/>
    <col min="6691" max="6691" width="9.140625" style="960" customWidth="1"/>
    <col min="6692" max="6693" width="6.7109375" style="960" customWidth="1"/>
    <col min="6694" max="6694" width="8.28515625" style="960" customWidth="1"/>
    <col min="6695" max="6696" width="6.7109375" style="960" customWidth="1"/>
    <col min="6697" max="6697" width="8.140625" style="960" customWidth="1"/>
    <col min="6698" max="6699" width="6.7109375" style="960" customWidth="1"/>
    <col min="6700" max="6700" width="8.5703125" style="960" customWidth="1"/>
    <col min="6701" max="6702" width="6.7109375" style="960" customWidth="1"/>
    <col min="6703" max="6703" width="8.85546875" style="960" customWidth="1"/>
    <col min="6704" max="6705" width="6.7109375" style="960" customWidth="1"/>
    <col min="6706" max="6706" width="8.5703125" style="960" customWidth="1"/>
    <col min="6707" max="6708" width="6.7109375" style="960" customWidth="1"/>
    <col min="6709" max="6709" width="8.42578125" style="960" customWidth="1"/>
    <col min="6710" max="6711" width="6.7109375" style="960" customWidth="1"/>
    <col min="6712" max="6712" width="8.28515625" style="960" customWidth="1"/>
    <col min="6713" max="6713" width="6.7109375" style="960" customWidth="1"/>
    <col min="6714" max="6714" width="7.5703125" style="960" customWidth="1"/>
    <col min="6715" max="6715" width="8.42578125" style="960" customWidth="1"/>
    <col min="6716" max="6716" width="6.7109375" style="960" customWidth="1"/>
    <col min="6717" max="6718" width="8.42578125" style="960" customWidth="1"/>
    <col min="6719" max="6719" width="6.7109375" style="960" customWidth="1"/>
    <col min="6720" max="6720" width="7.42578125" style="960" customWidth="1"/>
    <col min="6721" max="6721" width="8.140625" style="960" customWidth="1"/>
    <col min="6722" max="6722" width="6.7109375" style="960" customWidth="1"/>
    <col min="6723" max="6723" width="7.28515625" style="960" customWidth="1"/>
    <col min="6724" max="6724" width="8.28515625" style="960" customWidth="1"/>
    <col min="6725" max="6725" width="6.7109375" style="960" customWidth="1"/>
    <col min="6726" max="6726" width="7.42578125" style="960" customWidth="1"/>
    <col min="6727" max="6727" width="8" style="960" customWidth="1"/>
    <col min="6728" max="6728" width="6.7109375" style="960" customWidth="1"/>
    <col min="6729" max="6729" width="7.5703125" style="960" customWidth="1"/>
    <col min="6730" max="6730" width="8.28515625" style="960" customWidth="1"/>
    <col min="6731" max="6731" width="6.7109375" style="960" customWidth="1"/>
    <col min="6732" max="6733" width="8" style="960" customWidth="1"/>
    <col min="6734" max="6734" width="6.7109375" style="960" customWidth="1"/>
    <col min="6735" max="6735" width="7.85546875" style="960" customWidth="1"/>
    <col min="6736" max="6737" width="8" style="960" customWidth="1"/>
    <col min="6738" max="6912" width="9.140625" style="960"/>
    <col min="6913" max="6913" width="3.28515625" style="960" customWidth="1"/>
    <col min="6914" max="6914" width="6.140625" style="960" customWidth="1"/>
    <col min="6915" max="6915" width="6.85546875" style="960" customWidth="1"/>
    <col min="6916" max="6916" width="6" style="960" customWidth="1"/>
    <col min="6917" max="6917" width="5.7109375" style="960" customWidth="1"/>
    <col min="6918" max="6918" width="6.42578125" style="960" customWidth="1"/>
    <col min="6919" max="6919" width="5" style="960" customWidth="1"/>
    <col min="6920" max="6920" width="8" style="960" customWidth="1"/>
    <col min="6921" max="6921" width="6.7109375" style="960" customWidth="1"/>
    <col min="6922" max="6923" width="8.28515625" style="960" customWidth="1"/>
    <col min="6924" max="6924" width="6.7109375" style="960" customWidth="1"/>
    <col min="6925" max="6925" width="8.28515625" style="960" customWidth="1"/>
    <col min="6926" max="6926" width="8.42578125" style="960" customWidth="1"/>
    <col min="6927" max="6927" width="6.7109375" style="960" customWidth="1"/>
    <col min="6928" max="6928" width="8.140625" style="960" customWidth="1"/>
    <col min="6929" max="6929" width="9" style="960" customWidth="1"/>
    <col min="6930" max="6930" width="6.7109375" style="960" customWidth="1"/>
    <col min="6931" max="6931" width="8.28515625" style="960" customWidth="1"/>
    <col min="6932" max="6932" width="9" style="960" customWidth="1"/>
    <col min="6933" max="6933" width="6.7109375" style="960" customWidth="1"/>
    <col min="6934" max="6934" width="8.85546875" style="960" customWidth="1"/>
    <col min="6935" max="6935" width="8" style="960" customWidth="1"/>
    <col min="6936" max="6936" width="6.7109375" style="960" customWidth="1"/>
    <col min="6937" max="6937" width="8.28515625" style="960" customWidth="1"/>
    <col min="6938" max="6938" width="8" style="960" customWidth="1"/>
    <col min="6939" max="6939" width="6.7109375" style="960" customWidth="1"/>
    <col min="6940" max="6940" width="8.28515625" style="960" customWidth="1"/>
    <col min="6941" max="6941" width="8.140625" style="960" customWidth="1"/>
    <col min="6942" max="6943" width="6.7109375" style="960" customWidth="1"/>
    <col min="6944" max="6944" width="8.140625" style="960" customWidth="1"/>
    <col min="6945" max="6946" width="6.7109375" style="960" customWidth="1"/>
    <col min="6947" max="6947" width="9.140625" style="960" customWidth="1"/>
    <col min="6948" max="6949" width="6.7109375" style="960" customWidth="1"/>
    <col min="6950" max="6950" width="8.28515625" style="960" customWidth="1"/>
    <col min="6951" max="6952" width="6.7109375" style="960" customWidth="1"/>
    <col min="6953" max="6953" width="8.140625" style="960" customWidth="1"/>
    <col min="6954" max="6955" width="6.7109375" style="960" customWidth="1"/>
    <col min="6956" max="6956" width="8.5703125" style="960" customWidth="1"/>
    <col min="6957" max="6958" width="6.7109375" style="960" customWidth="1"/>
    <col min="6959" max="6959" width="8.85546875" style="960" customWidth="1"/>
    <col min="6960" max="6961" width="6.7109375" style="960" customWidth="1"/>
    <col min="6962" max="6962" width="8.5703125" style="960" customWidth="1"/>
    <col min="6963" max="6964" width="6.7109375" style="960" customWidth="1"/>
    <col min="6965" max="6965" width="8.42578125" style="960" customWidth="1"/>
    <col min="6966" max="6967" width="6.7109375" style="960" customWidth="1"/>
    <col min="6968" max="6968" width="8.28515625" style="960" customWidth="1"/>
    <col min="6969" max="6969" width="6.7109375" style="960" customWidth="1"/>
    <col min="6970" max="6970" width="7.5703125" style="960" customWidth="1"/>
    <col min="6971" max="6971" width="8.42578125" style="960" customWidth="1"/>
    <col min="6972" max="6972" width="6.7109375" style="960" customWidth="1"/>
    <col min="6973" max="6974" width="8.42578125" style="960" customWidth="1"/>
    <col min="6975" max="6975" width="6.7109375" style="960" customWidth="1"/>
    <col min="6976" max="6976" width="7.42578125" style="960" customWidth="1"/>
    <col min="6977" max="6977" width="8.140625" style="960" customWidth="1"/>
    <col min="6978" max="6978" width="6.7109375" style="960" customWidth="1"/>
    <col min="6979" max="6979" width="7.28515625" style="960" customWidth="1"/>
    <col min="6980" max="6980" width="8.28515625" style="960" customWidth="1"/>
    <col min="6981" max="6981" width="6.7109375" style="960" customWidth="1"/>
    <col min="6982" max="6982" width="7.42578125" style="960" customWidth="1"/>
    <col min="6983" max="6983" width="8" style="960" customWidth="1"/>
    <col min="6984" max="6984" width="6.7109375" style="960" customWidth="1"/>
    <col min="6985" max="6985" width="7.5703125" style="960" customWidth="1"/>
    <col min="6986" max="6986" width="8.28515625" style="960" customWidth="1"/>
    <col min="6987" max="6987" width="6.7109375" style="960" customWidth="1"/>
    <col min="6988" max="6989" width="8" style="960" customWidth="1"/>
    <col min="6990" max="6990" width="6.7109375" style="960" customWidth="1"/>
    <col min="6991" max="6991" width="7.85546875" style="960" customWidth="1"/>
    <col min="6992" max="6993" width="8" style="960" customWidth="1"/>
    <col min="6994" max="7168" width="9.140625" style="960"/>
    <col min="7169" max="7169" width="3.28515625" style="960" customWidth="1"/>
    <col min="7170" max="7170" width="6.140625" style="960" customWidth="1"/>
    <col min="7171" max="7171" width="6.85546875" style="960" customWidth="1"/>
    <col min="7172" max="7172" width="6" style="960" customWidth="1"/>
    <col min="7173" max="7173" width="5.7109375" style="960" customWidth="1"/>
    <col min="7174" max="7174" width="6.42578125" style="960" customWidth="1"/>
    <col min="7175" max="7175" width="5" style="960" customWidth="1"/>
    <col min="7176" max="7176" width="8" style="960" customWidth="1"/>
    <col min="7177" max="7177" width="6.7109375" style="960" customWidth="1"/>
    <col min="7178" max="7179" width="8.28515625" style="960" customWidth="1"/>
    <col min="7180" max="7180" width="6.7109375" style="960" customWidth="1"/>
    <col min="7181" max="7181" width="8.28515625" style="960" customWidth="1"/>
    <col min="7182" max="7182" width="8.42578125" style="960" customWidth="1"/>
    <col min="7183" max="7183" width="6.7109375" style="960" customWidth="1"/>
    <col min="7184" max="7184" width="8.140625" style="960" customWidth="1"/>
    <col min="7185" max="7185" width="9" style="960" customWidth="1"/>
    <col min="7186" max="7186" width="6.7109375" style="960" customWidth="1"/>
    <col min="7187" max="7187" width="8.28515625" style="960" customWidth="1"/>
    <col min="7188" max="7188" width="9" style="960" customWidth="1"/>
    <col min="7189" max="7189" width="6.7109375" style="960" customWidth="1"/>
    <col min="7190" max="7190" width="8.85546875" style="960" customWidth="1"/>
    <col min="7191" max="7191" width="8" style="960" customWidth="1"/>
    <col min="7192" max="7192" width="6.7109375" style="960" customWidth="1"/>
    <col min="7193" max="7193" width="8.28515625" style="960" customWidth="1"/>
    <col min="7194" max="7194" width="8" style="960" customWidth="1"/>
    <col min="7195" max="7195" width="6.7109375" style="960" customWidth="1"/>
    <col min="7196" max="7196" width="8.28515625" style="960" customWidth="1"/>
    <col min="7197" max="7197" width="8.140625" style="960" customWidth="1"/>
    <col min="7198" max="7199" width="6.7109375" style="960" customWidth="1"/>
    <col min="7200" max="7200" width="8.140625" style="960" customWidth="1"/>
    <col min="7201" max="7202" width="6.7109375" style="960" customWidth="1"/>
    <col min="7203" max="7203" width="9.140625" style="960" customWidth="1"/>
    <col min="7204" max="7205" width="6.7109375" style="960" customWidth="1"/>
    <col min="7206" max="7206" width="8.28515625" style="960" customWidth="1"/>
    <col min="7207" max="7208" width="6.7109375" style="960" customWidth="1"/>
    <col min="7209" max="7209" width="8.140625" style="960" customWidth="1"/>
    <col min="7210" max="7211" width="6.7109375" style="960" customWidth="1"/>
    <col min="7212" max="7212" width="8.5703125" style="960" customWidth="1"/>
    <col min="7213" max="7214" width="6.7109375" style="960" customWidth="1"/>
    <col min="7215" max="7215" width="8.85546875" style="960" customWidth="1"/>
    <col min="7216" max="7217" width="6.7109375" style="960" customWidth="1"/>
    <col min="7218" max="7218" width="8.5703125" style="960" customWidth="1"/>
    <col min="7219" max="7220" width="6.7109375" style="960" customWidth="1"/>
    <col min="7221" max="7221" width="8.42578125" style="960" customWidth="1"/>
    <col min="7222" max="7223" width="6.7109375" style="960" customWidth="1"/>
    <col min="7224" max="7224" width="8.28515625" style="960" customWidth="1"/>
    <col min="7225" max="7225" width="6.7109375" style="960" customWidth="1"/>
    <col min="7226" max="7226" width="7.5703125" style="960" customWidth="1"/>
    <col min="7227" max="7227" width="8.42578125" style="960" customWidth="1"/>
    <col min="7228" max="7228" width="6.7109375" style="960" customWidth="1"/>
    <col min="7229" max="7230" width="8.42578125" style="960" customWidth="1"/>
    <col min="7231" max="7231" width="6.7109375" style="960" customWidth="1"/>
    <col min="7232" max="7232" width="7.42578125" style="960" customWidth="1"/>
    <col min="7233" max="7233" width="8.140625" style="960" customWidth="1"/>
    <col min="7234" max="7234" width="6.7109375" style="960" customWidth="1"/>
    <col min="7235" max="7235" width="7.28515625" style="960" customWidth="1"/>
    <col min="7236" max="7236" width="8.28515625" style="960" customWidth="1"/>
    <col min="7237" max="7237" width="6.7109375" style="960" customWidth="1"/>
    <col min="7238" max="7238" width="7.42578125" style="960" customWidth="1"/>
    <col min="7239" max="7239" width="8" style="960" customWidth="1"/>
    <col min="7240" max="7240" width="6.7109375" style="960" customWidth="1"/>
    <col min="7241" max="7241" width="7.5703125" style="960" customWidth="1"/>
    <col min="7242" max="7242" width="8.28515625" style="960" customWidth="1"/>
    <col min="7243" max="7243" width="6.7109375" style="960" customWidth="1"/>
    <col min="7244" max="7245" width="8" style="960" customWidth="1"/>
    <col min="7246" max="7246" width="6.7109375" style="960" customWidth="1"/>
    <col min="7247" max="7247" width="7.85546875" style="960" customWidth="1"/>
    <col min="7248" max="7249" width="8" style="960" customWidth="1"/>
    <col min="7250" max="7424" width="9.140625" style="960"/>
    <col min="7425" max="7425" width="3.28515625" style="960" customWidth="1"/>
    <col min="7426" max="7426" width="6.140625" style="960" customWidth="1"/>
    <col min="7427" max="7427" width="6.85546875" style="960" customWidth="1"/>
    <col min="7428" max="7428" width="6" style="960" customWidth="1"/>
    <col min="7429" max="7429" width="5.7109375" style="960" customWidth="1"/>
    <col min="7430" max="7430" width="6.42578125" style="960" customWidth="1"/>
    <col min="7431" max="7431" width="5" style="960" customWidth="1"/>
    <col min="7432" max="7432" width="8" style="960" customWidth="1"/>
    <col min="7433" max="7433" width="6.7109375" style="960" customWidth="1"/>
    <col min="7434" max="7435" width="8.28515625" style="960" customWidth="1"/>
    <col min="7436" max="7436" width="6.7109375" style="960" customWidth="1"/>
    <col min="7437" max="7437" width="8.28515625" style="960" customWidth="1"/>
    <col min="7438" max="7438" width="8.42578125" style="960" customWidth="1"/>
    <col min="7439" max="7439" width="6.7109375" style="960" customWidth="1"/>
    <col min="7440" max="7440" width="8.140625" style="960" customWidth="1"/>
    <col min="7441" max="7441" width="9" style="960" customWidth="1"/>
    <col min="7442" max="7442" width="6.7109375" style="960" customWidth="1"/>
    <col min="7443" max="7443" width="8.28515625" style="960" customWidth="1"/>
    <col min="7444" max="7444" width="9" style="960" customWidth="1"/>
    <col min="7445" max="7445" width="6.7109375" style="960" customWidth="1"/>
    <col min="7446" max="7446" width="8.85546875" style="960" customWidth="1"/>
    <col min="7447" max="7447" width="8" style="960" customWidth="1"/>
    <col min="7448" max="7448" width="6.7109375" style="960" customWidth="1"/>
    <col min="7449" max="7449" width="8.28515625" style="960" customWidth="1"/>
    <col min="7450" max="7450" width="8" style="960" customWidth="1"/>
    <col min="7451" max="7451" width="6.7109375" style="960" customWidth="1"/>
    <col min="7452" max="7452" width="8.28515625" style="960" customWidth="1"/>
    <col min="7453" max="7453" width="8.140625" style="960" customWidth="1"/>
    <col min="7454" max="7455" width="6.7109375" style="960" customWidth="1"/>
    <col min="7456" max="7456" width="8.140625" style="960" customWidth="1"/>
    <col min="7457" max="7458" width="6.7109375" style="960" customWidth="1"/>
    <col min="7459" max="7459" width="9.140625" style="960" customWidth="1"/>
    <col min="7460" max="7461" width="6.7109375" style="960" customWidth="1"/>
    <col min="7462" max="7462" width="8.28515625" style="960" customWidth="1"/>
    <col min="7463" max="7464" width="6.7109375" style="960" customWidth="1"/>
    <col min="7465" max="7465" width="8.140625" style="960" customWidth="1"/>
    <col min="7466" max="7467" width="6.7109375" style="960" customWidth="1"/>
    <col min="7468" max="7468" width="8.5703125" style="960" customWidth="1"/>
    <col min="7469" max="7470" width="6.7109375" style="960" customWidth="1"/>
    <col min="7471" max="7471" width="8.85546875" style="960" customWidth="1"/>
    <col min="7472" max="7473" width="6.7109375" style="960" customWidth="1"/>
    <col min="7474" max="7474" width="8.5703125" style="960" customWidth="1"/>
    <col min="7475" max="7476" width="6.7109375" style="960" customWidth="1"/>
    <col min="7477" max="7477" width="8.42578125" style="960" customWidth="1"/>
    <col min="7478" max="7479" width="6.7109375" style="960" customWidth="1"/>
    <col min="7480" max="7480" width="8.28515625" style="960" customWidth="1"/>
    <col min="7481" max="7481" width="6.7109375" style="960" customWidth="1"/>
    <col min="7482" max="7482" width="7.5703125" style="960" customWidth="1"/>
    <col min="7483" max="7483" width="8.42578125" style="960" customWidth="1"/>
    <col min="7484" max="7484" width="6.7109375" style="960" customWidth="1"/>
    <col min="7485" max="7486" width="8.42578125" style="960" customWidth="1"/>
    <col min="7487" max="7487" width="6.7109375" style="960" customWidth="1"/>
    <col min="7488" max="7488" width="7.42578125" style="960" customWidth="1"/>
    <col min="7489" max="7489" width="8.140625" style="960" customWidth="1"/>
    <col min="7490" max="7490" width="6.7109375" style="960" customWidth="1"/>
    <col min="7491" max="7491" width="7.28515625" style="960" customWidth="1"/>
    <col min="7492" max="7492" width="8.28515625" style="960" customWidth="1"/>
    <col min="7493" max="7493" width="6.7109375" style="960" customWidth="1"/>
    <col min="7494" max="7494" width="7.42578125" style="960" customWidth="1"/>
    <col min="7495" max="7495" width="8" style="960" customWidth="1"/>
    <col min="7496" max="7496" width="6.7109375" style="960" customWidth="1"/>
    <col min="7497" max="7497" width="7.5703125" style="960" customWidth="1"/>
    <col min="7498" max="7498" width="8.28515625" style="960" customWidth="1"/>
    <col min="7499" max="7499" width="6.7109375" style="960" customWidth="1"/>
    <col min="7500" max="7501" width="8" style="960" customWidth="1"/>
    <col min="7502" max="7502" width="6.7109375" style="960" customWidth="1"/>
    <col min="7503" max="7503" width="7.85546875" style="960" customWidth="1"/>
    <col min="7504" max="7505" width="8" style="960" customWidth="1"/>
    <col min="7506" max="7680" width="9.140625" style="960"/>
    <col min="7681" max="7681" width="3.28515625" style="960" customWidth="1"/>
    <col min="7682" max="7682" width="6.140625" style="960" customWidth="1"/>
    <col min="7683" max="7683" width="6.85546875" style="960" customWidth="1"/>
    <col min="7684" max="7684" width="6" style="960" customWidth="1"/>
    <col min="7685" max="7685" width="5.7109375" style="960" customWidth="1"/>
    <col min="7686" max="7686" width="6.42578125" style="960" customWidth="1"/>
    <col min="7687" max="7687" width="5" style="960" customWidth="1"/>
    <col min="7688" max="7688" width="8" style="960" customWidth="1"/>
    <col min="7689" max="7689" width="6.7109375" style="960" customWidth="1"/>
    <col min="7690" max="7691" width="8.28515625" style="960" customWidth="1"/>
    <col min="7692" max="7692" width="6.7109375" style="960" customWidth="1"/>
    <col min="7693" max="7693" width="8.28515625" style="960" customWidth="1"/>
    <col min="7694" max="7694" width="8.42578125" style="960" customWidth="1"/>
    <col min="7695" max="7695" width="6.7109375" style="960" customWidth="1"/>
    <col min="7696" max="7696" width="8.140625" style="960" customWidth="1"/>
    <col min="7697" max="7697" width="9" style="960" customWidth="1"/>
    <col min="7698" max="7698" width="6.7109375" style="960" customWidth="1"/>
    <col min="7699" max="7699" width="8.28515625" style="960" customWidth="1"/>
    <col min="7700" max="7700" width="9" style="960" customWidth="1"/>
    <col min="7701" max="7701" width="6.7109375" style="960" customWidth="1"/>
    <col min="7702" max="7702" width="8.85546875" style="960" customWidth="1"/>
    <col min="7703" max="7703" width="8" style="960" customWidth="1"/>
    <col min="7704" max="7704" width="6.7109375" style="960" customWidth="1"/>
    <col min="7705" max="7705" width="8.28515625" style="960" customWidth="1"/>
    <col min="7706" max="7706" width="8" style="960" customWidth="1"/>
    <col min="7707" max="7707" width="6.7109375" style="960" customWidth="1"/>
    <col min="7708" max="7708" width="8.28515625" style="960" customWidth="1"/>
    <col min="7709" max="7709" width="8.140625" style="960" customWidth="1"/>
    <col min="7710" max="7711" width="6.7109375" style="960" customWidth="1"/>
    <col min="7712" max="7712" width="8.140625" style="960" customWidth="1"/>
    <col min="7713" max="7714" width="6.7109375" style="960" customWidth="1"/>
    <col min="7715" max="7715" width="9.140625" style="960" customWidth="1"/>
    <col min="7716" max="7717" width="6.7109375" style="960" customWidth="1"/>
    <col min="7718" max="7718" width="8.28515625" style="960" customWidth="1"/>
    <col min="7719" max="7720" width="6.7109375" style="960" customWidth="1"/>
    <col min="7721" max="7721" width="8.140625" style="960" customWidth="1"/>
    <col min="7722" max="7723" width="6.7109375" style="960" customWidth="1"/>
    <col min="7724" max="7724" width="8.5703125" style="960" customWidth="1"/>
    <col min="7725" max="7726" width="6.7109375" style="960" customWidth="1"/>
    <col min="7727" max="7727" width="8.85546875" style="960" customWidth="1"/>
    <col min="7728" max="7729" width="6.7109375" style="960" customWidth="1"/>
    <col min="7730" max="7730" width="8.5703125" style="960" customWidth="1"/>
    <col min="7731" max="7732" width="6.7109375" style="960" customWidth="1"/>
    <col min="7733" max="7733" width="8.42578125" style="960" customWidth="1"/>
    <col min="7734" max="7735" width="6.7109375" style="960" customWidth="1"/>
    <col min="7736" max="7736" width="8.28515625" style="960" customWidth="1"/>
    <col min="7737" max="7737" width="6.7109375" style="960" customWidth="1"/>
    <col min="7738" max="7738" width="7.5703125" style="960" customWidth="1"/>
    <col min="7739" max="7739" width="8.42578125" style="960" customWidth="1"/>
    <col min="7740" max="7740" width="6.7109375" style="960" customWidth="1"/>
    <col min="7741" max="7742" width="8.42578125" style="960" customWidth="1"/>
    <col min="7743" max="7743" width="6.7109375" style="960" customWidth="1"/>
    <col min="7744" max="7744" width="7.42578125" style="960" customWidth="1"/>
    <col min="7745" max="7745" width="8.140625" style="960" customWidth="1"/>
    <col min="7746" max="7746" width="6.7109375" style="960" customWidth="1"/>
    <col min="7747" max="7747" width="7.28515625" style="960" customWidth="1"/>
    <col min="7748" max="7748" width="8.28515625" style="960" customWidth="1"/>
    <col min="7749" max="7749" width="6.7109375" style="960" customWidth="1"/>
    <col min="7750" max="7750" width="7.42578125" style="960" customWidth="1"/>
    <col min="7751" max="7751" width="8" style="960" customWidth="1"/>
    <col min="7752" max="7752" width="6.7109375" style="960" customWidth="1"/>
    <col min="7753" max="7753" width="7.5703125" style="960" customWidth="1"/>
    <col min="7754" max="7754" width="8.28515625" style="960" customWidth="1"/>
    <col min="7755" max="7755" width="6.7109375" style="960" customWidth="1"/>
    <col min="7756" max="7757" width="8" style="960" customWidth="1"/>
    <col min="7758" max="7758" width="6.7109375" style="960" customWidth="1"/>
    <col min="7759" max="7759" width="7.85546875" style="960" customWidth="1"/>
    <col min="7760" max="7761" width="8" style="960" customWidth="1"/>
    <col min="7762" max="7936" width="9.140625" style="960"/>
    <col min="7937" max="7937" width="3.28515625" style="960" customWidth="1"/>
    <col min="7938" max="7938" width="6.140625" style="960" customWidth="1"/>
    <col min="7939" max="7939" width="6.85546875" style="960" customWidth="1"/>
    <col min="7940" max="7940" width="6" style="960" customWidth="1"/>
    <col min="7941" max="7941" width="5.7109375" style="960" customWidth="1"/>
    <col min="7942" max="7942" width="6.42578125" style="960" customWidth="1"/>
    <col min="7943" max="7943" width="5" style="960" customWidth="1"/>
    <col min="7944" max="7944" width="8" style="960" customWidth="1"/>
    <col min="7945" max="7945" width="6.7109375" style="960" customWidth="1"/>
    <col min="7946" max="7947" width="8.28515625" style="960" customWidth="1"/>
    <col min="7948" max="7948" width="6.7109375" style="960" customWidth="1"/>
    <col min="7949" max="7949" width="8.28515625" style="960" customWidth="1"/>
    <col min="7950" max="7950" width="8.42578125" style="960" customWidth="1"/>
    <col min="7951" max="7951" width="6.7109375" style="960" customWidth="1"/>
    <col min="7952" max="7952" width="8.140625" style="960" customWidth="1"/>
    <col min="7953" max="7953" width="9" style="960" customWidth="1"/>
    <col min="7954" max="7954" width="6.7109375" style="960" customWidth="1"/>
    <col min="7955" max="7955" width="8.28515625" style="960" customWidth="1"/>
    <col min="7956" max="7956" width="9" style="960" customWidth="1"/>
    <col min="7957" max="7957" width="6.7109375" style="960" customWidth="1"/>
    <col min="7958" max="7958" width="8.85546875" style="960" customWidth="1"/>
    <col min="7959" max="7959" width="8" style="960" customWidth="1"/>
    <col min="7960" max="7960" width="6.7109375" style="960" customWidth="1"/>
    <col min="7961" max="7961" width="8.28515625" style="960" customWidth="1"/>
    <col min="7962" max="7962" width="8" style="960" customWidth="1"/>
    <col min="7963" max="7963" width="6.7109375" style="960" customWidth="1"/>
    <col min="7964" max="7964" width="8.28515625" style="960" customWidth="1"/>
    <col min="7965" max="7965" width="8.140625" style="960" customWidth="1"/>
    <col min="7966" max="7967" width="6.7109375" style="960" customWidth="1"/>
    <col min="7968" max="7968" width="8.140625" style="960" customWidth="1"/>
    <col min="7969" max="7970" width="6.7109375" style="960" customWidth="1"/>
    <col min="7971" max="7971" width="9.140625" style="960" customWidth="1"/>
    <col min="7972" max="7973" width="6.7109375" style="960" customWidth="1"/>
    <col min="7974" max="7974" width="8.28515625" style="960" customWidth="1"/>
    <col min="7975" max="7976" width="6.7109375" style="960" customWidth="1"/>
    <col min="7977" max="7977" width="8.140625" style="960" customWidth="1"/>
    <col min="7978" max="7979" width="6.7109375" style="960" customWidth="1"/>
    <col min="7980" max="7980" width="8.5703125" style="960" customWidth="1"/>
    <col min="7981" max="7982" width="6.7109375" style="960" customWidth="1"/>
    <col min="7983" max="7983" width="8.85546875" style="960" customWidth="1"/>
    <col min="7984" max="7985" width="6.7109375" style="960" customWidth="1"/>
    <col min="7986" max="7986" width="8.5703125" style="960" customWidth="1"/>
    <col min="7987" max="7988" width="6.7109375" style="960" customWidth="1"/>
    <col min="7989" max="7989" width="8.42578125" style="960" customWidth="1"/>
    <col min="7990" max="7991" width="6.7109375" style="960" customWidth="1"/>
    <col min="7992" max="7992" width="8.28515625" style="960" customWidth="1"/>
    <col min="7993" max="7993" width="6.7109375" style="960" customWidth="1"/>
    <col min="7994" max="7994" width="7.5703125" style="960" customWidth="1"/>
    <col min="7995" max="7995" width="8.42578125" style="960" customWidth="1"/>
    <col min="7996" max="7996" width="6.7109375" style="960" customWidth="1"/>
    <col min="7997" max="7998" width="8.42578125" style="960" customWidth="1"/>
    <col min="7999" max="7999" width="6.7109375" style="960" customWidth="1"/>
    <col min="8000" max="8000" width="7.42578125" style="960" customWidth="1"/>
    <col min="8001" max="8001" width="8.140625" style="960" customWidth="1"/>
    <col min="8002" max="8002" width="6.7109375" style="960" customWidth="1"/>
    <col min="8003" max="8003" width="7.28515625" style="960" customWidth="1"/>
    <col min="8004" max="8004" width="8.28515625" style="960" customWidth="1"/>
    <col min="8005" max="8005" width="6.7109375" style="960" customWidth="1"/>
    <col min="8006" max="8006" width="7.42578125" style="960" customWidth="1"/>
    <col min="8007" max="8007" width="8" style="960" customWidth="1"/>
    <col min="8008" max="8008" width="6.7109375" style="960" customWidth="1"/>
    <col min="8009" max="8009" width="7.5703125" style="960" customWidth="1"/>
    <col min="8010" max="8010" width="8.28515625" style="960" customWidth="1"/>
    <col min="8011" max="8011" width="6.7109375" style="960" customWidth="1"/>
    <col min="8012" max="8013" width="8" style="960" customWidth="1"/>
    <col min="8014" max="8014" width="6.7109375" style="960" customWidth="1"/>
    <col min="8015" max="8015" width="7.85546875" style="960" customWidth="1"/>
    <col min="8016" max="8017" width="8" style="960" customWidth="1"/>
    <col min="8018" max="8192" width="9.140625" style="960"/>
    <col min="8193" max="8193" width="3.28515625" style="960" customWidth="1"/>
    <col min="8194" max="8194" width="6.140625" style="960" customWidth="1"/>
    <col min="8195" max="8195" width="6.85546875" style="960" customWidth="1"/>
    <col min="8196" max="8196" width="6" style="960" customWidth="1"/>
    <col min="8197" max="8197" width="5.7109375" style="960" customWidth="1"/>
    <col min="8198" max="8198" width="6.42578125" style="960" customWidth="1"/>
    <col min="8199" max="8199" width="5" style="960" customWidth="1"/>
    <col min="8200" max="8200" width="8" style="960" customWidth="1"/>
    <col min="8201" max="8201" width="6.7109375" style="960" customWidth="1"/>
    <col min="8202" max="8203" width="8.28515625" style="960" customWidth="1"/>
    <col min="8204" max="8204" width="6.7109375" style="960" customWidth="1"/>
    <col min="8205" max="8205" width="8.28515625" style="960" customWidth="1"/>
    <col min="8206" max="8206" width="8.42578125" style="960" customWidth="1"/>
    <col min="8207" max="8207" width="6.7109375" style="960" customWidth="1"/>
    <col min="8208" max="8208" width="8.140625" style="960" customWidth="1"/>
    <col min="8209" max="8209" width="9" style="960" customWidth="1"/>
    <col min="8210" max="8210" width="6.7109375" style="960" customWidth="1"/>
    <col min="8211" max="8211" width="8.28515625" style="960" customWidth="1"/>
    <col min="8212" max="8212" width="9" style="960" customWidth="1"/>
    <col min="8213" max="8213" width="6.7109375" style="960" customWidth="1"/>
    <col min="8214" max="8214" width="8.85546875" style="960" customWidth="1"/>
    <col min="8215" max="8215" width="8" style="960" customWidth="1"/>
    <col min="8216" max="8216" width="6.7109375" style="960" customWidth="1"/>
    <col min="8217" max="8217" width="8.28515625" style="960" customWidth="1"/>
    <col min="8218" max="8218" width="8" style="960" customWidth="1"/>
    <col min="8219" max="8219" width="6.7109375" style="960" customWidth="1"/>
    <col min="8220" max="8220" width="8.28515625" style="960" customWidth="1"/>
    <col min="8221" max="8221" width="8.140625" style="960" customWidth="1"/>
    <col min="8222" max="8223" width="6.7109375" style="960" customWidth="1"/>
    <col min="8224" max="8224" width="8.140625" style="960" customWidth="1"/>
    <col min="8225" max="8226" width="6.7109375" style="960" customWidth="1"/>
    <col min="8227" max="8227" width="9.140625" style="960" customWidth="1"/>
    <col min="8228" max="8229" width="6.7109375" style="960" customWidth="1"/>
    <col min="8230" max="8230" width="8.28515625" style="960" customWidth="1"/>
    <col min="8231" max="8232" width="6.7109375" style="960" customWidth="1"/>
    <col min="8233" max="8233" width="8.140625" style="960" customWidth="1"/>
    <col min="8234" max="8235" width="6.7109375" style="960" customWidth="1"/>
    <col min="8236" max="8236" width="8.5703125" style="960" customWidth="1"/>
    <col min="8237" max="8238" width="6.7109375" style="960" customWidth="1"/>
    <col min="8239" max="8239" width="8.85546875" style="960" customWidth="1"/>
    <col min="8240" max="8241" width="6.7109375" style="960" customWidth="1"/>
    <col min="8242" max="8242" width="8.5703125" style="960" customWidth="1"/>
    <col min="8243" max="8244" width="6.7109375" style="960" customWidth="1"/>
    <col min="8245" max="8245" width="8.42578125" style="960" customWidth="1"/>
    <col min="8246" max="8247" width="6.7109375" style="960" customWidth="1"/>
    <col min="8248" max="8248" width="8.28515625" style="960" customWidth="1"/>
    <col min="8249" max="8249" width="6.7109375" style="960" customWidth="1"/>
    <col min="8250" max="8250" width="7.5703125" style="960" customWidth="1"/>
    <col min="8251" max="8251" width="8.42578125" style="960" customWidth="1"/>
    <col min="8252" max="8252" width="6.7109375" style="960" customWidth="1"/>
    <col min="8253" max="8254" width="8.42578125" style="960" customWidth="1"/>
    <col min="8255" max="8255" width="6.7109375" style="960" customWidth="1"/>
    <col min="8256" max="8256" width="7.42578125" style="960" customWidth="1"/>
    <col min="8257" max="8257" width="8.140625" style="960" customWidth="1"/>
    <col min="8258" max="8258" width="6.7109375" style="960" customWidth="1"/>
    <col min="8259" max="8259" width="7.28515625" style="960" customWidth="1"/>
    <col min="8260" max="8260" width="8.28515625" style="960" customWidth="1"/>
    <col min="8261" max="8261" width="6.7109375" style="960" customWidth="1"/>
    <col min="8262" max="8262" width="7.42578125" style="960" customWidth="1"/>
    <col min="8263" max="8263" width="8" style="960" customWidth="1"/>
    <col min="8264" max="8264" width="6.7109375" style="960" customWidth="1"/>
    <col min="8265" max="8265" width="7.5703125" style="960" customWidth="1"/>
    <col min="8266" max="8266" width="8.28515625" style="960" customWidth="1"/>
    <col min="8267" max="8267" width="6.7109375" style="960" customWidth="1"/>
    <col min="8268" max="8269" width="8" style="960" customWidth="1"/>
    <col min="8270" max="8270" width="6.7109375" style="960" customWidth="1"/>
    <col min="8271" max="8271" width="7.85546875" style="960" customWidth="1"/>
    <col min="8272" max="8273" width="8" style="960" customWidth="1"/>
    <col min="8274" max="8448" width="9.140625" style="960"/>
    <col min="8449" max="8449" width="3.28515625" style="960" customWidth="1"/>
    <col min="8450" max="8450" width="6.140625" style="960" customWidth="1"/>
    <col min="8451" max="8451" width="6.85546875" style="960" customWidth="1"/>
    <col min="8452" max="8452" width="6" style="960" customWidth="1"/>
    <col min="8453" max="8453" width="5.7109375" style="960" customWidth="1"/>
    <col min="8454" max="8454" width="6.42578125" style="960" customWidth="1"/>
    <col min="8455" max="8455" width="5" style="960" customWidth="1"/>
    <col min="8456" max="8456" width="8" style="960" customWidth="1"/>
    <col min="8457" max="8457" width="6.7109375" style="960" customWidth="1"/>
    <col min="8458" max="8459" width="8.28515625" style="960" customWidth="1"/>
    <col min="8460" max="8460" width="6.7109375" style="960" customWidth="1"/>
    <col min="8461" max="8461" width="8.28515625" style="960" customWidth="1"/>
    <col min="8462" max="8462" width="8.42578125" style="960" customWidth="1"/>
    <col min="8463" max="8463" width="6.7109375" style="960" customWidth="1"/>
    <col min="8464" max="8464" width="8.140625" style="960" customWidth="1"/>
    <col min="8465" max="8465" width="9" style="960" customWidth="1"/>
    <col min="8466" max="8466" width="6.7109375" style="960" customWidth="1"/>
    <col min="8467" max="8467" width="8.28515625" style="960" customWidth="1"/>
    <col min="8468" max="8468" width="9" style="960" customWidth="1"/>
    <col min="8469" max="8469" width="6.7109375" style="960" customWidth="1"/>
    <col min="8470" max="8470" width="8.85546875" style="960" customWidth="1"/>
    <col min="8471" max="8471" width="8" style="960" customWidth="1"/>
    <col min="8472" max="8472" width="6.7109375" style="960" customWidth="1"/>
    <col min="8473" max="8473" width="8.28515625" style="960" customWidth="1"/>
    <col min="8474" max="8474" width="8" style="960" customWidth="1"/>
    <col min="8475" max="8475" width="6.7109375" style="960" customWidth="1"/>
    <col min="8476" max="8476" width="8.28515625" style="960" customWidth="1"/>
    <col min="8477" max="8477" width="8.140625" style="960" customWidth="1"/>
    <col min="8478" max="8479" width="6.7109375" style="960" customWidth="1"/>
    <col min="8480" max="8480" width="8.140625" style="960" customWidth="1"/>
    <col min="8481" max="8482" width="6.7109375" style="960" customWidth="1"/>
    <col min="8483" max="8483" width="9.140625" style="960" customWidth="1"/>
    <col min="8484" max="8485" width="6.7109375" style="960" customWidth="1"/>
    <col min="8486" max="8486" width="8.28515625" style="960" customWidth="1"/>
    <col min="8487" max="8488" width="6.7109375" style="960" customWidth="1"/>
    <col min="8489" max="8489" width="8.140625" style="960" customWidth="1"/>
    <col min="8490" max="8491" width="6.7109375" style="960" customWidth="1"/>
    <col min="8492" max="8492" width="8.5703125" style="960" customWidth="1"/>
    <col min="8493" max="8494" width="6.7109375" style="960" customWidth="1"/>
    <col min="8495" max="8495" width="8.85546875" style="960" customWidth="1"/>
    <col min="8496" max="8497" width="6.7109375" style="960" customWidth="1"/>
    <col min="8498" max="8498" width="8.5703125" style="960" customWidth="1"/>
    <col min="8499" max="8500" width="6.7109375" style="960" customWidth="1"/>
    <col min="8501" max="8501" width="8.42578125" style="960" customWidth="1"/>
    <col min="8502" max="8503" width="6.7109375" style="960" customWidth="1"/>
    <col min="8504" max="8504" width="8.28515625" style="960" customWidth="1"/>
    <col min="8505" max="8505" width="6.7109375" style="960" customWidth="1"/>
    <col min="8506" max="8506" width="7.5703125" style="960" customWidth="1"/>
    <col min="8507" max="8507" width="8.42578125" style="960" customWidth="1"/>
    <col min="8508" max="8508" width="6.7109375" style="960" customWidth="1"/>
    <col min="8509" max="8510" width="8.42578125" style="960" customWidth="1"/>
    <col min="8511" max="8511" width="6.7109375" style="960" customWidth="1"/>
    <col min="8512" max="8512" width="7.42578125" style="960" customWidth="1"/>
    <col min="8513" max="8513" width="8.140625" style="960" customWidth="1"/>
    <col min="8514" max="8514" width="6.7109375" style="960" customWidth="1"/>
    <col min="8515" max="8515" width="7.28515625" style="960" customWidth="1"/>
    <col min="8516" max="8516" width="8.28515625" style="960" customWidth="1"/>
    <col min="8517" max="8517" width="6.7109375" style="960" customWidth="1"/>
    <col min="8518" max="8518" width="7.42578125" style="960" customWidth="1"/>
    <col min="8519" max="8519" width="8" style="960" customWidth="1"/>
    <col min="8520" max="8520" width="6.7109375" style="960" customWidth="1"/>
    <col min="8521" max="8521" width="7.5703125" style="960" customWidth="1"/>
    <col min="8522" max="8522" width="8.28515625" style="960" customWidth="1"/>
    <col min="8523" max="8523" width="6.7109375" style="960" customWidth="1"/>
    <col min="8524" max="8525" width="8" style="960" customWidth="1"/>
    <col min="8526" max="8526" width="6.7109375" style="960" customWidth="1"/>
    <col min="8527" max="8527" width="7.85546875" style="960" customWidth="1"/>
    <col min="8528" max="8529" width="8" style="960" customWidth="1"/>
    <col min="8530" max="8704" width="9.140625" style="960"/>
    <col min="8705" max="8705" width="3.28515625" style="960" customWidth="1"/>
    <col min="8706" max="8706" width="6.140625" style="960" customWidth="1"/>
    <col min="8707" max="8707" width="6.85546875" style="960" customWidth="1"/>
    <col min="8708" max="8708" width="6" style="960" customWidth="1"/>
    <col min="8709" max="8709" width="5.7109375" style="960" customWidth="1"/>
    <col min="8710" max="8710" width="6.42578125" style="960" customWidth="1"/>
    <col min="8711" max="8711" width="5" style="960" customWidth="1"/>
    <col min="8712" max="8712" width="8" style="960" customWidth="1"/>
    <col min="8713" max="8713" width="6.7109375" style="960" customWidth="1"/>
    <col min="8714" max="8715" width="8.28515625" style="960" customWidth="1"/>
    <col min="8716" max="8716" width="6.7109375" style="960" customWidth="1"/>
    <col min="8717" max="8717" width="8.28515625" style="960" customWidth="1"/>
    <col min="8718" max="8718" width="8.42578125" style="960" customWidth="1"/>
    <col min="8719" max="8719" width="6.7109375" style="960" customWidth="1"/>
    <col min="8720" max="8720" width="8.140625" style="960" customWidth="1"/>
    <col min="8721" max="8721" width="9" style="960" customWidth="1"/>
    <col min="8722" max="8722" width="6.7109375" style="960" customWidth="1"/>
    <col min="8723" max="8723" width="8.28515625" style="960" customWidth="1"/>
    <col min="8724" max="8724" width="9" style="960" customWidth="1"/>
    <col min="8725" max="8725" width="6.7109375" style="960" customWidth="1"/>
    <col min="8726" max="8726" width="8.85546875" style="960" customWidth="1"/>
    <col min="8727" max="8727" width="8" style="960" customWidth="1"/>
    <col min="8728" max="8728" width="6.7109375" style="960" customWidth="1"/>
    <col min="8729" max="8729" width="8.28515625" style="960" customWidth="1"/>
    <col min="8730" max="8730" width="8" style="960" customWidth="1"/>
    <col min="8731" max="8731" width="6.7109375" style="960" customWidth="1"/>
    <col min="8732" max="8732" width="8.28515625" style="960" customWidth="1"/>
    <col min="8733" max="8733" width="8.140625" style="960" customWidth="1"/>
    <col min="8734" max="8735" width="6.7109375" style="960" customWidth="1"/>
    <col min="8736" max="8736" width="8.140625" style="960" customWidth="1"/>
    <col min="8737" max="8738" width="6.7109375" style="960" customWidth="1"/>
    <col min="8739" max="8739" width="9.140625" style="960" customWidth="1"/>
    <col min="8740" max="8741" width="6.7109375" style="960" customWidth="1"/>
    <col min="8742" max="8742" width="8.28515625" style="960" customWidth="1"/>
    <col min="8743" max="8744" width="6.7109375" style="960" customWidth="1"/>
    <col min="8745" max="8745" width="8.140625" style="960" customWidth="1"/>
    <col min="8746" max="8747" width="6.7109375" style="960" customWidth="1"/>
    <col min="8748" max="8748" width="8.5703125" style="960" customWidth="1"/>
    <col min="8749" max="8750" width="6.7109375" style="960" customWidth="1"/>
    <col min="8751" max="8751" width="8.85546875" style="960" customWidth="1"/>
    <col min="8752" max="8753" width="6.7109375" style="960" customWidth="1"/>
    <col min="8754" max="8754" width="8.5703125" style="960" customWidth="1"/>
    <col min="8755" max="8756" width="6.7109375" style="960" customWidth="1"/>
    <col min="8757" max="8757" width="8.42578125" style="960" customWidth="1"/>
    <col min="8758" max="8759" width="6.7109375" style="960" customWidth="1"/>
    <col min="8760" max="8760" width="8.28515625" style="960" customWidth="1"/>
    <col min="8761" max="8761" width="6.7109375" style="960" customWidth="1"/>
    <col min="8762" max="8762" width="7.5703125" style="960" customWidth="1"/>
    <col min="8763" max="8763" width="8.42578125" style="960" customWidth="1"/>
    <col min="8764" max="8764" width="6.7109375" style="960" customWidth="1"/>
    <col min="8765" max="8766" width="8.42578125" style="960" customWidth="1"/>
    <col min="8767" max="8767" width="6.7109375" style="960" customWidth="1"/>
    <col min="8768" max="8768" width="7.42578125" style="960" customWidth="1"/>
    <col min="8769" max="8769" width="8.140625" style="960" customWidth="1"/>
    <col min="8770" max="8770" width="6.7109375" style="960" customWidth="1"/>
    <col min="8771" max="8771" width="7.28515625" style="960" customWidth="1"/>
    <col min="8772" max="8772" width="8.28515625" style="960" customWidth="1"/>
    <col min="8773" max="8773" width="6.7109375" style="960" customWidth="1"/>
    <col min="8774" max="8774" width="7.42578125" style="960" customWidth="1"/>
    <col min="8775" max="8775" width="8" style="960" customWidth="1"/>
    <col min="8776" max="8776" width="6.7109375" style="960" customWidth="1"/>
    <col min="8777" max="8777" width="7.5703125" style="960" customWidth="1"/>
    <col min="8778" max="8778" width="8.28515625" style="960" customWidth="1"/>
    <col min="8779" max="8779" width="6.7109375" style="960" customWidth="1"/>
    <col min="8780" max="8781" width="8" style="960" customWidth="1"/>
    <col min="8782" max="8782" width="6.7109375" style="960" customWidth="1"/>
    <col min="8783" max="8783" width="7.85546875" style="960" customWidth="1"/>
    <col min="8784" max="8785" width="8" style="960" customWidth="1"/>
    <col min="8786" max="8960" width="9.140625" style="960"/>
    <col min="8961" max="8961" width="3.28515625" style="960" customWidth="1"/>
    <col min="8962" max="8962" width="6.140625" style="960" customWidth="1"/>
    <col min="8963" max="8963" width="6.85546875" style="960" customWidth="1"/>
    <col min="8964" max="8964" width="6" style="960" customWidth="1"/>
    <col min="8965" max="8965" width="5.7109375" style="960" customWidth="1"/>
    <col min="8966" max="8966" width="6.42578125" style="960" customWidth="1"/>
    <col min="8967" max="8967" width="5" style="960" customWidth="1"/>
    <col min="8968" max="8968" width="8" style="960" customWidth="1"/>
    <col min="8969" max="8969" width="6.7109375" style="960" customWidth="1"/>
    <col min="8970" max="8971" width="8.28515625" style="960" customWidth="1"/>
    <col min="8972" max="8972" width="6.7109375" style="960" customWidth="1"/>
    <col min="8973" max="8973" width="8.28515625" style="960" customWidth="1"/>
    <col min="8974" max="8974" width="8.42578125" style="960" customWidth="1"/>
    <col min="8975" max="8975" width="6.7109375" style="960" customWidth="1"/>
    <col min="8976" max="8976" width="8.140625" style="960" customWidth="1"/>
    <col min="8977" max="8977" width="9" style="960" customWidth="1"/>
    <col min="8978" max="8978" width="6.7109375" style="960" customWidth="1"/>
    <col min="8979" max="8979" width="8.28515625" style="960" customWidth="1"/>
    <col min="8980" max="8980" width="9" style="960" customWidth="1"/>
    <col min="8981" max="8981" width="6.7109375" style="960" customWidth="1"/>
    <col min="8982" max="8982" width="8.85546875" style="960" customWidth="1"/>
    <col min="8983" max="8983" width="8" style="960" customWidth="1"/>
    <col min="8984" max="8984" width="6.7109375" style="960" customWidth="1"/>
    <col min="8985" max="8985" width="8.28515625" style="960" customWidth="1"/>
    <col min="8986" max="8986" width="8" style="960" customWidth="1"/>
    <col min="8987" max="8987" width="6.7109375" style="960" customWidth="1"/>
    <col min="8988" max="8988" width="8.28515625" style="960" customWidth="1"/>
    <col min="8989" max="8989" width="8.140625" style="960" customWidth="1"/>
    <col min="8990" max="8991" width="6.7109375" style="960" customWidth="1"/>
    <col min="8992" max="8992" width="8.140625" style="960" customWidth="1"/>
    <col min="8993" max="8994" width="6.7109375" style="960" customWidth="1"/>
    <col min="8995" max="8995" width="9.140625" style="960" customWidth="1"/>
    <col min="8996" max="8997" width="6.7109375" style="960" customWidth="1"/>
    <col min="8998" max="8998" width="8.28515625" style="960" customWidth="1"/>
    <col min="8999" max="9000" width="6.7109375" style="960" customWidth="1"/>
    <col min="9001" max="9001" width="8.140625" style="960" customWidth="1"/>
    <col min="9002" max="9003" width="6.7109375" style="960" customWidth="1"/>
    <col min="9004" max="9004" width="8.5703125" style="960" customWidth="1"/>
    <col min="9005" max="9006" width="6.7109375" style="960" customWidth="1"/>
    <col min="9007" max="9007" width="8.85546875" style="960" customWidth="1"/>
    <col min="9008" max="9009" width="6.7109375" style="960" customWidth="1"/>
    <col min="9010" max="9010" width="8.5703125" style="960" customWidth="1"/>
    <col min="9011" max="9012" width="6.7109375" style="960" customWidth="1"/>
    <col min="9013" max="9013" width="8.42578125" style="960" customWidth="1"/>
    <col min="9014" max="9015" width="6.7109375" style="960" customWidth="1"/>
    <col min="9016" max="9016" width="8.28515625" style="960" customWidth="1"/>
    <col min="9017" max="9017" width="6.7109375" style="960" customWidth="1"/>
    <col min="9018" max="9018" width="7.5703125" style="960" customWidth="1"/>
    <col min="9019" max="9019" width="8.42578125" style="960" customWidth="1"/>
    <col min="9020" max="9020" width="6.7109375" style="960" customWidth="1"/>
    <col min="9021" max="9022" width="8.42578125" style="960" customWidth="1"/>
    <col min="9023" max="9023" width="6.7109375" style="960" customWidth="1"/>
    <col min="9024" max="9024" width="7.42578125" style="960" customWidth="1"/>
    <col min="9025" max="9025" width="8.140625" style="960" customWidth="1"/>
    <col min="9026" max="9026" width="6.7109375" style="960" customWidth="1"/>
    <col min="9027" max="9027" width="7.28515625" style="960" customWidth="1"/>
    <col min="9028" max="9028" width="8.28515625" style="960" customWidth="1"/>
    <col min="9029" max="9029" width="6.7109375" style="960" customWidth="1"/>
    <col min="9030" max="9030" width="7.42578125" style="960" customWidth="1"/>
    <col min="9031" max="9031" width="8" style="960" customWidth="1"/>
    <col min="9032" max="9032" width="6.7109375" style="960" customWidth="1"/>
    <col min="9033" max="9033" width="7.5703125" style="960" customWidth="1"/>
    <col min="9034" max="9034" width="8.28515625" style="960" customWidth="1"/>
    <col min="9035" max="9035" width="6.7109375" style="960" customWidth="1"/>
    <col min="9036" max="9037" width="8" style="960" customWidth="1"/>
    <col min="9038" max="9038" width="6.7109375" style="960" customWidth="1"/>
    <col min="9039" max="9039" width="7.85546875" style="960" customWidth="1"/>
    <col min="9040" max="9041" width="8" style="960" customWidth="1"/>
    <col min="9042" max="9216" width="9.140625" style="960"/>
    <col min="9217" max="9217" width="3.28515625" style="960" customWidth="1"/>
    <col min="9218" max="9218" width="6.140625" style="960" customWidth="1"/>
    <col min="9219" max="9219" width="6.85546875" style="960" customWidth="1"/>
    <col min="9220" max="9220" width="6" style="960" customWidth="1"/>
    <col min="9221" max="9221" width="5.7109375" style="960" customWidth="1"/>
    <col min="9222" max="9222" width="6.42578125" style="960" customWidth="1"/>
    <col min="9223" max="9223" width="5" style="960" customWidth="1"/>
    <col min="9224" max="9224" width="8" style="960" customWidth="1"/>
    <col min="9225" max="9225" width="6.7109375" style="960" customWidth="1"/>
    <col min="9226" max="9227" width="8.28515625" style="960" customWidth="1"/>
    <col min="9228" max="9228" width="6.7109375" style="960" customWidth="1"/>
    <col min="9229" max="9229" width="8.28515625" style="960" customWidth="1"/>
    <col min="9230" max="9230" width="8.42578125" style="960" customWidth="1"/>
    <col min="9231" max="9231" width="6.7109375" style="960" customWidth="1"/>
    <col min="9232" max="9232" width="8.140625" style="960" customWidth="1"/>
    <col min="9233" max="9233" width="9" style="960" customWidth="1"/>
    <col min="9234" max="9234" width="6.7109375" style="960" customWidth="1"/>
    <col min="9235" max="9235" width="8.28515625" style="960" customWidth="1"/>
    <col min="9236" max="9236" width="9" style="960" customWidth="1"/>
    <col min="9237" max="9237" width="6.7109375" style="960" customWidth="1"/>
    <col min="9238" max="9238" width="8.85546875" style="960" customWidth="1"/>
    <col min="9239" max="9239" width="8" style="960" customWidth="1"/>
    <col min="9240" max="9240" width="6.7109375" style="960" customWidth="1"/>
    <col min="9241" max="9241" width="8.28515625" style="960" customWidth="1"/>
    <col min="9242" max="9242" width="8" style="960" customWidth="1"/>
    <col min="9243" max="9243" width="6.7109375" style="960" customWidth="1"/>
    <col min="9244" max="9244" width="8.28515625" style="960" customWidth="1"/>
    <col min="9245" max="9245" width="8.140625" style="960" customWidth="1"/>
    <col min="9246" max="9247" width="6.7109375" style="960" customWidth="1"/>
    <col min="9248" max="9248" width="8.140625" style="960" customWidth="1"/>
    <col min="9249" max="9250" width="6.7109375" style="960" customWidth="1"/>
    <col min="9251" max="9251" width="9.140625" style="960" customWidth="1"/>
    <col min="9252" max="9253" width="6.7109375" style="960" customWidth="1"/>
    <col min="9254" max="9254" width="8.28515625" style="960" customWidth="1"/>
    <col min="9255" max="9256" width="6.7109375" style="960" customWidth="1"/>
    <col min="9257" max="9257" width="8.140625" style="960" customWidth="1"/>
    <col min="9258" max="9259" width="6.7109375" style="960" customWidth="1"/>
    <col min="9260" max="9260" width="8.5703125" style="960" customWidth="1"/>
    <col min="9261" max="9262" width="6.7109375" style="960" customWidth="1"/>
    <col min="9263" max="9263" width="8.85546875" style="960" customWidth="1"/>
    <col min="9264" max="9265" width="6.7109375" style="960" customWidth="1"/>
    <col min="9266" max="9266" width="8.5703125" style="960" customWidth="1"/>
    <col min="9267" max="9268" width="6.7109375" style="960" customWidth="1"/>
    <col min="9269" max="9269" width="8.42578125" style="960" customWidth="1"/>
    <col min="9270" max="9271" width="6.7109375" style="960" customWidth="1"/>
    <col min="9272" max="9272" width="8.28515625" style="960" customWidth="1"/>
    <col min="9273" max="9273" width="6.7109375" style="960" customWidth="1"/>
    <col min="9274" max="9274" width="7.5703125" style="960" customWidth="1"/>
    <col min="9275" max="9275" width="8.42578125" style="960" customWidth="1"/>
    <col min="9276" max="9276" width="6.7109375" style="960" customWidth="1"/>
    <col min="9277" max="9278" width="8.42578125" style="960" customWidth="1"/>
    <col min="9279" max="9279" width="6.7109375" style="960" customWidth="1"/>
    <col min="9280" max="9280" width="7.42578125" style="960" customWidth="1"/>
    <col min="9281" max="9281" width="8.140625" style="960" customWidth="1"/>
    <col min="9282" max="9282" width="6.7109375" style="960" customWidth="1"/>
    <col min="9283" max="9283" width="7.28515625" style="960" customWidth="1"/>
    <col min="9284" max="9284" width="8.28515625" style="960" customWidth="1"/>
    <col min="9285" max="9285" width="6.7109375" style="960" customWidth="1"/>
    <col min="9286" max="9286" width="7.42578125" style="960" customWidth="1"/>
    <col min="9287" max="9287" width="8" style="960" customWidth="1"/>
    <col min="9288" max="9288" width="6.7109375" style="960" customWidth="1"/>
    <col min="9289" max="9289" width="7.5703125" style="960" customWidth="1"/>
    <col min="9290" max="9290" width="8.28515625" style="960" customWidth="1"/>
    <col min="9291" max="9291" width="6.7109375" style="960" customWidth="1"/>
    <col min="9292" max="9293" width="8" style="960" customWidth="1"/>
    <col min="9294" max="9294" width="6.7109375" style="960" customWidth="1"/>
    <col min="9295" max="9295" width="7.85546875" style="960" customWidth="1"/>
    <col min="9296" max="9297" width="8" style="960" customWidth="1"/>
    <col min="9298" max="9472" width="9.140625" style="960"/>
    <col min="9473" max="9473" width="3.28515625" style="960" customWidth="1"/>
    <col min="9474" max="9474" width="6.140625" style="960" customWidth="1"/>
    <col min="9475" max="9475" width="6.85546875" style="960" customWidth="1"/>
    <col min="9476" max="9476" width="6" style="960" customWidth="1"/>
    <col min="9477" max="9477" width="5.7109375" style="960" customWidth="1"/>
    <col min="9478" max="9478" width="6.42578125" style="960" customWidth="1"/>
    <col min="9479" max="9479" width="5" style="960" customWidth="1"/>
    <col min="9480" max="9480" width="8" style="960" customWidth="1"/>
    <col min="9481" max="9481" width="6.7109375" style="960" customWidth="1"/>
    <col min="9482" max="9483" width="8.28515625" style="960" customWidth="1"/>
    <col min="9484" max="9484" width="6.7109375" style="960" customWidth="1"/>
    <col min="9485" max="9485" width="8.28515625" style="960" customWidth="1"/>
    <col min="9486" max="9486" width="8.42578125" style="960" customWidth="1"/>
    <col min="9487" max="9487" width="6.7109375" style="960" customWidth="1"/>
    <col min="9488" max="9488" width="8.140625" style="960" customWidth="1"/>
    <col min="9489" max="9489" width="9" style="960" customWidth="1"/>
    <col min="9490" max="9490" width="6.7109375" style="960" customWidth="1"/>
    <col min="9491" max="9491" width="8.28515625" style="960" customWidth="1"/>
    <col min="9492" max="9492" width="9" style="960" customWidth="1"/>
    <col min="9493" max="9493" width="6.7109375" style="960" customWidth="1"/>
    <col min="9494" max="9494" width="8.85546875" style="960" customWidth="1"/>
    <col min="9495" max="9495" width="8" style="960" customWidth="1"/>
    <col min="9496" max="9496" width="6.7109375" style="960" customWidth="1"/>
    <col min="9497" max="9497" width="8.28515625" style="960" customWidth="1"/>
    <col min="9498" max="9498" width="8" style="960" customWidth="1"/>
    <col min="9499" max="9499" width="6.7109375" style="960" customWidth="1"/>
    <col min="9500" max="9500" width="8.28515625" style="960" customWidth="1"/>
    <col min="9501" max="9501" width="8.140625" style="960" customWidth="1"/>
    <col min="9502" max="9503" width="6.7109375" style="960" customWidth="1"/>
    <col min="9504" max="9504" width="8.140625" style="960" customWidth="1"/>
    <col min="9505" max="9506" width="6.7109375" style="960" customWidth="1"/>
    <col min="9507" max="9507" width="9.140625" style="960" customWidth="1"/>
    <col min="9508" max="9509" width="6.7109375" style="960" customWidth="1"/>
    <col min="9510" max="9510" width="8.28515625" style="960" customWidth="1"/>
    <col min="9511" max="9512" width="6.7109375" style="960" customWidth="1"/>
    <col min="9513" max="9513" width="8.140625" style="960" customWidth="1"/>
    <col min="9514" max="9515" width="6.7109375" style="960" customWidth="1"/>
    <col min="9516" max="9516" width="8.5703125" style="960" customWidth="1"/>
    <col min="9517" max="9518" width="6.7109375" style="960" customWidth="1"/>
    <col min="9519" max="9519" width="8.85546875" style="960" customWidth="1"/>
    <col min="9520" max="9521" width="6.7109375" style="960" customWidth="1"/>
    <col min="9522" max="9522" width="8.5703125" style="960" customWidth="1"/>
    <col min="9523" max="9524" width="6.7109375" style="960" customWidth="1"/>
    <col min="9525" max="9525" width="8.42578125" style="960" customWidth="1"/>
    <col min="9526" max="9527" width="6.7109375" style="960" customWidth="1"/>
    <col min="9528" max="9528" width="8.28515625" style="960" customWidth="1"/>
    <col min="9529" max="9529" width="6.7109375" style="960" customWidth="1"/>
    <col min="9530" max="9530" width="7.5703125" style="960" customWidth="1"/>
    <col min="9531" max="9531" width="8.42578125" style="960" customWidth="1"/>
    <col min="9532" max="9532" width="6.7109375" style="960" customWidth="1"/>
    <col min="9533" max="9534" width="8.42578125" style="960" customWidth="1"/>
    <col min="9535" max="9535" width="6.7109375" style="960" customWidth="1"/>
    <col min="9536" max="9536" width="7.42578125" style="960" customWidth="1"/>
    <col min="9537" max="9537" width="8.140625" style="960" customWidth="1"/>
    <col min="9538" max="9538" width="6.7109375" style="960" customWidth="1"/>
    <col min="9539" max="9539" width="7.28515625" style="960" customWidth="1"/>
    <col min="9540" max="9540" width="8.28515625" style="960" customWidth="1"/>
    <col min="9541" max="9541" width="6.7109375" style="960" customWidth="1"/>
    <col min="9542" max="9542" width="7.42578125" style="960" customWidth="1"/>
    <col min="9543" max="9543" width="8" style="960" customWidth="1"/>
    <col min="9544" max="9544" width="6.7109375" style="960" customWidth="1"/>
    <col min="9545" max="9545" width="7.5703125" style="960" customWidth="1"/>
    <col min="9546" max="9546" width="8.28515625" style="960" customWidth="1"/>
    <col min="9547" max="9547" width="6.7109375" style="960" customWidth="1"/>
    <col min="9548" max="9549" width="8" style="960" customWidth="1"/>
    <col min="9550" max="9550" width="6.7109375" style="960" customWidth="1"/>
    <col min="9551" max="9551" width="7.85546875" style="960" customWidth="1"/>
    <col min="9552" max="9553" width="8" style="960" customWidth="1"/>
    <col min="9554" max="9728" width="9.140625" style="960"/>
    <col min="9729" max="9729" width="3.28515625" style="960" customWidth="1"/>
    <col min="9730" max="9730" width="6.140625" style="960" customWidth="1"/>
    <col min="9731" max="9731" width="6.85546875" style="960" customWidth="1"/>
    <col min="9732" max="9732" width="6" style="960" customWidth="1"/>
    <col min="9733" max="9733" width="5.7109375" style="960" customWidth="1"/>
    <col min="9734" max="9734" width="6.42578125" style="960" customWidth="1"/>
    <col min="9735" max="9735" width="5" style="960" customWidth="1"/>
    <col min="9736" max="9736" width="8" style="960" customWidth="1"/>
    <col min="9737" max="9737" width="6.7109375" style="960" customWidth="1"/>
    <col min="9738" max="9739" width="8.28515625" style="960" customWidth="1"/>
    <col min="9740" max="9740" width="6.7109375" style="960" customWidth="1"/>
    <col min="9741" max="9741" width="8.28515625" style="960" customWidth="1"/>
    <col min="9742" max="9742" width="8.42578125" style="960" customWidth="1"/>
    <col min="9743" max="9743" width="6.7109375" style="960" customWidth="1"/>
    <col min="9744" max="9744" width="8.140625" style="960" customWidth="1"/>
    <col min="9745" max="9745" width="9" style="960" customWidth="1"/>
    <col min="9746" max="9746" width="6.7109375" style="960" customWidth="1"/>
    <col min="9747" max="9747" width="8.28515625" style="960" customWidth="1"/>
    <col min="9748" max="9748" width="9" style="960" customWidth="1"/>
    <col min="9749" max="9749" width="6.7109375" style="960" customWidth="1"/>
    <col min="9750" max="9750" width="8.85546875" style="960" customWidth="1"/>
    <col min="9751" max="9751" width="8" style="960" customWidth="1"/>
    <col min="9752" max="9752" width="6.7109375" style="960" customWidth="1"/>
    <col min="9753" max="9753" width="8.28515625" style="960" customWidth="1"/>
    <col min="9754" max="9754" width="8" style="960" customWidth="1"/>
    <col min="9755" max="9755" width="6.7109375" style="960" customWidth="1"/>
    <col min="9756" max="9756" width="8.28515625" style="960" customWidth="1"/>
    <col min="9757" max="9757" width="8.140625" style="960" customWidth="1"/>
    <col min="9758" max="9759" width="6.7109375" style="960" customWidth="1"/>
    <col min="9760" max="9760" width="8.140625" style="960" customWidth="1"/>
    <col min="9761" max="9762" width="6.7109375" style="960" customWidth="1"/>
    <col min="9763" max="9763" width="9.140625" style="960" customWidth="1"/>
    <col min="9764" max="9765" width="6.7109375" style="960" customWidth="1"/>
    <col min="9766" max="9766" width="8.28515625" style="960" customWidth="1"/>
    <col min="9767" max="9768" width="6.7109375" style="960" customWidth="1"/>
    <col min="9769" max="9769" width="8.140625" style="960" customWidth="1"/>
    <col min="9770" max="9771" width="6.7109375" style="960" customWidth="1"/>
    <col min="9772" max="9772" width="8.5703125" style="960" customWidth="1"/>
    <col min="9773" max="9774" width="6.7109375" style="960" customWidth="1"/>
    <col min="9775" max="9775" width="8.85546875" style="960" customWidth="1"/>
    <col min="9776" max="9777" width="6.7109375" style="960" customWidth="1"/>
    <col min="9778" max="9778" width="8.5703125" style="960" customWidth="1"/>
    <col min="9779" max="9780" width="6.7109375" style="960" customWidth="1"/>
    <col min="9781" max="9781" width="8.42578125" style="960" customWidth="1"/>
    <col min="9782" max="9783" width="6.7109375" style="960" customWidth="1"/>
    <col min="9784" max="9784" width="8.28515625" style="960" customWidth="1"/>
    <col min="9785" max="9785" width="6.7109375" style="960" customWidth="1"/>
    <col min="9786" max="9786" width="7.5703125" style="960" customWidth="1"/>
    <col min="9787" max="9787" width="8.42578125" style="960" customWidth="1"/>
    <col min="9788" max="9788" width="6.7109375" style="960" customWidth="1"/>
    <col min="9789" max="9790" width="8.42578125" style="960" customWidth="1"/>
    <col min="9791" max="9791" width="6.7109375" style="960" customWidth="1"/>
    <col min="9792" max="9792" width="7.42578125" style="960" customWidth="1"/>
    <col min="9793" max="9793" width="8.140625" style="960" customWidth="1"/>
    <col min="9794" max="9794" width="6.7109375" style="960" customWidth="1"/>
    <col min="9795" max="9795" width="7.28515625" style="960" customWidth="1"/>
    <col min="9796" max="9796" width="8.28515625" style="960" customWidth="1"/>
    <col min="9797" max="9797" width="6.7109375" style="960" customWidth="1"/>
    <col min="9798" max="9798" width="7.42578125" style="960" customWidth="1"/>
    <col min="9799" max="9799" width="8" style="960" customWidth="1"/>
    <col min="9800" max="9800" width="6.7109375" style="960" customWidth="1"/>
    <col min="9801" max="9801" width="7.5703125" style="960" customWidth="1"/>
    <col min="9802" max="9802" width="8.28515625" style="960" customWidth="1"/>
    <col min="9803" max="9803" width="6.7109375" style="960" customWidth="1"/>
    <col min="9804" max="9805" width="8" style="960" customWidth="1"/>
    <col min="9806" max="9806" width="6.7109375" style="960" customWidth="1"/>
    <col min="9807" max="9807" width="7.85546875" style="960" customWidth="1"/>
    <col min="9808" max="9809" width="8" style="960" customWidth="1"/>
    <col min="9810" max="9984" width="9.140625" style="960"/>
    <col min="9985" max="9985" width="3.28515625" style="960" customWidth="1"/>
    <col min="9986" max="9986" width="6.140625" style="960" customWidth="1"/>
    <col min="9987" max="9987" width="6.85546875" style="960" customWidth="1"/>
    <col min="9988" max="9988" width="6" style="960" customWidth="1"/>
    <col min="9989" max="9989" width="5.7109375" style="960" customWidth="1"/>
    <col min="9990" max="9990" width="6.42578125" style="960" customWidth="1"/>
    <col min="9991" max="9991" width="5" style="960" customWidth="1"/>
    <col min="9992" max="9992" width="8" style="960" customWidth="1"/>
    <col min="9993" max="9993" width="6.7109375" style="960" customWidth="1"/>
    <col min="9994" max="9995" width="8.28515625" style="960" customWidth="1"/>
    <col min="9996" max="9996" width="6.7109375" style="960" customWidth="1"/>
    <col min="9997" max="9997" width="8.28515625" style="960" customWidth="1"/>
    <col min="9998" max="9998" width="8.42578125" style="960" customWidth="1"/>
    <col min="9999" max="9999" width="6.7109375" style="960" customWidth="1"/>
    <col min="10000" max="10000" width="8.140625" style="960" customWidth="1"/>
    <col min="10001" max="10001" width="9" style="960" customWidth="1"/>
    <col min="10002" max="10002" width="6.7109375" style="960" customWidth="1"/>
    <col min="10003" max="10003" width="8.28515625" style="960" customWidth="1"/>
    <col min="10004" max="10004" width="9" style="960" customWidth="1"/>
    <col min="10005" max="10005" width="6.7109375" style="960" customWidth="1"/>
    <col min="10006" max="10006" width="8.85546875" style="960" customWidth="1"/>
    <col min="10007" max="10007" width="8" style="960" customWidth="1"/>
    <col min="10008" max="10008" width="6.7109375" style="960" customWidth="1"/>
    <col min="10009" max="10009" width="8.28515625" style="960" customWidth="1"/>
    <col min="10010" max="10010" width="8" style="960" customWidth="1"/>
    <col min="10011" max="10011" width="6.7109375" style="960" customWidth="1"/>
    <col min="10012" max="10012" width="8.28515625" style="960" customWidth="1"/>
    <col min="10013" max="10013" width="8.140625" style="960" customWidth="1"/>
    <col min="10014" max="10015" width="6.7109375" style="960" customWidth="1"/>
    <col min="10016" max="10016" width="8.140625" style="960" customWidth="1"/>
    <col min="10017" max="10018" width="6.7109375" style="960" customWidth="1"/>
    <col min="10019" max="10019" width="9.140625" style="960" customWidth="1"/>
    <col min="10020" max="10021" width="6.7109375" style="960" customWidth="1"/>
    <col min="10022" max="10022" width="8.28515625" style="960" customWidth="1"/>
    <col min="10023" max="10024" width="6.7109375" style="960" customWidth="1"/>
    <col min="10025" max="10025" width="8.140625" style="960" customWidth="1"/>
    <col min="10026" max="10027" width="6.7109375" style="960" customWidth="1"/>
    <col min="10028" max="10028" width="8.5703125" style="960" customWidth="1"/>
    <col min="10029" max="10030" width="6.7109375" style="960" customWidth="1"/>
    <col min="10031" max="10031" width="8.85546875" style="960" customWidth="1"/>
    <col min="10032" max="10033" width="6.7109375" style="960" customWidth="1"/>
    <col min="10034" max="10034" width="8.5703125" style="960" customWidth="1"/>
    <col min="10035" max="10036" width="6.7109375" style="960" customWidth="1"/>
    <col min="10037" max="10037" width="8.42578125" style="960" customWidth="1"/>
    <col min="10038" max="10039" width="6.7109375" style="960" customWidth="1"/>
    <col min="10040" max="10040" width="8.28515625" style="960" customWidth="1"/>
    <col min="10041" max="10041" width="6.7109375" style="960" customWidth="1"/>
    <col min="10042" max="10042" width="7.5703125" style="960" customWidth="1"/>
    <col min="10043" max="10043" width="8.42578125" style="960" customWidth="1"/>
    <col min="10044" max="10044" width="6.7109375" style="960" customWidth="1"/>
    <col min="10045" max="10046" width="8.42578125" style="960" customWidth="1"/>
    <col min="10047" max="10047" width="6.7109375" style="960" customWidth="1"/>
    <col min="10048" max="10048" width="7.42578125" style="960" customWidth="1"/>
    <col min="10049" max="10049" width="8.140625" style="960" customWidth="1"/>
    <col min="10050" max="10050" width="6.7109375" style="960" customWidth="1"/>
    <col min="10051" max="10051" width="7.28515625" style="960" customWidth="1"/>
    <col min="10052" max="10052" width="8.28515625" style="960" customWidth="1"/>
    <col min="10053" max="10053" width="6.7109375" style="960" customWidth="1"/>
    <col min="10054" max="10054" width="7.42578125" style="960" customWidth="1"/>
    <col min="10055" max="10055" width="8" style="960" customWidth="1"/>
    <col min="10056" max="10056" width="6.7109375" style="960" customWidth="1"/>
    <col min="10057" max="10057" width="7.5703125" style="960" customWidth="1"/>
    <col min="10058" max="10058" width="8.28515625" style="960" customWidth="1"/>
    <col min="10059" max="10059" width="6.7109375" style="960" customWidth="1"/>
    <col min="10060" max="10061" width="8" style="960" customWidth="1"/>
    <col min="10062" max="10062" width="6.7109375" style="960" customWidth="1"/>
    <col min="10063" max="10063" width="7.85546875" style="960" customWidth="1"/>
    <col min="10064" max="10065" width="8" style="960" customWidth="1"/>
    <col min="10066" max="10240" width="9.140625" style="960"/>
    <col min="10241" max="10241" width="3.28515625" style="960" customWidth="1"/>
    <col min="10242" max="10242" width="6.140625" style="960" customWidth="1"/>
    <col min="10243" max="10243" width="6.85546875" style="960" customWidth="1"/>
    <col min="10244" max="10244" width="6" style="960" customWidth="1"/>
    <col min="10245" max="10245" width="5.7109375" style="960" customWidth="1"/>
    <col min="10246" max="10246" width="6.42578125" style="960" customWidth="1"/>
    <col min="10247" max="10247" width="5" style="960" customWidth="1"/>
    <col min="10248" max="10248" width="8" style="960" customWidth="1"/>
    <col min="10249" max="10249" width="6.7109375" style="960" customWidth="1"/>
    <col min="10250" max="10251" width="8.28515625" style="960" customWidth="1"/>
    <col min="10252" max="10252" width="6.7109375" style="960" customWidth="1"/>
    <col min="10253" max="10253" width="8.28515625" style="960" customWidth="1"/>
    <col min="10254" max="10254" width="8.42578125" style="960" customWidth="1"/>
    <col min="10255" max="10255" width="6.7109375" style="960" customWidth="1"/>
    <col min="10256" max="10256" width="8.140625" style="960" customWidth="1"/>
    <col min="10257" max="10257" width="9" style="960" customWidth="1"/>
    <col min="10258" max="10258" width="6.7109375" style="960" customWidth="1"/>
    <col min="10259" max="10259" width="8.28515625" style="960" customWidth="1"/>
    <col min="10260" max="10260" width="9" style="960" customWidth="1"/>
    <col min="10261" max="10261" width="6.7109375" style="960" customWidth="1"/>
    <col min="10262" max="10262" width="8.85546875" style="960" customWidth="1"/>
    <col min="10263" max="10263" width="8" style="960" customWidth="1"/>
    <col min="10264" max="10264" width="6.7109375" style="960" customWidth="1"/>
    <col min="10265" max="10265" width="8.28515625" style="960" customWidth="1"/>
    <col min="10266" max="10266" width="8" style="960" customWidth="1"/>
    <col min="10267" max="10267" width="6.7109375" style="960" customWidth="1"/>
    <col min="10268" max="10268" width="8.28515625" style="960" customWidth="1"/>
    <col min="10269" max="10269" width="8.140625" style="960" customWidth="1"/>
    <col min="10270" max="10271" width="6.7109375" style="960" customWidth="1"/>
    <col min="10272" max="10272" width="8.140625" style="960" customWidth="1"/>
    <col min="10273" max="10274" width="6.7109375" style="960" customWidth="1"/>
    <col min="10275" max="10275" width="9.140625" style="960" customWidth="1"/>
    <col min="10276" max="10277" width="6.7109375" style="960" customWidth="1"/>
    <col min="10278" max="10278" width="8.28515625" style="960" customWidth="1"/>
    <col min="10279" max="10280" width="6.7109375" style="960" customWidth="1"/>
    <col min="10281" max="10281" width="8.140625" style="960" customWidth="1"/>
    <col min="10282" max="10283" width="6.7109375" style="960" customWidth="1"/>
    <col min="10284" max="10284" width="8.5703125" style="960" customWidth="1"/>
    <col min="10285" max="10286" width="6.7109375" style="960" customWidth="1"/>
    <col min="10287" max="10287" width="8.85546875" style="960" customWidth="1"/>
    <col min="10288" max="10289" width="6.7109375" style="960" customWidth="1"/>
    <col min="10290" max="10290" width="8.5703125" style="960" customWidth="1"/>
    <col min="10291" max="10292" width="6.7109375" style="960" customWidth="1"/>
    <col min="10293" max="10293" width="8.42578125" style="960" customWidth="1"/>
    <col min="10294" max="10295" width="6.7109375" style="960" customWidth="1"/>
    <col min="10296" max="10296" width="8.28515625" style="960" customWidth="1"/>
    <col min="10297" max="10297" width="6.7109375" style="960" customWidth="1"/>
    <col min="10298" max="10298" width="7.5703125" style="960" customWidth="1"/>
    <col min="10299" max="10299" width="8.42578125" style="960" customWidth="1"/>
    <col min="10300" max="10300" width="6.7109375" style="960" customWidth="1"/>
    <col min="10301" max="10302" width="8.42578125" style="960" customWidth="1"/>
    <col min="10303" max="10303" width="6.7109375" style="960" customWidth="1"/>
    <col min="10304" max="10304" width="7.42578125" style="960" customWidth="1"/>
    <col min="10305" max="10305" width="8.140625" style="960" customWidth="1"/>
    <col min="10306" max="10306" width="6.7109375" style="960" customWidth="1"/>
    <col min="10307" max="10307" width="7.28515625" style="960" customWidth="1"/>
    <col min="10308" max="10308" width="8.28515625" style="960" customWidth="1"/>
    <col min="10309" max="10309" width="6.7109375" style="960" customWidth="1"/>
    <col min="10310" max="10310" width="7.42578125" style="960" customWidth="1"/>
    <col min="10311" max="10311" width="8" style="960" customWidth="1"/>
    <col min="10312" max="10312" width="6.7109375" style="960" customWidth="1"/>
    <col min="10313" max="10313" width="7.5703125" style="960" customWidth="1"/>
    <col min="10314" max="10314" width="8.28515625" style="960" customWidth="1"/>
    <col min="10315" max="10315" width="6.7109375" style="960" customWidth="1"/>
    <col min="10316" max="10317" width="8" style="960" customWidth="1"/>
    <col min="10318" max="10318" width="6.7109375" style="960" customWidth="1"/>
    <col min="10319" max="10319" width="7.85546875" style="960" customWidth="1"/>
    <col min="10320" max="10321" width="8" style="960" customWidth="1"/>
    <col min="10322" max="10496" width="9.140625" style="960"/>
    <col min="10497" max="10497" width="3.28515625" style="960" customWidth="1"/>
    <col min="10498" max="10498" width="6.140625" style="960" customWidth="1"/>
    <col min="10499" max="10499" width="6.85546875" style="960" customWidth="1"/>
    <col min="10500" max="10500" width="6" style="960" customWidth="1"/>
    <col min="10501" max="10501" width="5.7109375" style="960" customWidth="1"/>
    <col min="10502" max="10502" width="6.42578125" style="960" customWidth="1"/>
    <col min="10503" max="10503" width="5" style="960" customWidth="1"/>
    <col min="10504" max="10504" width="8" style="960" customWidth="1"/>
    <col min="10505" max="10505" width="6.7109375" style="960" customWidth="1"/>
    <col min="10506" max="10507" width="8.28515625" style="960" customWidth="1"/>
    <col min="10508" max="10508" width="6.7109375" style="960" customWidth="1"/>
    <col min="10509" max="10509" width="8.28515625" style="960" customWidth="1"/>
    <col min="10510" max="10510" width="8.42578125" style="960" customWidth="1"/>
    <col min="10511" max="10511" width="6.7109375" style="960" customWidth="1"/>
    <col min="10512" max="10512" width="8.140625" style="960" customWidth="1"/>
    <col min="10513" max="10513" width="9" style="960" customWidth="1"/>
    <col min="10514" max="10514" width="6.7109375" style="960" customWidth="1"/>
    <col min="10515" max="10515" width="8.28515625" style="960" customWidth="1"/>
    <col min="10516" max="10516" width="9" style="960" customWidth="1"/>
    <col min="10517" max="10517" width="6.7109375" style="960" customWidth="1"/>
    <col min="10518" max="10518" width="8.85546875" style="960" customWidth="1"/>
    <col min="10519" max="10519" width="8" style="960" customWidth="1"/>
    <col min="10520" max="10520" width="6.7109375" style="960" customWidth="1"/>
    <col min="10521" max="10521" width="8.28515625" style="960" customWidth="1"/>
    <col min="10522" max="10522" width="8" style="960" customWidth="1"/>
    <col min="10523" max="10523" width="6.7109375" style="960" customWidth="1"/>
    <col min="10524" max="10524" width="8.28515625" style="960" customWidth="1"/>
    <col min="10525" max="10525" width="8.140625" style="960" customWidth="1"/>
    <col min="10526" max="10527" width="6.7109375" style="960" customWidth="1"/>
    <col min="10528" max="10528" width="8.140625" style="960" customWidth="1"/>
    <col min="10529" max="10530" width="6.7109375" style="960" customWidth="1"/>
    <col min="10531" max="10531" width="9.140625" style="960" customWidth="1"/>
    <col min="10532" max="10533" width="6.7109375" style="960" customWidth="1"/>
    <col min="10534" max="10534" width="8.28515625" style="960" customWidth="1"/>
    <col min="10535" max="10536" width="6.7109375" style="960" customWidth="1"/>
    <col min="10537" max="10537" width="8.140625" style="960" customWidth="1"/>
    <col min="10538" max="10539" width="6.7109375" style="960" customWidth="1"/>
    <col min="10540" max="10540" width="8.5703125" style="960" customWidth="1"/>
    <col min="10541" max="10542" width="6.7109375" style="960" customWidth="1"/>
    <col min="10543" max="10543" width="8.85546875" style="960" customWidth="1"/>
    <col min="10544" max="10545" width="6.7109375" style="960" customWidth="1"/>
    <col min="10546" max="10546" width="8.5703125" style="960" customWidth="1"/>
    <col min="10547" max="10548" width="6.7109375" style="960" customWidth="1"/>
    <col min="10549" max="10549" width="8.42578125" style="960" customWidth="1"/>
    <col min="10550" max="10551" width="6.7109375" style="960" customWidth="1"/>
    <col min="10552" max="10552" width="8.28515625" style="960" customWidth="1"/>
    <col min="10553" max="10553" width="6.7109375" style="960" customWidth="1"/>
    <col min="10554" max="10554" width="7.5703125" style="960" customWidth="1"/>
    <col min="10555" max="10555" width="8.42578125" style="960" customWidth="1"/>
    <col min="10556" max="10556" width="6.7109375" style="960" customWidth="1"/>
    <col min="10557" max="10558" width="8.42578125" style="960" customWidth="1"/>
    <col min="10559" max="10559" width="6.7109375" style="960" customWidth="1"/>
    <col min="10560" max="10560" width="7.42578125" style="960" customWidth="1"/>
    <col min="10561" max="10561" width="8.140625" style="960" customWidth="1"/>
    <col min="10562" max="10562" width="6.7109375" style="960" customWidth="1"/>
    <col min="10563" max="10563" width="7.28515625" style="960" customWidth="1"/>
    <col min="10564" max="10564" width="8.28515625" style="960" customWidth="1"/>
    <col min="10565" max="10565" width="6.7109375" style="960" customWidth="1"/>
    <col min="10566" max="10566" width="7.42578125" style="960" customWidth="1"/>
    <col min="10567" max="10567" width="8" style="960" customWidth="1"/>
    <col min="10568" max="10568" width="6.7109375" style="960" customWidth="1"/>
    <col min="10569" max="10569" width="7.5703125" style="960" customWidth="1"/>
    <col min="10570" max="10570" width="8.28515625" style="960" customWidth="1"/>
    <col min="10571" max="10571" width="6.7109375" style="960" customWidth="1"/>
    <col min="10572" max="10573" width="8" style="960" customWidth="1"/>
    <col min="10574" max="10574" width="6.7109375" style="960" customWidth="1"/>
    <col min="10575" max="10575" width="7.85546875" style="960" customWidth="1"/>
    <col min="10576" max="10577" width="8" style="960" customWidth="1"/>
    <col min="10578" max="10752" width="9.140625" style="960"/>
    <col min="10753" max="10753" width="3.28515625" style="960" customWidth="1"/>
    <col min="10754" max="10754" width="6.140625" style="960" customWidth="1"/>
    <col min="10755" max="10755" width="6.85546875" style="960" customWidth="1"/>
    <col min="10756" max="10756" width="6" style="960" customWidth="1"/>
    <col min="10757" max="10757" width="5.7109375" style="960" customWidth="1"/>
    <col min="10758" max="10758" width="6.42578125" style="960" customWidth="1"/>
    <col min="10759" max="10759" width="5" style="960" customWidth="1"/>
    <col min="10760" max="10760" width="8" style="960" customWidth="1"/>
    <col min="10761" max="10761" width="6.7109375" style="960" customWidth="1"/>
    <col min="10762" max="10763" width="8.28515625" style="960" customWidth="1"/>
    <col min="10764" max="10764" width="6.7109375" style="960" customWidth="1"/>
    <col min="10765" max="10765" width="8.28515625" style="960" customWidth="1"/>
    <col min="10766" max="10766" width="8.42578125" style="960" customWidth="1"/>
    <col min="10767" max="10767" width="6.7109375" style="960" customWidth="1"/>
    <col min="10768" max="10768" width="8.140625" style="960" customWidth="1"/>
    <col min="10769" max="10769" width="9" style="960" customWidth="1"/>
    <col min="10770" max="10770" width="6.7109375" style="960" customWidth="1"/>
    <col min="10771" max="10771" width="8.28515625" style="960" customWidth="1"/>
    <col min="10772" max="10772" width="9" style="960" customWidth="1"/>
    <col min="10773" max="10773" width="6.7109375" style="960" customWidth="1"/>
    <col min="10774" max="10774" width="8.85546875" style="960" customWidth="1"/>
    <col min="10775" max="10775" width="8" style="960" customWidth="1"/>
    <col min="10776" max="10776" width="6.7109375" style="960" customWidth="1"/>
    <col min="10777" max="10777" width="8.28515625" style="960" customWidth="1"/>
    <col min="10778" max="10778" width="8" style="960" customWidth="1"/>
    <col min="10779" max="10779" width="6.7109375" style="960" customWidth="1"/>
    <col min="10780" max="10780" width="8.28515625" style="960" customWidth="1"/>
    <col min="10781" max="10781" width="8.140625" style="960" customWidth="1"/>
    <col min="10782" max="10783" width="6.7109375" style="960" customWidth="1"/>
    <col min="10784" max="10784" width="8.140625" style="960" customWidth="1"/>
    <col min="10785" max="10786" width="6.7109375" style="960" customWidth="1"/>
    <col min="10787" max="10787" width="9.140625" style="960" customWidth="1"/>
    <col min="10788" max="10789" width="6.7109375" style="960" customWidth="1"/>
    <col min="10790" max="10790" width="8.28515625" style="960" customWidth="1"/>
    <col min="10791" max="10792" width="6.7109375" style="960" customWidth="1"/>
    <col min="10793" max="10793" width="8.140625" style="960" customWidth="1"/>
    <col min="10794" max="10795" width="6.7109375" style="960" customWidth="1"/>
    <col min="10796" max="10796" width="8.5703125" style="960" customWidth="1"/>
    <col min="10797" max="10798" width="6.7109375" style="960" customWidth="1"/>
    <col min="10799" max="10799" width="8.85546875" style="960" customWidth="1"/>
    <col min="10800" max="10801" width="6.7109375" style="960" customWidth="1"/>
    <col min="10802" max="10802" width="8.5703125" style="960" customWidth="1"/>
    <col min="10803" max="10804" width="6.7109375" style="960" customWidth="1"/>
    <col min="10805" max="10805" width="8.42578125" style="960" customWidth="1"/>
    <col min="10806" max="10807" width="6.7109375" style="960" customWidth="1"/>
    <col min="10808" max="10808" width="8.28515625" style="960" customWidth="1"/>
    <col min="10809" max="10809" width="6.7109375" style="960" customWidth="1"/>
    <col min="10810" max="10810" width="7.5703125" style="960" customWidth="1"/>
    <col min="10811" max="10811" width="8.42578125" style="960" customWidth="1"/>
    <col min="10812" max="10812" width="6.7109375" style="960" customWidth="1"/>
    <col min="10813" max="10814" width="8.42578125" style="960" customWidth="1"/>
    <col min="10815" max="10815" width="6.7109375" style="960" customWidth="1"/>
    <col min="10816" max="10816" width="7.42578125" style="960" customWidth="1"/>
    <col min="10817" max="10817" width="8.140625" style="960" customWidth="1"/>
    <col min="10818" max="10818" width="6.7109375" style="960" customWidth="1"/>
    <col min="10819" max="10819" width="7.28515625" style="960" customWidth="1"/>
    <col min="10820" max="10820" width="8.28515625" style="960" customWidth="1"/>
    <col min="10821" max="10821" width="6.7109375" style="960" customWidth="1"/>
    <col min="10822" max="10822" width="7.42578125" style="960" customWidth="1"/>
    <col min="10823" max="10823" width="8" style="960" customWidth="1"/>
    <col min="10824" max="10824" width="6.7109375" style="960" customWidth="1"/>
    <col min="10825" max="10825" width="7.5703125" style="960" customWidth="1"/>
    <col min="10826" max="10826" width="8.28515625" style="960" customWidth="1"/>
    <col min="10827" max="10827" width="6.7109375" style="960" customWidth="1"/>
    <col min="10828" max="10829" width="8" style="960" customWidth="1"/>
    <col min="10830" max="10830" width="6.7109375" style="960" customWidth="1"/>
    <col min="10831" max="10831" width="7.85546875" style="960" customWidth="1"/>
    <col min="10832" max="10833" width="8" style="960" customWidth="1"/>
    <col min="10834" max="11008" width="9.140625" style="960"/>
    <col min="11009" max="11009" width="3.28515625" style="960" customWidth="1"/>
    <col min="11010" max="11010" width="6.140625" style="960" customWidth="1"/>
    <col min="11011" max="11011" width="6.85546875" style="960" customWidth="1"/>
    <col min="11012" max="11012" width="6" style="960" customWidth="1"/>
    <col min="11013" max="11013" width="5.7109375" style="960" customWidth="1"/>
    <col min="11014" max="11014" width="6.42578125" style="960" customWidth="1"/>
    <col min="11015" max="11015" width="5" style="960" customWidth="1"/>
    <col min="11016" max="11016" width="8" style="960" customWidth="1"/>
    <col min="11017" max="11017" width="6.7109375" style="960" customWidth="1"/>
    <col min="11018" max="11019" width="8.28515625" style="960" customWidth="1"/>
    <col min="11020" max="11020" width="6.7109375" style="960" customWidth="1"/>
    <col min="11021" max="11021" width="8.28515625" style="960" customWidth="1"/>
    <col min="11022" max="11022" width="8.42578125" style="960" customWidth="1"/>
    <col min="11023" max="11023" width="6.7109375" style="960" customWidth="1"/>
    <col min="11024" max="11024" width="8.140625" style="960" customWidth="1"/>
    <col min="11025" max="11025" width="9" style="960" customWidth="1"/>
    <col min="11026" max="11026" width="6.7109375" style="960" customWidth="1"/>
    <col min="11027" max="11027" width="8.28515625" style="960" customWidth="1"/>
    <col min="11028" max="11028" width="9" style="960" customWidth="1"/>
    <col min="11029" max="11029" width="6.7109375" style="960" customWidth="1"/>
    <col min="11030" max="11030" width="8.85546875" style="960" customWidth="1"/>
    <col min="11031" max="11031" width="8" style="960" customWidth="1"/>
    <col min="11032" max="11032" width="6.7109375" style="960" customWidth="1"/>
    <col min="11033" max="11033" width="8.28515625" style="960" customWidth="1"/>
    <col min="11034" max="11034" width="8" style="960" customWidth="1"/>
    <col min="11035" max="11035" width="6.7109375" style="960" customWidth="1"/>
    <col min="11036" max="11036" width="8.28515625" style="960" customWidth="1"/>
    <col min="11037" max="11037" width="8.140625" style="960" customWidth="1"/>
    <col min="11038" max="11039" width="6.7109375" style="960" customWidth="1"/>
    <col min="11040" max="11040" width="8.140625" style="960" customWidth="1"/>
    <col min="11041" max="11042" width="6.7109375" style="960" customWidth="1"/>
    <col min="11043" max="11043" width="9.140625" style="960" customWidth="1"/>
    <col min="11044" max="11045" width="6.7109375" style="960" customWidth="1"/>
    <col min="11046" max="11046" width="8.28515625" style="960" customWidth="1"/>
    <col min="11047" max="11048" width="6.7109375" style="960" customWidth="1"/>
    <col min="11049" max="11049" width="8.140625" style="960" customWidth="1"/>
    <col min="11050" max="11051" width="6.7109375" style="960" customWidth="1"/>
    <col min="11052" max="11052" width="8.5703125" style="960" customWidth="1"/>
    <col min="11053" max="11054" width="6.7109375" style="960" customWidth="1"/>
    <col min="11055" max="11055" width="8.85546875" style="960" customWidth="1"/>
    <col min="11056" max="11057" width="6.7109375" style="960" customWidth="1"/>
    <col min="11058" max="11058" width="8.5703125" style="960" customWidth="1"/>
    <col min="11059" max="11060" width="6.7109375" style="960" customWidth="1"/>
    <col min="11061" max="11061" width="8.42578125" style="960" customWidth="1"/>
    <col min="11062" max="11063" width="6.7109375" style="960" customWidth="1"/>
    <col min="11064" max="11064" width="8.28515625" style="960" customWidth="1"/>
    <col min="11065" max="11065" width="6.7109375" style="960" customWidth="1"/>
    <col min="11066" max="11066" width="7.5703125" style="960" customWidth="1"/>
    <col min="11067" max="11067" width="8.42578125" style="960" customWidth="1"/>
    <col min="11068" max="11068" width="6.7109375" style="960" customWidth="1"/>
    <col min="11069" max="11070" width="8.42578125" style="960" customWidth="1"/>
    <col min="11071" max="11071" width="6.7109375" style="960" customWidth="1"/>
    <col min="11072" max="11072" width="7.42578125" style="960" customWidth="1"/>
    <col min="11073" max="11073" width="8.140625" style="960" customWidth="1"/>
    <col min="11074" max="11074" width="6.7109375" style="960" customWidth="1"/>
    <col min="11075" max="11075" width="7.28515625" style="960" customWidth="1"/>
    <col min="11076" max="11076" width="8.28515625" style="960" customWidth="1"/>
    <col min="11077" max="11077" width="6.7109375" style="960" customWidth="1"/>
    <col min="11078" max="11078" width="7.42578125" style="960" customWidth="1"/>
    <col min="11079" max="11079" width="8" style="960" customWidth="1"/>
    <col min="11080" max="11080" width="6.7109375" style="960" customWidth="1"/>
    <col min="11081" max="11081" width="7.5703125" style="960" customWidth="1"/>
    <col min="11082" max="11082" width="8.28515625" style="960" customWidth="1"/>
    <col min="11083" max="11083" width="6.7109375" style="960" customWidth="1"/>
    <col min="11084" max="11085" width="8" style="960" customWidth="1"/>
    <col min="11086" max="11086" width="6.7109375" style="960" customWidth="1"/>
    <col min="11087" max="11087" width="7.85546875" style="960" customWidth="1"/>
    <col min="11088" max="11089" width="8" style="960" customWidth="1"/>
    <col min="11090" max="11264" width="9.140625" style="960"/>
    <col min="11265" max="11265" width="3.28515625" style="960" customWidth="1"/>
    <col min="11266" max="11266" width="6.140625" style="960" customWidth="1"/>
    <col min="11267" max="11267" width="6.85546875" style="960" customWidth="1"/>
    <col min="11268" max="11268" width="6" style="960" customWidth="1"/>
    <col min="11269" max="11269" width="5.7109375" style="960" customWidth="1"/>
    <col min="11270" max="11270" width="6.42578125" style="960" customWidth="1"/>
    <col min="11271" max="11271" width="5" style="960" customWidth="1"/>
    <col min="11272" max="11272" width="8" style="960" customWidth="1"/>
    <col min="11273" max="11273" width="6.7109375" style="960" customWidth="1"/>
    <col min="11274" max="11275" width="8.28515625" style="960" customWidth="1"/>
    <col min="11276" max="11276" width="6.7109375" style="960" customWidth="1"/>
    <col min="11277" max="11277" width="8.28515625" style="960" customWidth="1"/>
    <col min="11278" max="11278" width="8.42578125" style="960" customWidth="1"/>
    <col min="11279" max="11279" width="6.7109375" style="960" customWidth="1"/>
    <col min="11280" max="11280" width="8.140625" style="960" customWidth="1"/>
    <col min="11281" max="11281" width="9" style="960" customWidth="1"/>
    <col min="11282" max="11282" width="6.7109375" style="960" customWidth="1"/>
    <col min="11283" max="11283" width="8.28515625" style="960" customWidth="1"/>
    <col min="11284" max="11284" width="9" style="960" customWidth="1"/>
    <col min="11285" max="11285" width="6.7109375" style="960" customWidth="1"/>
    <col min="11286" max="11286" width="8.85546875" style="960" customWidth="1"/>
    <col min="11287" max="11287" width="8" style="960" customWidth="1"/>
    <col min="11288" max="11288" width="6.7109375" style="960" customWidth="1"/>
    <col min="11289" max="11289" width="8.28515625" style="960" customWidth="1"/>
    <col min="11290" max="11290" width="8" style="960" customWidth="1"/>
    <col min="11291" max="11291" width="6.7109375" style="960" customWidth="1"/>
    <col min="11292" max="11292" width="8.28515625" style="960" customWidth="1"/>
    <col min="11293" max="11293" width="8.140625" style="960" customWidth="1"/>
    <col min="11294" max="11295" width="6.7109375" style="960" customWidth="1"/>
    <col min="11296" max="11296" width="8.140625" style="960" customWidth="1"/>
    <col min="11297" max="11298" width="6.7109375" style="960" customWidth="1"/>
    <col min="11299" max="11299" width="9.140625" style="960" customWidth="1"/>
    <col min="11300" max="11301" width="6.7109375" style="960" customWidth="1"/>
    <col min="11302" max="11302" width="8.28515625" style="960" customWidth="1"/>
    <col min="11303" max="11304" width="6.7109375" style="960" customWidth="1"/>
    <col min="11305" max="11305" width="8.140625" style="960" customWidth="1"/>
    <col min="11306" max="11307" width="6.7109375" style="960" customWidth="1"/>
    <col min="11308" max="11308" width="8.5703125" style="960" customWidth="1"/>
    <col min="11309" max="11310" width="6.7109375" style="960" customWidth="1"/>
    <col min="11311" max="11311" width="8.85546875" style="960" customWidth="1"/>
    <col min="11312" max="11313" width="6.7109375" style="960" customWidth="1"/>
    <col min="11314" max="11314" width="8.5703125" style="960" customWidth="1"/>
    <col min="11315" max="11316" width="6.7109375" style="960" customWidth="1"/>
    <col min="11317" max="11317" width="8.42578125" style="960" customWidth="1"/>
    <col min="11318" max="11319" width="6.7109375" style="960" customWidth="1"/>
    <col min="11320" max="11320" width="8.28515625" style="960" customWidth="1"/>
    <col min="11321" max="11321" width="6.7109375" style="960" customWidth="1"/>
    <col min="11322" max="11322" width="7.5703125" style="960" customWidth="1"/>
    <col min="11323" max="11323" width="8.42578125" style="960" customWidth="1"/>
    <col min="11324" max="11324" width="6.7109375" style="960" customWidth="1"/>
    <col min="11325" max="11326" width="8.42578125" style="960" customWidth="1"/>
    <col min="11327" max="11327" width="6.7109375" style="960" customWidth="1"/>
    <col min="11328" max="11328" width="7.42578125" style="960" customWidth="1"/>
    <col min="11329" max="11329" width="8.140625" style="960" customWidth="1"/>
    <col min="11330" max="11330" width="6.7109375" style="960" customWidth="1"/>
    <col min="11331" max="11331" width="7.28515625" style="960" customWidth="1"/>
    <col min="11332" max="11332" width="8.28515625" style="960" customWidth="1"/>
    <col min="11333" max="11333" width="6.7109375" style="960" customWidth="1"/>
    <col min="11334" max="11334" width="7.42578125" style="960" customWidth="1"/>
    <col min="11335" max="11335" width="8" style="960" customWidth="1"/>
    <col min="11336" max="11336" width="6.7109375" style="960" customWidth="1"/>
    <col min="11337" max="11337" width="7.5703125" style="960" customWidth="1"/>
    <col min="11338" max="11338" width="8.28515625" style="960" customWidth="1"/>
    <col min="11339" max="11339" width="6.7109375" style="960" customWidth="1"/>
    <col min="11340" max="11341" width="8" style="960" customWidth="1"/>
    <col min="11342" max="11342" width="6.7109375" style="960" customWidth="1"/>
    <col min="11343" max="11343" width="7.85546875" style="960" customWidth="1"/>
    <col min="11344" max="11345" width="8" style="960" customWidth="1"/>
    <col min="11346" max="11520" width="9.140625" style="960"/>
    <col min="11521" max="11521" width="3.28515625" style="960" customWidth="1"/>
    <col min="11522" max="11522" width="6.140625" style="960" customWidth="1"/>
    <col min="11523" max="11523" width="6.85546875" style="960" customWidth="1"/>
    <col min="11524" max="11524" width="6" style="960" customWidth="1"/>
    <col min="11525" max="11525" width="5.7109375" style="960" customWidth="1"/>
    <col min="11526" max="11526" width="6.42578125" style="960" customWidth="1"/>
    <col min="11527" max="11527" width="5" style="960" customWidth="1"/>
    <col min="11528" max="11528" width="8" style="960" customWidth="1"/>
    <col min="11529" max="11529" width="6.7109375" style="960" customWidth="1"/>
    <col min="11530" max="11531" width="8.28515625" style="960" customWidth="1"/>
    <col min="11532" max="11532" width="6.7109375" style="960" customWidth="1"/>
    <col min="11533" max="11533" width="8.28515625" style="960" customWidth="1"/>
    <col min="11534" max="11534" width="8.42578125" style="960" customWidth="1"/>
    <col min="11535" max="11535" width="6.7109375" style="960" customWidth="1"/>
    <col min="11536" max="11536" width="8.140625" style="960" customWidth="1"/>
    <col min="11537" max="11537" width="9" style="960" customWidth="1"/>
    <col min="11538" max="11538" width="6.7109375" style="960" customWidth="1"/>
    <col min="11539" max="11539" width="8.28515625" style="960" customWidth="1"/>
    <col min="11540" max="11540" width="9" style="960" customWidth="1"/>
    <col min="11541" max="11541" width="6.7109375" style="960" customWidth="1"/>
    <col min="11542" max="11542" width="8.85546875" style="960" customWidth="1"/>
    <col min="11543" max="11543" width="8" style="960" customWidth="1"/>
    <col min="11544" max="11544" width="6.7109375" style="960" customWidth="1"/>
    <col min="11545" max="11545" width="8.28515625" style="960" customWidth="1"/>
    <col min="11546" max="11546" width="8" style="960" customWidth="1"/>
    <col min="11547" max="11547" width="6.7109375" style="960" customWidth="1"/>
    <col min="11548" max="11548" width="8.28515625" style="960" customWidth="1"/>
    <col min="11549" max="11549" width="8.140625" style="960" customWidth="1"/>
    <col min="11550" max="11551" width="6.7109375" style="960" customWidth="1"/>
    <col min="11552" max="11552" width="8.140625" style="960" customWidth="1"/>
    <col min="11553" max="11554" width="6.7109375" style="960" customWidth="1"/>
    <col min="11555" max="11555" width="9.140625" style="960" customWidth="1"/>
    <col min="11556" max="11557" width="6.7109375" style="960" customWidth="1"/>
    <col min="11558" max="11558" width="8.28515625" style="960" customWidth="1"/>
    <col min="11559" max="11560" width="6.7109375" style="960" customWidth="1"/>
    <col min="11561" max="11561" width="8.140625" style="960" customWidth="1"/>
    <col min="11562" max="11563" width="6.7109375" style="960" customWidth="1"/>
    <col min="11564" max="11564" width="8.5703125" style="960" customWidth="1"/>
    <col min="11565" max="11566" width="6.7109375" style="960" customWidth="1"/>
    <col min="11567" max="11567" width="8.85546875" style="960" customWidth="1"/>
    <col min="11568" max="11569" width="6.7109375" style="960" customWidth="1"/>
    <col min="11570" max="11570" width="8.5703125" style="960" customWidth="1"/>
    <col min="11571" max="11572" width="6.7109375" style="960" customWidth="1"/>
    <col min="11573" max="11573" width="8.42578125" style="960" customWidth="1"/>
    <col min="11574" max="11575" width="6.7109375" style="960" customWidth="1"/>
    <col min="11576" max="11576" width="8.28515625" style="960" customWidth="1"/>
    <col min="11577" max="11577" width="6.7109375" style="960" customWidth="1"/>
    <col min="11578" max="11578" width="7.5703125" style="960" customWidth="1"/>
    <col min="11579" max="11579" width="8.42578125" style="960" customWidth="1"/>
    <col min="11580" max="11580" width="6.7109375" style="960" customWidth="1"/>
    <col min="11581" max="11582" width="8.42578125" style="960" customWidth="1"/>
    <col min="11583" max="11583" width="6.7109375" style="960" customWidth="1"/>
    <col min="11584" max="11584" width="7.42578125" style="960" customWidth="1"/>
    <col min="11585" max="11585" width="8.140625" style="960" customWidth="1"/>
    <col min="11586" max="11586" width="6.7109375" style="960" customWidth="1"/>
    <col min="11587" max="11587" width="7.28515625" style="960" customWidth="1"/>
    <col min="11588" max="11588" width="8.28515625" style="960" customWidth="1"/>
    <col min="11589" max="11589" width="6.7109375" style="960" customWidth="1"/>
    <col min="11590" max="11590" width="7.42578125" style="960" customWidth="1"/>
    <col min="11591" max="11591" width="8" style="960" customWidth="1"/>
    <col min="11592" max="11592" width="6.7109375" style="960" customWidth="1"/>
    <col min="11593" max="11593" width="7.5703125" style="960" customWidth="1"/>
    <col min="11594" max="11594" width="8.28515625" style="960" customWidth="1"/>
    <col min="11595" max="11595" width="6.7109375" style="960" customWidth="1"/>
    <col min="11596" max="11597" width="8" style="960" customWidth="1"/>
    <col min="11598" max="11598" width="6.7109375" style="960" customWidth="1"/>
    <col min="11599" max="11599" width="7.85546875" style="960" customWidth="1"/>
    <col min="11600" max="11601" width="8" style="960" customWidth="1"/>
    <col min="11602" max="11776" width="9.140625" style="960"/>
    <col min="11777" max="11777" width="3.28515625" style="960" customWidth="1"/>
    <col min="11778" max="11778" width="6.140625" style="960" customWidth="1"/>
    <col min="11779" max="11779" width="6.85546875" style="960" customWidth="1"/>
    <col min="11780" max="11780" width="6" style="960" customWidth="1"/>
    <col min="11781" max="11781" width="5.7109375" style="960" customWidth="1"/>
    <col min="11782" max="11782" width="6.42578125" style="960" customWidth="1"/>
    <col min="11783" max="11783" width="5" style="960" customWidth="1"/>
    <col min="11784" max="11784" width="8" style="960" customWidth="1"/>
    <col min="11785" max="11785" width="6.7109375" style="960" customWidth="1"/>
    <col min="11786" max="11787" width="8.28515625" style="960" customWidth="1"/>
    <col min="11788" max="11788" width="6.7109375" style="960" customWidth="1"/>
    <col min="11789" max="11789" width="8.28515625" style="960" customWidth="1"/>
    <col min="11790" max="11790" width="8.42578125" style="960" customWidth="1"/>
    <col min="11791" max="11791" width="6.7109375" style="960" customWidth="1"/>
    <col min="11792" max="11792" width="8.140625" style="960" customWidth="1"/>
    <col min="11793" max="11793" width="9" style="960" customWidth="1"/>
    <col min="11794" max="11794" width="6.7109375" style="960" customWidth="1"/>
    <col min="11795" max="11795" width="8.28515625" style="960" customWidth="1"/>
    <col min="11796" max="11796" width="9" style="960" customWidth="1"/>
    <col min="11797" max="11797" width="6.7109375" style="960" customWidth="1"/>
    <col min="11798" max="11798" width="8.85546875" style="960" customWidth="1"/>
    <col min="11799" max="11799" width="8" style="960" customWidth="1"/>
    <col min="11800" max="11800" width="6.7109375" style="960" customWidth="1"/>
    <col min="11801" max="11801" width="8.28515625" style="960" customWidth="1"/>
    <col min="11802" max="11802" width="8" style="960" customWidth="1"/>
    <col min="11803" max="11803" width="6.7109375" style="960" customWidth="1"/>
    <col min="11804" max="11804" width="8.28515625" style="960" customWidth="1"/>
    <col min="11805" max="11805" width="8.140625" style="960" customWidth="1"/>
    <col min="11806" max="11807" width="6.7109375" style="960" customWidth="1"/>
    <col min="11808" max="11808" width="8.140625" style="960" customWidth="1"/>
    <col min="11809" max="11810" width="6.7109375" style="960" customWidth="1"/>
    <col min="11811" max="11811" width="9.140625" style="960" customWidth="1"/>
    <col min="11812" max="11813" width="6.7109375" style="960" customWidth="1"/>
    <col min="11814" max="11814" width="8.28515625" style="960" customWidth="1"/>
    <col min="11815" max="11816" width="6.7109375" style="960" customWidth="1"/>
    <col min="11817" max="11817" width="8.140625" style="960" customWidth="1"/>
    <col min="11818" max="11819" width="6.7109375" style="960" customWidth="1"/>
    <col min="11820" max="11820" width="8.5703125" style="960" customWidth="1"/>
    <col min="11821" max="11822" width="6.7109375" style="960" customWidth="1"/>
    <col min="11823" max="11823" width="8.85546875" style="960" customWidth="1"/>
    <col min="11824" max="11825" width="6.7109375" style="960" customWidth="1"/>
    <col min="11826" max="11826" width="8.5703125" style="960" customWidth="1"/>
    <col min="11827" max="11828" width="6.7109375" style="960" customWidth="1"/>
    <col min="11829" max="11829" width="8.42578125" style="960" customWidth="1"/>
    <col min="11830" max="11831" width="6.7109375" style="960" customWidth="1"/>
    <col min="11832" max="11832" width="8.28515625" style="960" customWidth="1"/>
    <col min="11833" max="11833" width="6.7109375" style="960" customWidth="1"/>
    <col min="11834" max="11834" width="7.5703125" style="960" customWidth="1"/>
    <col min="11835" max="11835" width="8.42578125" style="960" customWidth="1"/>
    <col min="11836" max="11836" width="6.7109375" style="960" customWidth="1"/>
    <col min="11837" max="11838" width="8.42578125" style="960" customWidth="1"/>
    <col min="11839" max="11839" width="6.7109375" style="960" customWidth="1"/>
    <col min="11840" max="11840" width="7.42578125" style="960" customWidth="1"/>
    <col min="11841" max="11841" width="8.140625" style="960" customWidth="1"/>
    <col min="11842" max="11842" width="6.7109375" style="960" customWidth="1"/>
    <col min="11843" max="11843" width="7.28515625" style="960" customWidth="1"/>
    <col min="11844" max="11844" width="8.28515625" style="960" customWidth="1"/>
    <col min="11845" max="11845" width="6.7109375" style="960" customWidth="1"/>
    <col min="11846" max="11846" width="7.42578125" style="960" customWidth="1"/>
    <col min="11847" max="11847" width="8" style="960" customWidth="1"/>
    <col min="11848" max="11848" width="6.7109375" style="960" customWidth="1"/>
    <col min="11849" max="11849" width="7.5703125" style="960" customWidth="1"/>
    <col min="11850" max="11850" width="8.28515625" style="960" customWidth="1"/>
    <col min="11851" max="11851" width="6.7109375" style="960" customWidth="1"/>
    <col min="11852" max="11853" width="8" style="960" customWidth="1"/>
    <col min="11854" max="11854" width="6.7109375" style="960" customWidth="1"/>
    <col min="11855" max="11855" width="7.85546875" style="960" customWidth="1"/>
    <col min="11856" max="11857" width="8" style="960" customWidth="1"/>
    <col min="11858" max="12032" width="9.140625" style="960"/>
    <col min="12033" max="12033" width="3.28515625" style="960" customWidth="1"/>
    <col min="12034" max="12034" width="6.140625" style="960" customWidth="1"/>
    <col min="12035" max="12035" width="6.85546875" style="960" customWidth="1"/>
    <col min="12036" max="12036" width="6" style="960" customWidth="1"/>
    <col min="12037" max="12037" width="5.7109375" style="960" customWidth="1"/>
    <col min="12038" max="12038" width="6.42578125" style="960" customWidth="1"/>
    <col min="12039" max="12039" width="5" style="960" customWidth="1"/>
    <col min="12040" max="12040" width="8" style="960" customWidth="1"/>
    <col min="12041" max="12041" width="6.7109375" style="960" customWidth="1"/>
    <col min="12042" max="12043" width="8.28515625" style="960" customWidth="1"/>
    <col min="12044" max="12044" width="6.7109375" style="960" customWidth="1"/>
    <col min="12045" max="12045" width="8.28515625" style="960" customWidth="1"/>
    <col min="12046" max="12046" width="8.42578125" style="960" customWidth="1"/>
    <col min="12047" max="12047" width="6.7109375" style="960" customWidth="1"/>
    <col min="12048" max="12048" width="8.140625" style="960" customWidth="1"/>
    <col min="12049" max="12049" width="9" style="960" customWidth="1"/>
    <col min="12050" max="12050" width="6.7109375" style="960" customWidth="1"/>
    <col min="12051" max="12051" width="8.28515625" style="960" customWidth="1"/>
    <col min="12052" max="12052" width="9" style="960" customWidth="1"/>
    <col min="12053" max="12053" width="6.7109375" style="960" customWidth="1"/>
    <col min="12054" max="12054" width="8.85546875" style="960" customWidth="1"/>
    <col min="12055" max="12055" width="8" style="960" customWidth="1"/>
    <col min="12056" max="12056" width="6.7109375" style="960" customWidth="1"/>
    <col min="12057" max="12057" width="8.28515625" style="960" customWidth="1"/>
    <col min="12058" max="12058" width="8" style="960" customWidth="1"/>
    <col min="12059" max="12059" width="6.7109375" style="960" customWidth="1"/>
    <col min="12060" max="12060" width="8.28515625" style="960" customWidth="1"/>
    <col min="12061" max="12061" width="8.140625" style="960" customWidth="1"/>
    <col min="12062" max="12063" width="6.7109375" style="960" customWidth="1"/>
    <col min="12064" max="12064" width="8.140625" style="960" customWidth="1"/>
    <col min="12065" max="12066" width="6.7109375" style="960" customWidth="1"/>
    <col min="12067" max="12067" width="9.140625" style="960" customWidth="1"/>
    <col min="12068" max="12069" width="6.7109375" style="960" customWidth="1"/>
    <col min="12070" max="12070" width="8.28515625" style="960" customWidth="1"/>
    <col min="12071" max="12072" width="6.7109375" style="960" customWidth="1"/>
    <col min="12073" max="12073" width="8.140625" style="960" customWidth="1"/>
    <col min="12074" max="12075" width="6.7109375" style="960" customWidth="1"/>
    <col min="12076" max="12076" width="8.5703125" style="960" customWidth="1"/>
    <col min="12077" max="12078" width="6.7109375" style="960" customWidth="1"/>
    <col min="12079" max="12079" width="8.85546875" style="960" customWidth="1"/>
    <col min="12080" max="12081" width="6.7109375" style="960" customWidth="1"/>
    <col min="12082" max="12082" width="8.5703125" style="960" customWidth="1"/>
    <col min="12083" max="12084" width="6.7109375" style="960" customWidth="1"/>
    <col min="12085" max="12085" width="8.42578125" style="960" customWidth="1"/>
    <col min="12086" max="12087" width="6.7109375" style="960" customWidth="1"/>
    <col min="12088" max="12088" width="8.28515625" style="960" customWidth="1"/>
    <col min="12089" max="12089" width="6.7109375" style="960" customWidth="1"/>
    <col min="12090" max="12090" width="7.5703125" style="960" customWidth="1"/>
    <col min="12091" max="12091" width="8.42578125" style="960" customWidth="1"/>
    <col min="12092" max="12092" width="6.7109375" style="960" customWidth="1"/>
    <col min="12093" max="12094" width="8.42578125" style="960" customWidth="1"/>
    <col min="12095" max="12095" width="6.7109375" style="960" customWidth="1"/>
    <col min="12096" max="12096" width="7.42578125" style="960" customWidth="1"/>
    <col min="12097" max="12097" width="8.140625" style="960" customWidth="1"/>
    <col min="12098" max="12098" width="6.7109375" style="960" customWidth="1"/>
    <col min="12099" max="12099" width="7.28515625" style="960" customWidth="1"/>
    <col min="12100" max="12100" width="8.28515625" style="960" customWidth="1"/>
    <col min="12101" max="12101" width="6.7109375" style="960" customWidth="1"/>
    <col min="12102" max="12102" width="7.42578125" style="960" customWidth="1"/>
    <col min="12103" max="12103" width="8" style="960" customWidth="1"/>
    <col min="12104" max="12104" width="6.7109375" style="960" customWidth="1"/>
    <col min="12105" max="12105" width="7.5703125" style="960" customWidth="1"/>
    <col min="12106" max="12106" width="8.28515625" style="960" customWidth="1"/>
    <col min="12107" max="12107" width="6.7109375" style="960" customWidth="1"/>
    <col min="12108" max="12109" width="8" style="960" customWidth="1"/>
    <col min="12110" max="12110" width="6.7109375" style="960" customWidth="1"/>
    <col min="12111" max="12111" width="7.85546875" style="960" customWidth="1"/>
    <col min="12112" max="12113" width="8" style="960" customWidth="1"/>
    <col min="12114" max="12288" width="9.140625" style="960"/>
    <col min="12289" max="12289" width="3.28515625" style="960" customWidth="1"/>
    <col min="12290" max="12290" width="6.140625" style="960" customWidth="1"/>
    <col min="12291" max="12291" width="6.85546875" style="960" customWidth="1"/>
    <col min="12292" max="12292" width="6" style="960" customWidth="1"/>
    <col min="12293" max="12293" width="5.7109375" style="960" customWidth="1"/>
    <col min="12294" max="12294" width="6.42578125" style="960" customWidth="1"/>
    <col min="12295" max="12295" width="5" style="960" customWidth="1"/>
    <col min="12296" max="12296" width="8" style="960" customWidth="1"/>
    <col min="12297" max="12297" width="6.7109375" style="960" customWidth="1"/>
    <col min="12298" max="12299" width="8.28515625" style="960" customWidth="1"/>
    <col min="12300" max="12300" width="6.7109375" style="960" customWidth="1"/>
    <col min="12301" max="12301" width="8.28515625" style="960" customWidth="1"/>
    <col min="12302" max="12302" width="8.42578125" style="960" customWidth="1"/>
    <col min="12303" max="12303" width="6.7109375" style="960" customWidth="1"/>
    <col min="12304" max="12304" width="8.140625" style="960" customWidth="1"/>
    <col min="12305" max="12305" width="9" style="960" customWidth="1"/>
    <col min="12306" max="12306" width="6.7109375" style="960" customWidth="1"/>
    <col min="12307" max="12307" width="8.28515625" style="960" customWidth="1"/>
    <col min="12308" max="12308" width="9" style="960" customWidth="1"/>
    <col min="12309" max="12309" width="6.7109375" style="960" customWidth="1"/>
    <col min="12310" max="12310" width="8.85546875" style="960" customWidth="1"/>
    <col min="12311" max="12311" width="8" style="960" customWidth="1"/>
    <col min="12312" max="12312" width="6.7109375" style="960" customWidth="1"/>
    <col min="12313" max="12313" width="8.28515625" style="960" customWidth="1"/>
    <col min="12314" max="12314" width="8" style="960" customWidth="1"/>
    <col min="12315" max="12315" width="6.7109375" style="960" customWidth="1"/>
    <col min="12316" max="12316" width="8.28515625" style="960" customWidth="1"/>
    <col min="12317" max="12317" width="8.140625" style="960" customWidth="1"/>
    <col min="12318" max="12319" width="6.7109375" style="960" customWidth="1"/>
    <col min="12320" max="12320" width="8.140625" style="960" customWidth="1"/>
    <col min="12321" max="12322" width="6.7109375" style="960" customWidth="1"/>
    <col min="12323" max="12323" width="9.140625" style="960" customWidth="1"/>
    <col min="12324" max="12325" width="6.7109375" style="960" customWidth="1"/>
    <col min="12326" max="12326" width="8.28515625" style="960" customWidth="1"/>
    <col min="12327" max="12328" width="6.7109375" style="960" customWidth="1"/>
    <col min="12329" max="12329" width="8.140625" style="960" customWidth="1"/>
    <col min="12330" max="12331" width="6.7109375" style="960" customWidth="1"/>
    <col min="12332" max="12332" width="8.5703125" style="960" customWidth="1"/>
    <col min="12333" max="12334" width="6.7109375" style="960" customWidth="1"/>
    <col min="12335" max="12335" width="8.85546875" style="960" customWidth="1"/>
    <col min="12336" max="12337" width="6.7109375" style="960" customWidth="1"/>
    <col min="12338" max="12338" width="8.5703125" style="960" customWidth="1"/>
    <col min="12339" max="12340" width="6.7109375" style="960" customWidth="1"/>
    <col min="12341" max="12341" width="8.42578125" style="960" customWidth="1"/>
    <col min="12342" max="12343" width="6.7109375" style="960" customWidth="1"/>
    <col min="12344" max="12344" width="8.28515625" style="960" customWidth="1"/>
    <col min="12345" max="12345" width="6.7109375" style="960" customWidth="1"/>
    <col min="12346" max="12346" width="7.5703125" style="960" customWidth="1"/>
    <col min="12347" max="12347" width="8.42578125" style="960" customWidth="1"/>
    <col min="12348" max="12348" width="6.7109375" style="960" customWidth="1"/>
    <col min="12349" max="12350" width="8.42578125" style="960" customWidth="1"/>
    <col min="12351" max="12351" width="6.7109375" style="960" customWidth="1"/>
    <col min="12352" max="12352" width="7.42578125" style="960" customWidth="1"/>
    <col min="12353" max="12353" width="8.140625" style="960" customWidth="1"/>
    <col min="12354" max="12354" width="6.7109375" style="960" customWidth="1"/>
    <col min="12355" max="12355" width="7.28515625" style="960" customWidth="1"/>
    <col min="12356" max="12356" width="8.28515625" style="960" customWidth="1"/>
    <col min="12357" max="12357" width="6.7109375" style="960" customWidth="1"/>
    <col min="12358" max="12358" width="7.42578125" style="960" customWidth="1"/>
    <col min="12359" max="12359" width="8" style="960" customWidth="1"/>
    <col min="12360" max="12360" width="6.7109375" style="960" customWidth="1"/>
    <col min="12361" max="12361" width="7.5703125" style="960" customWidth="1"/>
    <col min="12362" max="12362" width="8.28515625" style="960" customWidth="1"/>
    <col min="12363" max="12363" width="6.7109375" style="960" customWidth="1"/>
    <col min="12364" max="12365" width="8" style="960" customWidth="1"/>
    <col min="12366" max="12366" width="6.7109375" style="960" customWidth="1"/>
    <col min="12367" max="12367" width="7.85546875" style="960" customWidth="1"/>
    <col min="12368" max="12369" width="8" style="960" customWidth="1"/>
    <col min="12370" max="12544" width="9.140625" style="960"/>
    <col min="12545" max="12545" width="3.28515625" style="960" customWidth="1"/>
    <col min="12546" max="12546" width="6.140625" style="960" customWidth="1"/>
    <col min="12547" max="12547" width="6.85546875" style="960" customWidth="1"/>
    <col min="12548" max="12548" width="6" style="960" customWidth="1"/>
    <col min="12549" max="12549" width="5.7109375" style="960" customWidth="1"/>
    <col min="12550" max="12550" width="6.42578125" style="960" customWidth="1"/>
    <col min="12551" max="12551" width="5" style="960" customWidth="1"/>
    <col min="12552" max="12552" width="8" style="960" customWidth="1"/>
    <col min="12553" max="12553" width="6.7109375" style="960" customWidth="1"/>
    <col min="12554" max="12555" width="8.28515625" style="960" customWidth="1"/>
    <col min="12556" max="12556" width="6.7109375" style="960" customWidth="1"/>
    <col min="12557" max="12557" width="8.28515625" style="960" customWidth="1"/>
    <col min="12558" max="12558" width="8.42578125" style="960" customWidth="1"/>
    <col min="12559" max="12559" width="6.7109375" style="960" customWidth="1"/>
    <col min="12560" max="12560" width="8.140625" style="960" customWidth="1"/>
    <col min="12561" max="12561" width="9" style="960" customWidth="1"/>
    <col min="12562" max="12562" width="6.7109375" style="960" customWidth="1"/>
    <col min="12563" max="12563" width="8.28515625" style="960" customWidth="1"/>
    <col min="12564" max="12564" width="9" style="960" customWidth="1"/>
    <col min="12565" max="12565" width="6.7109375" style="960" customWidth="1"/>
    <col min="12566" max="12566" width="8.85546875" style="960" customWidth="1"/>
    <col min="12567" max="12567" width="8" style="960" customWidth="1"/>
    <col min="12568" max="12568" width="6.7109375" style="960" customWidth="1"/>
    <col min="12569" max="12569" width="8.28515625" style="960" customWidth="1"/>
    <col min="12570" max="12570" width="8" style="960" customWidth="1"/>
    <col min="12571" max="12571" width="6.7109375" style="960" customWidth="1"/>
    <col min="12572" max="12572" width="8.28515625" style="960" customWidth="1"/>
    <col min="12573" max="12573" width="8.140625" style="960" customWidth="1"/>
    <col min="12574" max="12575" width="6.7109375" style="960" customWidth="1"/>
    <col min="12576" max="12576" width="8.140625" style="960" customWidth="1"/>
    <col min="12577" max="12578" width="6.7109375" style="960" customWidth="1"/>
    <col min="12579" max="12579" width="9.140625" style="960" customWidth="1"/>
    <col min="12580" max="12581" width="6.7109375" style="960" customWidth="1"/>
    <col min="12582" max="12582" width="8.28515625" style="960" customWidth="1"/>
    <col min="12583" max="12584" width="6.7109375" style="960" customWidth="1"/>
    <col min="12585" max="12585" width="8.140625" style="960" customWidth="1"/>
    <col min="12586" max="12587" width="6.7109375" style="960" customWidth="1"/>
    <col min="12588" max="12588" width="8.5703125" style="960" customWidth="1"/>
    <col min="12589" max="12590" width="6.7109375" style="960" customWidth="1"/>
    <col min="12591" max="12591" width="8.85546875" style="960" customWidth="1"/>
    <col min="12592" max="12593" width="6.7109375" style="960" customWidth="1"/>
    <col min="12594" max="12594" width="8.5703125" style="960" customWidth="1"/>
    <col min="12595" max="12596" width="6.7109375" style="960" customWidth="1"/>
    <col min="12597" max="12597" width="8.42578125" style="960" customWidth="1"/>
    <col min="12598" max="12599" width="6.7109375" style="960" customWidth="1"/>
    <col min="12600" max="12600" width="8.28515625" style="960" customWidth="1"/>
    <col min="12601" max="12601" width="6.7109375" style="960" customWidth="1"/>
    <col min="12602" max="12602" width="7.5703125" style="960" customWidth="1"/>
    <col min="12603" max="12603" width="8.42578125" style="960" customWidth="1"/>
    <col min="12604" max="12604" width="6.7109375" style="960" customWidth="1"/>
    <col min="12605" max="12606" width="8.42578125" style="960" customWidth="1"/>
    <col min="12607" max="12607" width="6.7109375" style="960" customWidth="1"/>
    <col min="12608" max="12608" width="7.42578125" style="960" customWidth="1"/>
    <col min="12609" max="12609" width="8.140625" style="960" customWidth="1"/>
    <col min="12610" max="12610" width="6.7109375" style="960" customWidth="1"/>
    <col min="12611" max="12611" width="7.28515625" style="960" customWidth="1"/>
    <col min="12612" max="12612" width="8.28515625" style="960" customWidth="1"/>
    <col min="12613" max="12613" width="6.7109375" style="960" customWidth="1"/>
    <col min="12614" max="12614" width="7.42578125" style="960" customWidth="1"/>
    <col min="12615" max="12615" width="8" style="960" customWidth="1"/>
    <col min="12616" max="12616" width="6.7109375" style="960" customWidth="1"/>
    <col min="12617" max="12617" width="7.5703125" style="960" customWidth="1"/>
    <col min="12618" max="12618" width="8.28515625" style="960" customWidth="1"/>
    <col min="12619" max="12619" width="6.7109375" style="960" customWidth="1"/>
    <col min="12620" max="12621" width="8" style="960" customWidth="1"/>
    <col min="12622" max="12622" width="6.7109375" style="960" customWidth="1"/>
    <col min="12623" max="12623" width="7.85546875" style="960" customWidth="1"/>
    <col min="12624" max="12625" width="8" style="960" customWidth="1"/>
    <col min="12626" max="12800" width="9.140625" style="960"/>
    <col min="12801" max="12801" width="3.28515625" style="960" customWidth="1"/>
    <col min="12802" max="12802" width="6.140625" style="960" customWidth="1"/>
    <col min="12803" max="12803" width="6.85546875" style="960" customWidth="1"/>
    <col min="12804" max="12804" width="6" style="960" customWidth="1"/>
    <col min="12805" max="12805" width="5.7109375" style="960" customWidth="1"/>
    <col min="12806" max="12806" width="6.42578125" style="960" customWidth="1"/>
    <col min="12807" max="12807" width="5" style="960" customWidth="1"/>
    <col min="12808" max="12808" width="8" style="960" customWidth="1"/>
    <col min="12809" max="12809" width="6.7109375" style="960" customWidth="1"/>
    <col min="12810" max="12811" width="8.28515625" style="960" customWidth="1"/>
    <col min="12812" max="12812" width="6.7109375" style="960" customWidth="1"/>
    <col min="12813" max="12813" width="8.28515625" style="960" customWidth="1"/>
    <col min="12814" max="12814" width="8.42578125" style="960" customWidth="1"/>
    <col min="12815" max="12815" width="6.7109375" style="960" customWidth="1"/>
    <col min="12816" max="12816" width="8.140625" style="960" customWidth="1"/>
    <col min="12817" max="12817" width="9" style="960" customWidth="1"/>
    <col min="12818" max="12818" width="6.7109375" style="960" customWidth="1"/>
    <col min="12819" max="12819" width="8.28515625" style="960" customWidth="1"/>
    <col min="12820" max="12820" width="9" style="960" customWidth="1"/>
    <col min="12821" max="12821" width="6.7109375" style="960" customWidth="1"/>
    <col min="12822" max="12822" width="8.85546875" style="960" customWidth="1"/>
    <col min="12823" max="12823" width="8" style="960" customWidth="1"/>
    <col min="12824" max="12824" width="6.7109375" style="960" customWidth="1"/>
    <col min="12825" max="12825" width="8.28515625" style="960" customWidth="1"/>
    <col min="12826" max="12826" width="8" style="960" customWidth="1"/>
    <col min="12827" max="12827" width="6.7109375" style="960" customWidth="1"/>
    <col min="12828" max="12828" width="8.28515625" style="960" customWidth="1"/>
    <col min="12829" max="12829" width="8.140625" style="960" customWidth="1"/>
    <col min="12830" max="12831" width="6.7109375" style="960" customWidth="1"/>
    <col min="12832" max="12832" width="8.140625" style="960" customWidth="1"/>
    <col min="12833" max="12834" width="6.7109375" style="960" customWidth="1"/>
    <col min="12835" max="12835" width="9.140625" style="960" customWidth="1"/>
    <col min="12836" max="12837" width="6.7109375" style="960" customWidth="1"/>
    <col min="12838" max="12838" width="8.28515625" style="960" customWidth="1"/>
    <col min="12839" max="12840" width="6.7109375" style="960" customWidth="1"/>
    <col min="12841" max="12841" width="8.140625" style="960" customWidth="1"/>
    <col min="12842" max="12843" width="6.7109375" style="960" customWidth="1"/>
    <col min="12844" max="12844" width="8.5703125" style="960" customWidth="1"/>
    <col min="12845" max="12846" width="6.7109375" style="960" customWidth="1"/>
    <col min="12847" max="12847" width="8.85546875" style="960" customWidth="1"/>
    <col min="12848" max="12849" width="6.7109375" style="960" customWidth="1"/>
    <col min="12850" max="12850" width="8.5703125" style="960" customWidth="1"/>
    <col min="12851" max="12852" width="6.7109375" style="960" customWidth="1"/>
    <col min="12853" max="12853" width="8.42578125" style="960" customWidth="1"/>
    <col min="12854" max="12855" width="6.7109375" style="960" customWidth="1"/>
    <col min="12856" max="12856" width="8.28515625" style="960" customWidth="1"/>
    <col min="12857" max="12857" width="6.7109375" style="960" customWidth="1"/>
    <col min="12858" max="12858" width="7.5703125" style="960" customWidth="1"/>
    <col min="12859" max="12859" width="8.42578125" style="960" customWidth="1"/>
    <col min="12860" max="12860" width="6.7109375" style="960" customWidth="1"/>
    <col min="12861" max="12862" width="8.42578125" style="960" customWidth="1"/>
    <col min="12863" max="12863" width="6.7109375" style="960" customWidth="1"/>
    <col min="12864" max="12864" width="7.42578125" style="960" customWidth="1"/>
    <col min="12865" max="12865" width="8.140625" style="960" customWidth="1"/>
    <col min="12866" max="12866" width="6.7109375" style="960" customWidth="1"/>
    <col min="12867" max="12867" width="7.28515625" style="960" customWidth="1"/>
    <col min="12868" max="12868" width="8.28515625" style="960" customWidth="1"/>
    <col min="12869" max="12869" width="6.7109375" style="960" customWidth="1"/>
    <col min="12870" max="12870" width="7.42578125" style="960" customWidth="1"/>
    <col min="12871" max="12871" width="8" style="960" customWidth="1"/>
    <col min="12872" max="12872" width="6.7109375" style="960" customWidth="1"/>
    <col min="12873" max="12873" width="7.5703125" style="960" customWidth="1"/>
    <col min="12874" max="12874" width="8.28515625" style="960" customWidth="1"/>
    <col min="12875" max="12875" width="6.7109375" style="960" customWidth="1"/>
    <col min="12876" max="12877" width="8" style="960" customWidth="1"/>
    <col min="12878" max="12878" width="6.7109375" style="960" customWidth="1"/>
    <col min="12879" max="12879" width="7.85546875" style="960" customWidth="1"/>
    <col min="12880" max="12881" width="8" style="960" customWidth="1"/>
    <col min="12882" max="13056" width="9.140625" style="960"/>
    <col min="13057" max="13057" width="3.28515625" style="960" customWidth="1"/>
    <col min="13058" max="13058" width="6.140625" style="960" customWidth="1"/>
    <col min="13059" max="13059" width="6.85546875" style="960" customWidth="1"/>
    <col min="13060" max="13060" width="6" style="960" customWidth="1"/>
    <col min="13061" max="13061" width="5.7109375" style="960" customWidth="1"/>
    <col min="13062" max="13062" width="6.42578125" style="960" customWidth="1"/>
    <col min="13063" max="13063" width="5" style="960" customWidth="1"/>
    <col min="13064" max="13064" width="8" style="960" customWidth="1"/>
    <col min="13065" max="13065" width="6.7109375" style="960" customWidth="1"/>
    <col min="13066" max="13067" width="8.28515625" style="960" customWidth="1"/>
    <col min="13068" max="13068" width="6.7109375" style="960" customWidth="1"/>
    <col min="13069" max="13069" width="8.28515625" style="960" customWidth="1"/>
    <col min="13070" max="13070" width="8.42578125" style="960" customWidth="1"/>
    <col min="13071" max="13071" width="6.7109375" style="960" customWidth="1"/>
    <col min="13072" max="13072" width="8.140625" style="960" customWidth="1"/>
    <col min="13073" max="13073" width="9" style="960" customWidth="1"/>
    <col min="13074" max="13074" width="6.7109375" style="960" customWidth="1"/>
    <col min="13075" max="13075" width="8.28515625" style="960" customWidth="1"/>
    <col min="13076" max="13076" width="9" style="960" customWidth="1"/>
    <col min="13077" max="13077" width="6.7109375" style="960" customWidth="1"/>
    <col min="13078" max="13078" width="8.85546875" style="960" customWidth="1"/>
    <col min="13079" max="13079" width="8" style="960" customWidth="1"/>
    <col min="13080" max="13080" width="6.7109375" style="960" customWidth="1"/>
    <col min="13081" max="13081" width="8.28515625" style="960" customWidth="1"/>
    <col min="13082" max="13082" width="8" style="960" customWidth="1"/>
    <col min="13083" max="13083" width="6.7109375" style="960" customWidth="1"/>
    <col min="13084" max="13084" width="8.28515625" style="960" customWidth="1"/>
    <col min="13085" max="13085" width="8.140625" style="960" customWidth="1"/>
    <col min="13086" max="13087" width="6.7109375" style="960" customWidth="1"/>
    <col min="13088" max="13088" width="8.140625" style="960" customWidth="1"/>
    <col min="13089" max="13090" width="6.7109375" style="960" customWidth="1"/>
    <col min="13091" max="13091" width="9.140625" style="960" customWidth="1"/>
    <col min="13092" max="13093" width="6.7109375" style="960" customWidth="1"/>
    <col min="13094" max="13094" width="8.28515625" style="960" customWidth="1"/>
    <col min="13095" max="13096" width="6.7109375" style="960" customWidth="1"/>
    <col min="13097" max="13097" width="8.140625" style="960" customWidth="1"/>
    <col min="13098" max="13099" width="6.7109375" style="960" customWidth="1"/>
    <col min="13100" max="13100" width="8.5703125" style="960" customWidth="1"/>
    <col min="13101" max="13102" width="6.7109375" style="960" customWidth="1"/>
    <col min="13103" max="13103" width="8.85546875" style="960" customWidth="1"/>
    <col min="13104" max="13105" width="6.7109375" style="960" customWidth="1"/>
    <col min="13106" max="13106" width="8.5703125" style="960" customWidth="1"/>
    <col min="13107" max="13108" width="6.7109375" style="960" customWidth="1"/>
    <col min="13109" max="13109" width="8.42578125" style="960" customWidth="1"/>
    <col min="13110" max="13111" width="6.7109375" style="960" customWidth="1"/>
    <col min="13112" max="13112" width="8.28515625" style="960" customWidth="1"/>
    <col min="13113" max="13113" width="6.7109375" style="960" customWidth="1"/>
    <col min="13114" max="13114" width="7.5703125" style="960" customWidth="1"/>
    <col min="13115" max="13115" width="8.42578125" style="960" customWidth="1"/>
    <col min="13116" max="13116" width="6.7109375" style="960" customWidth="1"/>
    <col min="13117" max="13118" width="8.42578125" style="960" customWidth="1"/>
    <col min="13119" max="13119" width="6.7109375" style="960" customWidth="1"/>
    <col min="13120" max="13120" width="7.42578125" style="960" customWidth="1"/>
    <col min="13121" max="13121" width="8.140625" style="960" customWidth="1"/>
    <col min="13122" max="13122" width="6.7109375" style="960" customWidth="1"/>
    <col min="13123" max="13123" width="7.28515625" style="960" customWidth="1"/>
    <col min="13124" max="13124" width="8.28515625" style="960" customWidth="1"/>
    <col min="13125" max="13125" width="6.7109375" style="960" customWidth="1"/>
    <col min="13126" max="13126" width="7.42578125" style="960" customWidth="1"/>
    <col min="13127" max="13127" width="8" style="960" customWidth="1"/>
    <col min="13128" max="13128" width="6.7109375" style="960" customWidth="1"/>
    <col min="13129" max="13129" width="7.5703125" style="960" customWidth="1"/>
    <col min="13130" max="13130" width="8.28515625" style="960" customWidth="1"/>
    <col min="13131" max="13131" width="6.7109375" style="960" customWidth="1"/>
    <col min="13132" max="13133" width="8" style="960" customWidth="1"/>
    <col min="13134" max="13134" width="6.7109375" style="960" customWidth="1"/>
    <col min="13135" max="13135" width="7.85546875" style="960" customWidth="1"/>
    <col min="13136" max="13137" width="8" style="960" customWidth="1"/>
    <col min="13138" max="13312" width="9.140625" style="960"/>
    <col min="13313" max="13313" width="3.28515625" style="960" customWidth="1"/>
    <col min="13314" max="13314" width="6.140625" style="960" customWidth="1"/>
    <col min="13315" max="13315" width="6.85546875" style="960" customWidth="1"/>
    <col min="13316" max="13316" width="6" style="960" customWidth="1"/>
    <col min="13317" max="13317" width="5.7109375" style="960" customWidth="1"/>
    <col min="13318" max="13318" width="6.42578125" style="960" customWidth="1"/>
    <col min="13319" max="13319" width="5" style="960" customWidth="1"/>
    <col min="13320" max="13320" width="8" style="960" customWidth="1"/>
    <col min="13321" max="13321" width="6.7109375" style="960" customWidth="1"/>
    <col min="13322" max="13323" width="8.28515625" style="960" customWidth="1"/>
    <col min="13324" max="13324" width="6.7109375" style="960" customWidth="1"/>
    <col min="13325" max="13325" width="8.28515625" style="960" customWidth="1"/>
    <col min="13326" max="13326" width="8.42578125" style="960" customWidth="1"/>
    <col min="13327" max="13327" width="6.7109375" style="960" customWidth="1"/>
    <col min="13328" max="13328" width="8.140625" style="960" customWidth="1"/>
    <col min="13329" max="13329" width="9" style="960" customWidth="1"/>
    <col min="13330" max="13330" width="6.7109375" style="960" customWidth="1"/>
    <col min="13331" max="13331" width="8.28515625" style="960" customWidth="1"/>
    <col min="13332" max="13332" width="9" style="960" customWidth="1"/>
    <col min="13333" max="13333" width="6.7109375" style="960" customWidth="1"/>
    <col min="13334" max="13334" width="8.85546875" style="960" customWidth="1"/>
    <col min="13335" max="13335" width="8" style="960" customWidth="1"/>
    <col min="13336" max="13336" width="6.7109375" style="960" customWidth="1"/>
    <col min="13337" max="13337" width="8.28515625" style="960" customWidth="1"/>
    <col min="13338" max="13338" width="8" style="960" customWidth="1"/>
    <col min="13339" max="13339" width="6.7109375" style="960" customWidth="1"/>
    <col min="13340" max="13340" width="8.28515625" style="960" customWidth="1"/>
    <col min="13341" max="13341" width="8.140625" style="960" customWidth="1"/>
    <col min="13342" max="13343" width="6.7109375" style="960" customWidth="1"/>
    <col min="13344" max="13344" width="8.140625" style="960" customWidth="1"/>
    <col min="13345" max="13346" width="6.7109375" style="960" customWidth="1"/>
    <col min="13347" max="13347" width="9.140625" style="960" customWidth="1"/>
    <col min="13348" max="13349" width="6.7109375" style="960" customWidth="1"/>
    <col min="13350" max="13350" width="8.28515625" style="960" customWidth="1"/>
    <col min="13351" max="13352" width="6.7109375" style="960" customWidth="1"/>
    <col min="13353" max="13353" width="8.140625" style="960" customWidth="1"/>
    <col min="13354" max="13355" width="6.7109375" style="960" customWidth="1"/>
    <col min="13356" max="13356" width="8.5703125" style="960" customWidth="1"/>
    <col min="13357" max="13358" width="6.7109375" style="960" customWidth="1"/>
    <col min="13359" max="13359" width="8.85546875" style="960" customWidth="1"/>
    <col min="13360" max="13361" width="6.7109375" style="960" customWidth="1"/>
    <col min="13362" max="13362" width="8.5703125" style="960" customWidth="1"/>
    <col min="13363" max="13364" width="6.7109375" style="960" customWidth="1"/>
    <col min="13365" max="13365" width="8.42578125" style="960" customWidth="1"/>
    <col min="13366" max="13367" width="6.7109375" style="960" customWidth="1"/>
    <col min="13368" max="13368" width="8.28515625" style="960" customWidth="1"/>
    <col min="13369" max="13369" width="6.7109375" style="960" customWidth="1"/>
    <col min="13370" max="13370" width="7.5703125" style="960" customWidth="1"/>
    <col min="13371" max="13371" width="8.42578125" style="960" customWidth="1"/>
    <col min="13372" max="13372" width="6.7109375" style="960" customWidth="1"/>
    <col min="13373" max="13374" width="8.42578125" style="960" customWidth="1"/>
    <col min="13375" max="13375" width="6.7109375" style="960" customWidth="1"/>
    <col min="13376" max="13376" width="7.42578125" style="960" customWidth="1"/>
    <col min="13377" max="13377" width="8.140625" style="960" customWidth="1"/>
    <col min="13378" max="13378" width="6.7109375" style="960" customWidth="1"/>
    <col min="13379" max="13379" width="7.28515625" style="960" customWidth="1"/>
    <col min="13380" max="13380" width="8.28515625" style="960" customWidth="1"/>
    <col min="13381" max="13381" width="6.7109375" style="960" customWidth="1"/>
    <col min="13382" max="13382" width="7.42578125" style="960" customWidth="1"/>
    <col min="13383" max="13383" width="8" style="960" customWidth="1"/>
    <col min="13384" max="13384" width="6.7109375" style="960" customWidth="1"/>
    <col min="13385" max="13385" width="7.5703125" style="960" customWidth="1"/>
    <col min="13386" max="13386" width="8.28515625" style="960" customWidth="1"/>
    <col min="13387" max="13387" width="6.7109375" style="960" customWidth="1"/>
    <col min="13388" max="13389" width="8" style="960" customWidth="1"/>
    <col min="13390" max="13390" width="6.7109375" style="960" customWidth="1"/>
    <col min="13391" max="13391" width="7.85546875" style="960" customWidth="1"/>
    <col min="13392" max="13393" width="8" style="960" customWidth="1"/>
    <col min="13394" max="13568" width="9.140625" style="960"/>
    <col min="13569" max="13569" width="3.28515625" style="960" customWidth="1"/>
    <col min="13570" max="13570" width="6.140625" style="960" customWidth="1"/>
    <col min="13571" max="13571" width="6.85546875" style="960" customWidth="1"/>
    <col min="13572" max="13572" width="6" style="960" customWidth="1"/>
    <col min="13573" max="13573" width="5.7109375" style="960" customWidth="1"/>
    <col min="13574" max="13574" width="6.42578125" style="960" customWidth="1"/>
    <col min="13575" max="13575" width="5" style="960" customWidth="1"/>
    <col min="13576" max="13576" width="8" style="960" customWidth="1"/>
    <col min="13577" max="13577" width="6.7109375" style="960" customWidth="1"/>
    <col min="13578" max="13579" width="8.28515625" style="960" customWidth="1"/>
    <col min="13580" max="13580" width="6.7109375" style="960" customWidth="1"/>
    <col min="13581" max="13581" width="8.28515625" style="960" customWidth="1"/>
    <col min="13582" max="13582" width="8.42578125" style="960" customWidth="1"/>
    <col min="13583" max="13583" width="6.7109375" style="960" customWidth="1"/>
    <col min="13584" max="13584" width="8.140625" style="960" customWidth="1"/>
    <col min="13585" max="13585" width="9" style="960" customWidth="1"/>
    <col min="13586" max="13586" width="6.7109375" style="960" customWidth="1"/>
    <col min="13587" max="13587" width="8.28515625" style="960" customWidth="1"/>
    <col min="13588" max="13588" width="9" style="960" customWidth="1"/>
    <col min="13589" max="13589" width="6.7109375" style="960" customWidth="1"/>
    <col min="13590" max="13590" width="8.85546875" style="960" customWidth="1"/>
    <col min="13591" max="13591" width="8" style="960" customWidth="1"/>
    <col min="13592" max="13592" width="6.7109375" style="960" customWidth="1"/>
    <col min="13593" max="13593" width="8.28515625" style="960" customWidth="1"/>
    <col min="13594" max="13594" width="8" style="960" customWidth="1"/>
    <col min="13595" max="13595" width="6.7109375" style="960" customWidth="1"/>
    <col min="13596" max="13596" width="8.28515625" style="960" customWidth="1"/>
    <col min="13597" max="13597" width="8.140625" style="960" customWidth="1"/>
    <col min="13598" max="13599" width="6.7109375" style="960" customWidth="1"/>
    <col min="13600" max="13600" width="8.140625" style="960" customWidth="1"/>
    <col min="13601" max="13602" width="6.7109375" style="960" customWidth="1"/>
    <col min="13603" max="13603" width="9.140625" style="960" customWidth="1"/>
    <col min="13604" max="13605" width="6.7109375" style="960" customWidth="1"/>
    <col min="13606" max="13606" width="8.28515625" style="960" customWidth="1"/>
    <col min="13607" max="13608" width="6.7109375" style="960" customWidth="1"/>
    <col min="13609" max="13609" width="8.140625" style="960" customWidth="1"/>
    <col min="13610" max="13611" width="6.7109375" style="960" customWidth="1"/>
    <col min="13612" max="13612" width="8.5703125" style="960" customWidth="1"/>
    <col min="13613" max="13614" width="6.7109375" style="960" customWidth="1"/>
    <col min="13615" max="13615" width="8.85546875" style="960" customWidth="1"/>
    <col min="13616" max="13617" width="6.7109375" style="960" customWidth="1"/>
    <col min="13618" max="13618" width="8.5703125" style="960" customWidth="1"/>
    <col min="13619" max="13620" width="6.7109375" style="960" customWidth="1"/>
    <col min="13621" max="13621" width="8.42578125" style="960" customWidth="1"/>
    <col min="13622" max="13623" width="6.7109375" style="960" customWidth="1"/>
    <col min="13624" max="13624" width="8.28515625" style="960" customWidth="1"/>
    <col min="13625" max="13625" width="6.7109375" style="960" customWidth="1"/>
    <col min="13626" max="13626" width="7.5703125" style="960" customWidth="1"/>
    <col min="13627" max="13627" width="8.42578125" style="960" customWidth="1"/>
    <col min="13628" max="13628" width="6.7109375" style="960" customWidth="1"/>
    <col min="13629" max="13630" width="8.42578125" style="960" customWidth="1"/>
    <col min="13631" max="13631" width="6.7109375" style="960" customWidth="1"/>
    <col min="13632" max="13632" width="7.42578125" style="960" customWidth="1"/>
    <col min="13633" max="13633" width="8.140625" style="960" customWidth="1"/>
    <col min="13634" max="13634" width="6.7109375" style="960" customWidth="1"/>
    <col min="13635" max="13635" width="7.28515625" style="960" customWidth="1"/>
    <col min="13636" max="13636" width="8.28515625" style="960" customWidth="1"/>
    <col min="13637" max="13637" width="6.7109375" style="960" customWidth="1"/>
    <col min="13638" max="13638" width="7.42578125" style="960" customWidth="1"/>
    <col min="13639" max="13639" width="8" style="960" customWidth="1"/>
    <col min="13640" max="13640" width="6.7109375" style="960" customWidth="1"/>
    <col min="13641" max="13641" width="7.5703125" style="960" customWidth="1"/>
    <col min="13642" max="13642" width="8.28515625" style="960" customWidth="1"/>
    <col min="13643" max="13643" width="6.7109375" style="960" customWidth="1"/>
    <col min="13644" max="13645" width="8" style="960" customWidth="1"/>
    <col min="13646" max="13646" width="6.7109375" style="960" customWidth="1"/>
    <col min="13647" max="13647" width="7.85546875" style="960" customWidth="1"/>
    <col min="13648" max="13649" width="8" style="960" customWidth="1"/>
    <col min="13650" max="13824" width="9.140625" style="960"/>
    <col min="13825" max="13825" width="3.28515625" style="960" customWidth="1"/>
    <col min="13826" max="13826" width="6.140625" style="960" customWidth="1"/>
    <col min="13827" max="13827" width="6.85546875" style="960" customWidth="1"/>
    <col min="13828" max="13828" width="6" style="960" customWidth="1"/>
    <col min="13829" max="13829" width="5.7109375" style="960" customWidth="1"/>
    <col min="13830" max="13830" width="6.42578125" style="960" customWidth="1"/>
    <col min="13831" max="13831" width="5" style="960" customWidth="1"/>
    <col min="13832" max="13832" width="8" style="960" customWidth="1"/>
    <col min="13833" max="13833" width="6.7109375" style="960" customWidth="1"/>
    <col min="13834" max="13835" width="8.28515625" style="960" customWidth="1"/>
    <col min="13836" max="13836" width="6.7109375" style="960" customWidth="1"/>
    <col min="13837" max="13837" width="8.28515625" style="960" customWidth="1"/>
    <col min="13838" max="13838" width="8.42578125" style="960" customWidth="1"/>
    <col min="13839" max="13839" width="6.7109375" style="960" customWidth="1"/>
    <col min="13840" max="13840" width="8.140625" style="960" customWidth="1"/>
    <col min="13841" max="13841" width="9" style="960" customWidth="1"/>
    <col min="13842" max="13842" width="6.7109375" style="960" customWidth="1"/>
    <col min="13843" max="13843" width="8.28515625" style="960" customWidth="1"/>
    <col min="13844" max="13844" width="9" style="960" customWidth="1"/>
    <col min="13845" max="13845" width="6.7109375" style="960" customWidth="1"/>
    <col min="13846" max="13846" width="8.85546875" style="960" customWidth="1"/>
    <col min="13847" max="13847" width="8" style="960" customWidth="1"/>
    <col min="13848" max="13848" width="6.7109375" style="960" customWidth="1"/>
    <col min="13849" max="13849" width="8.28515625" style="960" customWidth="1"/>
    <col min="13850" max="13850" width="8" style="960" customWidth="1"/>
    <col min="13851" max="13851" width="6.7109375" style="960" customWidth="1"/>
    <col min="13852" max="13852" width="8.28515625" style="960" customWidth="1"/>
    <col min="13853" max="13853" width="8.140625" style="960" customWidth="1"/>
    <col min="13854" max="13855" width="6.7109375" style="960" customWidth="1"/>
    <col min="13856" max="13856" width="8.140625" style="960" customWidth="1"/>
    <col min="13857" max="13858" width="6.7109375" style="960" customWidth="1"/>
    <col min="13859" max="13859" width="9.140625" style="960" customWidth="1"/>
    <col min="13860" max="13861" width="6.7109375" style="960" customWidth="1"/>
    <col min="13862" max="13862" width="8.28515625" style="960" customWidth="1"/>
    <col min="13863" max="13864" width="6.7109375" style="960" customWidth="1"/>
    <col min="13865" max="13865" width="8.140625" style="960" customWidth="1"/>
    <col min="13866" max="13867" width="6.7109375" style="960" customWidth="1"/>
    <col min="13868" max="13868" width="8.5703125" style="960" customWidth="1"/>
    <col min="13869" max="13870" width="6.7109375" style="960" customWidth="1"/>
    <col min="13871" max="13871" width="8.85546875" style="960" customWidth="1"/>
    <col min="13872" max="13873" width="6.7109375" style="960" customWidth="1"/>
    <col min="13874" max="13874" width="8.5703125" style="960" customWidth="1"/>
    <col min="13875" max="13876" width="6.7109375" style="960" customWidth="1"/>
    <col min="13877" max="13877" width="8.42578125" style="960" customWidth="1"/>
    <col min="13878" max="13879" width="6.7109375" style="960" customWidth="1"/>
    <col min="13880" max="13880" width="8.28515625" style="960" customWidth="1"/>
    <col min="13881" max="13881" width="6.7109375" style="960" customWidth="1"/>
    <col min="13882" max="13882" width="7.5703125" style="960" customWidth="1"/>
    <col min="13883" max="13883" width="8.42578125" style="960" customWidth="1"/>
    <col min="13884" max="13884" width="6.7109375" style="960" customWidth="1"/>
    <col min="13885" max="13886" width="8.42578125" style="960" customWidth="1"/>
    <col min="13887" max="13887" width="6.7109375" style="960" customWidth="1"/>
    <col min="13888" max="13888" width="7.42578125" style="960" customWidth="1"/>
    <col min="13889" max="13889" width="8.140625" style="960" customWidth="1"/>
    <col min="13890" max="13890" width="6.7109375" style="960" customWidth="1"/>
    <col min="13891" max="13891" width="7.28515625" style="960" customWidth="1"/>
    <col min="13892" max="13892" width="8.28515625" style="960" customWidth="1"/>
    <col min="13893" max="13893" width="6.7109375" style="960" customWidth="1"/>
    <col min="13894" max="13894" width="7.42578125" style="960" customWidth="1"/>
    <col min="13895" max="13895" width="8" style="960" customWidth="1"/>
    <col min="13896" max="13896" width="6.7109375" style="960" customWidth="1"/>
    <col min="13897" max="13897" width="7.5703125" style="960" customWidth="1"/>
    <col min="13898" max="13898" width="8.28515625" style="960" customWidth="1"/>
    <col min="13899" max="13899" width="6.7109375" style="960" customWidth="1"/>
    <col min="13900" max="13901" width="8" style="960" customWidth="1"/>
    <col min="13902" max="13902" width="6.7109375" style="960" customWidth="1"/>
    <col min="13903" max="13903" width="7.85546875" style="960" customWidth="1"/>
    <col min="13904" max="13905" width="8" style="960" customWidth="1"/>
    <col min="13906" max="14080" width="9.140625" style="960"/>
    <col min="14081" max="14081" width="3.28515625" style="960" customWidth="1"/>
    <col min="14082" max="14082" width="6.140625" style="960" customWidth="1"/>
    <col min="14083" max="14083" width="6.85546875" style="960" customWidth="1"/>
    <col min="14084" max="14084" width="6" style="960" customWidth="1"/>
    <col min="14085" max="14085" width="5.7109375" style="960" customWidth="1"/>
    <col min="14086" max="14086" width="6.42578125" style="960" customWidth="1"/>
    <col min="14087" max="14087" width="5" style="960" customWidth="1"/>
    <col min="14088" max="14088" width="8" style="960" customWidth="1"/>
    <col min="14089" max="14089" width="6.7109375" style="960" customWidth="1"/>
    <col min="14090" max="14091" width="8.28515625" style="960" customWidth="1"/>
    <col min="14092" max="14092" width="6.7109375" style="960" customWidth="1"/>
    <col min="14093" max="14093" width="8.28515625" style="960" customWidth="1"/>
    <col min="14094" max="14094" width="8.42578125" style="960" customWidth="1"/>
    <col min="14095" max="14095" width="6.7109375" style="960" customWidth="1"/>
    <col min="14096" max="14096" width="8.140625" style="960" customWidth="1"/>
    <col min="14097" max="14097" width="9" style="960" customWidth="1"/>
    <col min="14098" max="14098" width="6.7109375" style="960" customWidth="1"/>
    <col min="14099" max="14099" width="8.28515625" style="960" customWidth="1"/>
    <col min="14100" max="14100" width="9" style="960" customWidth="1"/>
    <col min="14101" max="14101" width="6.7109375" style="960" customWidth="1"/>
    <col min="14102" max="14102" width="8.85546875" style="960" customWidth="1"/>
    <col min="14103" max="14103" width="8" style="960" customWidth="1"/>
    <col min="14104" max="14104" width="6.7109375" style="960" customWidth="1"/>
    <col min="14105" max="14105" width="8.28515625" style="960" customWidth="1"/>
    <col min="14106" max="14106" width="8" style="960" customWidth="1"/>
    <col min="14107" max="14107" width="6.7109375" style="960" customWidth="1"/>
    <col min="14108" max="14108" width="8.28515625" style="960" customWidth="1"/>
    <col min="14109" max="14109" width="8.140625" style="960" customWidth="1"/>
    <col min="14110" max="14111" width="6.7109375" style="960" customWidth="1"/>
    <col min="14112" max="14112" width="8.140625" style="960" customWidth="1"/>
    <col min="14113" max="14114" width="6.7109375" style="960" customWidth="1"/>
    <col min="14115" max="14115" width="9.140625" style="960" customWidth="1"/>
    <col min="14116" max="14117" width="6.7109375" style="960" customWidth="1"/>
    <col min="14118" max="14118" width="8.28515625" style="960" customWidth="1"/>
    <col min="14119" max="14120" width="6.7109375" style="960" customWidth="1"/>
    <col min="14121" max="14121" width="8.140625" style="960" customWidth="1"/>
    <col min="14122" max="14123" width="6.7109375" style="960" customWidth="1"/>
    <col min="14124" max="14124" width="8.5703125" style="960" customWidth="1"/>
    <col min="14125" max="14126" width="6.7109375" style="960" customWidth="1"/>
    <col min="14127" max="14127" width="8.85546875" style="960" customWidth="1"/>
    <col min="14128" max="14129" width="6.7109375" style="960" customWidth="1"/>
    <col min="14130" max="14130" width="8.5703125" style="960" customWidth="1"/>
    <col min="14131" max="14132" width="6.7109375" style="960" customWidth="1"/>
    <col min="14133" max="14133" width="8.42578125" style="960" customWidth="1"/>
    <col min="14134" max="14135" width="6.7109375" style="960" customWidth="1"/>
    <col min="14136" max="14136" width="8.28515625" style="960" customWidth="1"/>
    <col min="14137" max="14137" width="6.7109375" style="960" customWidth="1"/>
    <col min="14138" max="14138" width="7.5703125" style="960" customWidth="1"/>
    <col min="14139" max="14139" width="8.42578125" style="960" customWidth="1"/>
    <col min="14140" max="14140" width="6.7109375" style="960" customWidth="1"/>
    <col min="14141" max="14142" width="8.42578125" style="960" customWidth="1"/>
    <col min="14143" max="14143" width="6.7109375" style="960" customWidth="1"/>
    <col min="14144" max="14144" width="7.42578125" style="960" customWidth="1"/>
    <col min="14145" max="14145" width="8.140625" style="960" customWidth="1"/>
    <col min="14146" max="14146" width="6.7109375" style="960" customWidth="1"/>
    <col min="14147" max="14147" width="7.28515625" style="960" customWidth="1"/>
    <col min="14148" max="14148" width="8.28515625" style="960" customWidth="1"/>
    <col min="14149" max="14149" width="6.7109375" style="960" customWidth="1"/>
    <col min="14150" max="14150" width="7.42578125" style="960" customWidth="1"/>
    <col min="14151" max="14151" width="8" style="960" customWidth="1"/>
    <col min="14152" max="14152" width="6.7109375" style="960" customWidth="1"/>
    <col min="14153" max="14153" width="7.5703125" style="960" customWidth="1"/>
    <col min="14154" max="14154" width="8.28515625" style="960" customWidth="1"/>
    <col min="14155" max="14155" width="6.7109375" style="960" customWidth="1"/>
    <col min="14156" max="14157" width="8" style="960" customWidth="1"/>
    <col min="14158" max="14158" width="6.7109375" style="960" customWidth="1"/>
    <col min="14159" max="14159" width="7.85546875" style="960" customWidth="1"/>
    <col min="14160" max="14161" width="8" style="960" customWidth="1"/>
    <col min="14162" max="14336" width="9.140625" style="960"/>
    <col min="14337" max="14337" width="3.28515625" style="960" customWidth="1"/>
    <col min="14338" max="14338" width="6.140625" style="960" customWidth="1"/>
    <col min="14339" max="14339" width="6.85546875" style="960" customWidth="1"/>
    <col min="14340" max="14340" width="6" style="960" customWidth="1"/>
    <col min="14341" max="14341" width="5.7109375" style="960" customWidth="1"/>
    <col min="14342" max="14342" width="6.42578125" style="960" customWidth="1"/>
    <col min="14343" max="14343" width="5" style="960" customWidth="1"/>
    <col min="14344" max="14344" width="8" style="960" customWidth="1"/>
    <col min="14345" max="14345" width="6.7109375" style="960" customWidth="1"/>
    <col min="14346" max="14347" width="8.28515625" style="960" customWidth="1"/>
    <col min="14348" max="14348" width="6.7109375" style="960" customWidth="1"/>
    <col min="14349" max="14349" width="8.28515625" style="960" customWidth="1"/>
    <col min="14350" max="14350" width="8.42578125" style="960" customWidth="1"/>
    <col min="14351" max="14351" width="6.7109375" style="960" customWidth="1"/>
    <col min="14352" max="14352" width="8.140625" style="960" customWidth="1"/>
    <col min="14353" max="14353" width="9" style="960" customWidth="1"/>
    <col min="14354" max="14354" width="6.7109375" style="960" customWidth="1"/>
    <col min="14355" max="14355" width="8.28515625" style="960" customWidth="1"/>
    <col min="14356" max="14356" width="9" style="960" customWidth="1"/>
    <col min="14357" max="14357" width="6.7109375" style="960" customWidth="1"/>
    <col min="14358" max="14358" width="8.85546875" style="960" customWidth="1"/>
    <col min="14359" max="14359" width="8" style="960" customWidth="1"/>
    <col min="14360" max="14360" width="6.7109375" style="960" customWidth="1"/>
    <col min="14361" max="14361" width="8.28515625" style="960" customWidth="1"/>
    <col min="14362" max="14362" width="8" style="960" customWidth="1"/>
    <col min="14363" max="14363" width="6.7109375" style="960" customWidth="1"/>
    <col min="14364" max="14364" width="8.28515625" style="960" customWidth="1"/>
    <col min="14365" max="14365" width="8.140625" style="960" customWidth="1"/>
    <col min="14366" max="14367" width="6.7109375" style="960" customWidth="1"/>
    <col min="14368" max="14368" width="8.140625" style="960" customWidth="1"/>
    <col min="14369" max="14370" width="6.7109375" style="960" customWidth="1"/>
    <col min="14371" max="14371" width="9.140625" style="960" customWidth="1"/>
    <col min="14372" max="14373" width="6.7109375" style="960" customWidth="1"/>
    <col min="14374" max="14374" width="8.28515625" style="960" customWidth="1"/>
    <col min="14375" max="14376" width="6.7109375" style="960" customWidth="1"/>
    <col min="14377" max="14377" width="8.140625" style="960" customWidth="1"/>
    <col min="14378" max="14379" width="6.7109375" style="960" customWidth="1"/>
    <col min="14380" max="14380" width="8.5703125" style="960" customWidth="1"/>
    <col min="14381" max="14382" width="6.7109375" style="960" customWidth="1"/>
    <col min="14383" max="14383" width="8.85546875" style="960" customWidth="1"/>
    <col min="14384" max="14385" width="6.7109375" style="960" customWidth="1"/>
    <col min="14386" max="14386" width="8.5703125" style="960" customWidth="1"/>
    <col min="14387" max="14388" width="6.7109375" style="960" customWidth="1"/>
    <col min="14389" max="14389" width="8.42578125" style="960" customWidth="1"/>
    <col min="14390" max="14391" width="6.7109375" style="960" customWidth="1"/>
    <col min="14392" max="14392" width="8.28515625" style="960" customWidth="1"/>
    <col min="14393" max="14393" width="6.7109375" style="960" customWidth="1"/>
    <col min="14394" max="14394" width="7.5703125" style="960" customWidth="1"/>
    <col min="14395" max="14395" width="8.42578125" style="960" customWidth="1"/>
    <col min="14396" max="14396" width="6.7109375" style="960" customWidth="1"/>
    <col min="14397" max="14398" width="8.42578125" style="960" customWidth="1"/>
    <col min="14399" max="14399" width="6.7109375" style="960" customWidth="1"/>
    <col min="14400" max="14400" width="7.42578125" style="960" customWidth="1"/>
    <col min="14401" max="14401" width="8.140625" style="960" customWidth="1"/>
    <col min="14402" max="14402" width="6.7109375" style="960" customWidth="1"/>
    <col min="14403" max="14403" width="7.28515625" style="960" customWidth="1"/>
    <col min="14404" max="14404" width="8.28515625" style="960" customWidth="1"/>
    <col min="14405" max="14405" width="6.7109375" style="960" customWidth="1"/>
    <col min="14406" max="14406" width="7.42578125" style="960" customWidth="1"/>
    <col min="14407" max="14407" width="8" style="960" customWidth="1"/>
    <col min="14408" max="14408" width="6.7109375" style="960" customWidth="1"/>
    <col min="14409" max="14409" width="7.5703125" style="960" customWidth="1"/>
    <col min="14410" max="14410" width="8.28515625" style="960" customWidth="1"/>
    <col min="14411" max="14411" width="6.7109375" style="960" customWidth="1"/>
    <col min="14412" max="14413" width="8" style="960" customWidth="1"/>
    <col min="14414" max="14414" width="6.7109375" style="960" customWidth="1"/>
    <col min="14415" max="14415" width="7.85546875" style="960" customWidth="1"/>
    <col min="14416" max="14417" width="8" style="960" customWidth="1"/>
    <col min="14418" max="14592" width="9.140625" style="960"/>
    <col min="14593" max="14593" width="3.28515625" style="960" customWidth="1"/>
    <col min="14594" max="14594" width="6.140625" style="960" customWidth="1"/>
    <col min="14595" max="14595" width="6.85546875" style="960" customWidth="1"/>
    <col min="14596" max="14596" width="6" style="960" customWidth="1"/>
    <col min="14597" max="14597" width="5.7109375" style="960" customWidth="1"/>
    <col min="14598" max="14598" width="6.42578125" style="960" customWidth="1"/>
    <col min="14599" max="14599" width="5" style="960" customWidth="1"/>
    <col min="14600" max="14600" width="8" style="960" customWidth="1"/>
    <col min="14601" max="14601" width="6.7109375" style="960" customWidth="1"/>
    <col min="14602" max="14603" width="8.28515625" style="960" customWidth="1"/>
    <col min="14604" max="14604" width="6.7109375" style="960" customWidth="1"/>
    <col min="14605" max="14605" width="8.28515625" style="960" customWidth="1"/>
    <col min="14606" max="14606" width="8.42578125" style="960" customWidth="1"/>
    <col min="14607" max="14607" width="6.7109375" style="960" customWidth="1"/>
    <col min="14608" max="14608" width="8.140625" style="960" customWidth="1"/>
    <col min="14609" max="14609" width="9" style="960" customWidth="1"/>
    <col min="14610" max="14610" width="6.7109375" style="960" customWidth="1"/>
    <col min="14611" max="14611" width="8.28515625" style="960" customWidth="1"/>
    <col min="14612" max="14612" width="9" style="960" customWidth="1"/>
    <col min="14613" max="14613" width="6.7109375" style="960" customWidth="1"/>
    <col min="14614" max="14614" width="8.85546875" style="960" customWidth="1"/>
    <col min="14615" max="14615" width="8" style="960" customWidth="1"/>
    <col min="14616" max="14616" width="6.7109375" style="960" customWidth="1"/>
    <col min="14617" max="14617" width="8.28515625" style="960" customWidth="1"/>
    <col min="14618" max="14618" width="8" style="960" customWidth="1"/>
    <col min="14619" max="14619" width="6.7109375" style="960" customWidth="1"/>
    <col min="14620" max="14620" width="8.28515625" style="960" customWidth="1"/>
    <col min="14621" max="14621" width="8.140625" style="960" customWidth="1"/>
    <col min="14622" max="14623" width="6.7109375" style="960" customWidth="1"/>
    <col min="14624" max="14624" width="8.140625" style="960" customWidth="1"/>
    <col min="14625" max="14626" width="6.7109375" style="960" customWidth="1"/>
    <col min="14627" max="14627" width="9.140625" style="960" customWidth="1"/>
    <col min="14628" max="14629" width="6.7109375" style="960" customWidth="1"/>
    <col min="14630" max="14630" width="8.28515625" style="960" customWidth="1"/>
    <col min="14631" max="14632" width="6.7109375" style="960" customWidth="1"/>
    <col min="14633" max="14633" width="8.140625" style="960" customWidth="1"/>
    <col min="14634" max="14635" width="6.7109375" style="960" customWidth="1"/>
    <col min="14636" max="14636" width="8.5703125" style="960" customWidth="1"/>
    <col min="14637" max="14638" width="6.7109375" style="960" customWidth="1"/>
    <col min="14639" max="14639" width="8.85546875" style="960" customWidth="1"/>
    <col min="14640" max="14641" width="6.7109375" style="960" customWidth="1"/>
    <col min="14642" max="14642" width="8.5703125" style="960" customWidth="1"/>
    <col min="14643" max="14644" width="6.7109375" style="960" customWidth="1"/>
    <col min="14645" max="14645" width="8.42578125" style="960" customWidth="1"/>
    <col min="14646" max="14647" width="6.7109375" style="960" customWidth="1"/>
    <col min="14648" max="14648" width="8.28515625" style="960" customWidth="1"/>
    <col min="14649" max="14649" width="6.7109375" style="960" customWidth="1"/>
    <col min="14650" max="14650" width="7.5703125" style="960" customWidth="1"/>
    <col min="14651" max="14651" width="8.42578125" style="960" customWidth="1"/>
    <col min="14652" max="14652" width="6.7109375" style="960" customWidth="1"/>
    <col min="14653" max="14654" width="8.42578125" style="960" customWidth="1"/>
    <col min="14655" max="14655" width="6.7109375" style="960" customWidth="1"/>
    <col min="14656" max="14656" width="7.42578125" style="960" customWidth="1"/>
    <col min="14657" max="14657" width="8.140625" style="960" customWidth="1"/>
    <col min="14658" max="14658" width="6.7109375" style="960" customWidth="1"/>
    <col min="14659" max="14659" width="7.28515625" style="960" customWidth="1"/>
    <col min="14660" max="14660" width="8.28515625" style="960" customWidth="1"/>
    <col min="14661" max="14661" width="6.7109375" style="960" customWidth="1"/>
    <col min="14662" max="14662" width="7.42578125" style="960" customWidth="1"/>
    <col min="14663" max="14663" width="8" style="960" customWidth="1"/>
    <col min="14664" max="14664" width="6.7109375" style="960" customWidth="1"/>
    <col min="14665" max="14665" width="7.5703125" style="960" customWidth="1"/>
    <col min="14666" max="14666" width="8.28515625" style="960" customWidth="1"/>
    <col min="14667" max="14667" width="6.7109375" style="960" customWidth="1"/>
    <col min="14668" max="14669" width="8" style="960" customWidth="1"/>
    <col min="14670" max="14670" width="6.7109375" style="960" customWidth="1"/>
    <col min="14671" max="14671" width="7.85546875" style="960" customWidth="1"/>
    <col min="14672" max="14673" width="8" style="960" customWidth="1"/>
    <col min="14674" max="14848" width="9.140625" style="960"/>
    <col min="14849" max="14849" width="3.28515625" style="960" customWidth="1"/>
    <col min="14850" max="14850" width="6.140625" style="960" customWidth="1"/>
    <col min="14851" max="14851" width="6.85546875" style="960" customWidth="1"/>
    <col min="14852" max="14852" width="6" style="960" customWidth="1"/>
    <col min="14853" max="14853" width="5.7109375" style="960" customWidth="1"/>
    <col min="14854" max="14854" width="6.42578125" style="960" customWidth="1"/>
    <col min="14855" max="14855" width="5" style="960" customWidth="1"/>
    <col min="14856" max="14856" width="8" style="960" customWidth="1"/>
    <col min="14857" max="14857" width="6.7109375" style="960" customWidth="1"/>
    <col min="14858" max="14859" width="8.28515625" style="960" customWidth="1"/>
    <col min="14860" max="14860" width="6.7109375" style="960" customWidth="1"/>
    <col min="14861" max="14861" width="8.28515625" style="960" customWidth="1"/>
    <col min="14862" max="14862" width="8.42578125" style="960" customWidth="1"/>
    <col min="14863" max="14863" width="6.7109375" style="960" customWidth="1"/>
    <col min="14864" max="14864" width="8.140625" style="960" customWidth="1"/>
    <col min="14865" max="14865" width="9" style="960" customWidth="1"/>
    <col min="14866" max="14866" width="6.7109375" style="960" customWidth="1"/>
    <col min="14867" max="14867" width="8.28515625" style="960" customWidth="1"/>
    <col min="14868" max="14868" width="9" style="960" customWidth="1"/>
    <col min="14869" max="14869" width="6.7109375" style="960" customWidth="1"/>
    <col min="14870" max="14870" width="8.85546875" style="960" customWidth="1"/>
    <col min="14871" max="14871" width="8" style="960" customWidth="1"/>
    <col min="14872" max="14872" width="6.7109375" style="960" customWidth="1"/>
    <col min="14873" max="14873" width="8.28515625" style="960" customWidth="1"/>
    <col min="14874" max="14874" width="8" style="960" customWidth="1"/>
    <col min="14875" max="14875" width="6.7109375" style="960" customWidth="1"/>
    <col min="14876" max="14876" width="8.28515625" style="960" customWidth="1"/>
    <col min="14877" max="14877" width="8.140625" style="960" customWidth="1"/>
    <col min="14878" max="14879" width="6.7109375" style="960" customWidth="1"/>
    <col min="14880" max="14880" width="8.140625" style="960" customWidth="1"/>
    <col min="14881" max="14882" width="6.7109375" style="960" customWidth="1"/>
    <col min="14883" max="14883" width="9.140625" style="960" customWidth="1"/>
    <col min="14884" max="14885" width="6.7109375" style="960" customWidth="1"/>
    <col min="14886" max="14886" width="8.28515625" style="960" customWidth="1"/>
    <col min="14887" max="14888" width="6.7109375" style="960" customWidth="1"/>
    <col min="14889" max="14889" width="8.140625" style="960" customWidth="1"/>
    <col min="14890" max="14891" width="6.7109375" style="960" customWidth="1"/>
    <col min="14892" max="14892" width="8.5703125" style="960" customWidth="1"/>
    <col min="14893" max="14894" width="6.7109375" style="960" customWidth="1"/>
    <col min="14895" max="14895" width="8.85546875" style="960" customWidth="1"/>
    <col min="14896" max="14897" width="6.7109375" style="960" customWidth="1"/>
    <col min="14898" max="14898" width="8.5703125" style="960" customWidth="1"/>
    <col min="14899" max="14900" width="6.7109375" style="960" customWidth="1"/>
    <col min="14901" max="14901" width="8.42578125" style="960" customWidth="1"/>
    <col min="14902" max="14903" width="6.7109375" style="960" customWidth="1"/>
    <col min="14904" max="14904" width="8.28515625" style="960" customWidth="1"/>
    <col min="14905" max="14905" width="6.7109375" style="960" customWidth="1"/>
    <col min="14906" max="14906" width="7.5703125" style="960" customWidth="1"/>
    <col min="14907" max="14907" width="8.42578125" style="960" customWidth="1"/>
    <col min="14908" max="14908" width="6.7109375" style="960" customWidth="1"/>
    <col min="14909" max="14910" width="8.42578125" style="960" customWidth="1"/>
    <col min="14911" max="14911" width="6.7109375" style="960" customWidth="1"/>
    <col min="14912" max="14912" width="7.42578125" style="960" customWidth="1"/>
    <col min="14913" max="14913" width="8.140625" style="960" customWidth="1"/>
    <col min="14914" max="14914" width="6.7109375" style="960" customWidth="1"/>
    <col min="14915" max="14915" width="7.28515625" style="960" customWidth="1"/>
    <col min="14916" max="14916" width="8.28515625" style="960" customWidth="1"/>
    <col min="14917" max="14917" width="6.7109375" style="960" customWidth="1"/>
    <col min="14918" max="14918" width="7.42578125" style="960" customWidth="1"/>
    <col min="14919" max="14919" width="8" style="960" customWidth="1"/>
    <col min="14920" max="14920" width="6.7109375" style="960" customWidth="1"/>
    <col min="14921" max="14921" width="7.5703125" style="960" customWidth="1"/>
    <col min="14922" max="14922" width="8.28515625" style="960" customWidth="1"/>
    <col min="14923" max="14923" width="6.7109375" style="960" customWidth="1"/>
    <col min="14924" max="14925" width="8" style="960" customWidth="1"/>
    <col min="14926" max="14926" width="6.7109375" style="960" customWidth="1"/>
    <col min="14927" max="14927" width="7.85546875" style="960" customWidth="1"/>
    <col min="14928" max="14929" width="8" style="960" customWidth="1"/>
    <col min="14930" max="15104" width="9.140625" style="960"/>
    <col min="15105" max="15105" width="3.28515625" style="960" customWidth="1"/>
    <col min="15106" max="15106" width="6.140625" style="960" customWidth="1"/>
    <col min="15107" max="15107" width="6.85546875" style="960" customWidth="1"/>
    <col min="15108" max="15108" width="6" style="960" customWidth="1"/>
    <col min="15109" max="15109" width="5.7109375" style="960" customWidth="1"/>
    <col min="15110" max="15110" width="6.42578125" style="960" customWidth="1"/>
    <col min="15111" max="15111" width="5" style="960" customWidth="1"/>
    <col min="15112" max="15112" width="8" style="960" customWidth="1"/>
    <col min="15113" max="15113" width="6.7109375" style="960" customWidth="1"/>
    <col min="15114" max="15115" width="8.28515625" style="960" customWidth="1"/>
    <col min="15116" max="15116" width="6.7109375" style="960" customWidth="1"/>
    <col min="15117" max="15117" width="8.28515625" style="960" customWidth="1"/>
    <col min="15118" max="15118" width="8.42578125" style="960" customWidth="1"/>
    <col min="15119" max="15119" width="6.7109375" style="960" customWidth="1"/>
    <col min="15120" max="15120" width="8.140625" style="960" customWidth="1"/>
    <col min="15121" max="15121" width="9" style="960" customWidth="1"/>
    <col min="15122" max="15122" width="6.7109375" style="960" customWidth="1"/>
    <col min="15123" max="15123" width="8.28515625" style="960" customWidth="1"/>
    <col min="15124" max="15124" width="9" style="960" customWidth="1"/>
    <col min="15125" max="15125" width="6.7109375" style="960" customWidth="1"/>
    <col min="15126" max="15126" width="8.85546875" style="960" customWidth="1"/>
    <col min="15127" max="15127" width="8" style="960" customWidth="1"/>
    <col min="15128" max="15128" width="6.7109375" style="960" customWidth="1"/>
    <col min="15129" max="15129" width="8.28515625" style="960" customWidth="1"/>
    <col min="15130" max="15130" width="8" style="960" customWidth="1"/>
    <col min="15131" max="15131" width="6.7109375" style="960" customWidth="1"/>
    <col min="15132" max="15132" width="8.28515625" style="960" customWidth="1"/>
    <col min="15133" max="15133" width="8.140625" style="960" customWidth="1"/>
    <col min="15134" max="15135" width="6.7109375" style="960" customWidth="1"/>
    <col min="15136" max="15136" width="8.140625" style="960" customWidth="1"/>
    <col min="15137" max="15138" width="6.7109375" style="960" customWidth="1"/>
    <col min="15139" max="15139" width="9.140625" style="960" customWidth="1"/>
    <col min="15140" max="15141" width="6.7109375" style="960" customWidth="1"/>
    <col min="15142" max="15142" width="8.28515625" style="960" customWidth="1"/>
    <col min="15143" max="15144" width="6.7109375" style="960" customWidth="1"/>
    <col min="15145" max="15145" width="8.140625" style="960" customWidth="1"/>
    <col min="15146" max="15147" width="6.7109375" style="960" customWidth="1"/>
    <col min="15148" max="15148" width="8.5703125" style="960" customWidth="1"/>
    <col min="15149" max="15150" width="6.7109375" style="960" customWidth="1"/>
    <col min="15151" max="15151" width="8.85546875" style="960" customWidth="1"/>
    <col min="15152" max="15153" width="6.7109375" style="960" customWidth="1"/>
    <col min="15154" max="15154" width="8.5703125" style="960" customWidth="1"/>
    <col min="15155" max="15156" width="6.7109375" style="960" customWidth="1"/>
    <col min="15157" max="15157" width="8.42578125" style="960" customWidth="1"/>
    <col min="15158" max="15159" width="6.7109375" style="960" customWidth="1"/>
    <col min="15160" max="15160" width="8.28515625" style="960" customWidth="1"/>
    <col min="15161" max="15161" width="6.7109375" style="960" customWidth="1"/>
    <col min="15162" max="15162" width="7.5703125" style="960" customWidth="1"/>
    <col min="15163" max="15163" width="8.42578125" style="960" customWidth="1"/>
    <col min="15164" max="15164" width="6.7109375" style="960" customWidth="1"/>
    <col min="15165" max="15166" width="8.42578125" style="960" customWidth="1"/>
    <col min="15167" max="15167" width="6.7109375" style="960" customWidth="1"/>
    <col min="15168" max="15168" width="7.42578125" style="960" customWidth="1"/>
    <col min="15169" max="15169" width="8.140625" style="960" customWidth="1"/>
    <col min="15170" max="15170" width="6.7109375" style="960" customWidth="1"/>
    <col min="15171" max="15171" width="7.28515625" style="960" customWidth="1"/>
    <col min="15172" max="15172" width="8.28515625" style="960" customWidth="1"/>
    <col min="15173" max="15173" width="6.7109375" style="960" customWidth="1"/>
    <col min="15174" max="15174" width="7.42578125" style="960" customWidth="1"/>
    <col min="15175" max="15175" width="8" style="960" customWidth="1"/>
    <col min="15176" max="15176" width="6.7109375" style="960" customWidth="1"/>
    <col min="15177" max="15177" width="7.5703125" style="960" customWidth="1"/>
    <col min="15178" max="15178" width="8.28515625" style="960" customWidth="1"/>
    <col min="15179" max="15179" width="6.7109375" style="960" customWidth="1"/>
    <col min="15180" max="15181" width="8" style="960" customWidth="1"/>
    <col min="15182" max="15182" width="6.7109375" style="960" customWidth="1"/>
    <col min="15183" max="15183" width="7.85546875" style="960" customWidth="1"/>
    <col min="15184" max="15185" width="8" style="960" customWidth="1"/>
    <col min="15186" max="15360" width="9.140625" style="960"/>
    <col min="15361" max="15361" width="3.28515625" style="960" customWidth="1"/>
    <col min="15362" max="15362" width="6.140625" style="960" customWidth="1"/>
    <col min="15363" max="15363" width="6.85546875" style="960" customWidth="1"/>
    <col min="15364" max="15364" width="6" style="960" customWidth="1"/>
    <col min="15365" max="15365" width="5.7109375" style="960" customWidth="1"/>
    <col min="15366" max="15366" width="6.42578125" style="960" customWidth="1"/>
    <col min="15367" max="15367" width="5" style="960" customWidth="1"/>
    <col min="15368" max="15368" width="8" style="960" customWidth="1"/>
    <col min="15369" max="15369" width="6.7109375" style="960" customWidth="1"/>
    <col min="15370" max="15371" width="8.28515625" style="960" customWidth="1"/>
    <col min="15372" max="15372" width="6.7109375" style="960" customWidth="1"/>
    <col min="15373" max="15373" width="8.28515625" style="960" customWidth="1"/>
    <col min="15374" max="15374" width="8.42578125" style="960" customWidth="1"/>
    <col min="15375" max="15375" width="6.7109375" style="960" customWidth="1"/>
    <col min="15376" max="15376" width="8.140625" style="960" customWidth="1"/>
    <col min="15377" max="15377" width="9" style="960" customWidth="1"/>
    <col min="15378" max="15378" width="6.7109375" style="960" customWidth="1"/>
    <col min="15379" max="15379" width="8.28515625" style="960" customWidth="1"/>
    <col min="15380" max="15380" width="9" style="960" customWidth="1"/>
    <col min="15381" max="15381" width="6.7109375" style="960" customWidth="1"/>
    <col min="15382" max="15382" width="8.85546875" style="960" customWidth="1"/>
    <col min="15383" max="15383" width="8" style="960" customWidth="1"/>
    <col min="15384" max="15384" width="6.7109375" style="960" customWidth="1"/>
    <col min="15385" max="15385" width="8.28515625" style="960" customWidth="1"/>
    <col min="15386" max="15386" width="8" style="960" customWidth="1"/>
    <col min="15387" max="15387" width="6.7109375" style="960" customWidth="1"/>
    <col min="15388" max="15388" width="8.28515625" style="960" customWidth="1"/>
    <col min="15389" max="15389" width="8.140625" style="960" customWidth="1"/>
    <col min="15390" max="15391" width="6.7109375" style="960" customWidth="1"/>
    <col min="15392" max="15392" width="8.140625" style="960" customWidth="1"/>
    <col min="15393" max="15394" width="6.7109375" style="960" customWidth="1"/>
    <col min="15395" max="15395" width="9.140625" style="960" customWidth="1"/>
    <col min="15396" max="15397" width="6.7109375" style="960" customWidth="1"/>
    <col min="15398" max="15398" width="8.28515625" style="960" customWidth="1"/>
    <col min="15399" max="15400" width="6.7109375" style="960" customWidth="1"/>
    <col min="15401" max="15401" width="8.140625" style="960" customWidth="1"/>
    <col min="15402" max="15403" width="6.7109375" style="960" customWidth="1"/>
    <col min="15404" max="15404" width="8.5703125" style="960" customWidth="1"/>
    <col min="15405" max="15406" width="6.7109375" style="960" customWidth="1"/>
    <col min="15407" max="15407" width="8.85546875" style="960" customWidth="1"/>
    <col min="15408" max="15409" width="6.7109375" style="960" customWidth="1"/>
    <col min="15410" max="15410" width="8.5703125" style="960" customWidth="1"/>
    <col min="15411" max="15412" width="6.7109375" style="960" customWidth="1"/>
    <col min="15413" max="15413" width="8.42578125" style="960" customWidth="1"/>
    <col min="15414" max="15415" width="6.7109375" style="960" customWidth="1"/>
    <col min="15416" max="15416" width="8.28515625" style="960" customWidth="1"/>
    <col min="15417" max="15417" width="6.7109375" style="960" customWidth="1"/>
    <col min="15418" max="15418" width="7.5703125" style="960" customWidth="1"/>
    <col min="15419" max="15419" width="8.42578125" style="960" customWidth="1"/>
    <col min="15420" max="15420" width="6.7109375" style="960" customWidth="1"/>
    <col min="15421" max="15422" width="8.42578125" style="960" customWidth="1"/>
    <col min="15423" max="15423" width="6.7109375" style="960" customWidth="1"/>
    <col min="15424" max="15424" width="7.42578125" style="960" customWidth="1"/>
    <col min="15425" max="15425" width="8.140625" style="960" customWidth="1"/>
    <col min="15426" max="15426" width="6.7109375" style="960" customWidth="1"/>
    <col min="15427" max="15427" width="7.28515625" style="960" customWidth="1"/>
    <col min="15428" max="15428" width="8.28515625" style="960" customWidth="1"/>
    <col min="15429" max="15429" width="6.7109375" style="960" customWidth="1"/>
    <col min="15430" max="15430" width="7.42578125" style="960" customWidth="1"/>
    <col min="15431" max="15431" width="8" style="960" customWidth="1"/>
    <col min="15432" max="15432" width="6.7109375" style="960" customWidth="1"/>
    <col min="15433" max="15433" width="7.5703125" style="960" customWidth="1"/>
    <col min="15434" max="15434" width="8.28515625" style="960" customWidth="1"/>
    <col min="15435" max="15435" width="6.7109375" style="960" customWidth="1"/>
    <col min="15436" max="15437" width="8" style="960" customWidth="1"/>
    <col min="15438" max="15438" width="6.7109375" style="960" customWidth="1"/>
    <col min="15439" max="15439" width="7.85546875" style="960" customWidth="1"/>
    <col min="15440" max="15441" width="8" style="960" customWidth="1"/>
    <col min="15442" max="15616" width="9.140625" style="960"/>
    <col min="15617" max="15617" width="3.28515625" style="960" customWidth="1"/>
    <col min="15618" max="15618" width="6.140625" style="960" customWidth="1"/>
    <col min="15619" max="15619" width="6.85546875" style="960" customWidth="1"/>
    <col min="15620" max="15620" width="6" style="960" customWidth="1"/>
    <col min="15621" max="15621" width="5.7109375" style="960" customWidth="1"/>
    <col min="15622" max="15622" width="6.42578125" style="960" customWidth="1"/>
    <col min="15623" max="15623" width="5" style="960" customWidth="1"/>
    <col min="15624" max="15624" width="8" style="960" customWidth="1"/>
    <col min="15625" max="15625" width="6.7109375" style="960" customWidth="1"/>
    <col min="15626" max="15627" width="8.28515625" style="960" customWidth="1"/>
    <col min="15628" max="15628" width="6.7109375" style="960" customWidth="1"/>
    <col min="15629" max="15629" width="8.28515625" style="960" customWidth="1"/>
    <col min="15630" max="15630" width="8.42578125" style="960" customWidth="1"/>
    <col min="15631" max="15631" width="6.7109375" style="960" customWidth="1"/>
    <col min="15632" max="15632" width="8.140625" style="960" customWidth="1"/>
    <col min="15633" max="15633" width="9" style="960" customWidth="1"/>
    <col min="15634" max="15634" width="6.7109375" style="960" customWidth="1"/>
    <col min="15635" max="15635" width="8.28515625" style="960" customWidth="1"/>
    <col min="15636" max="15636" width="9" style="960" customWidth="1"/>
    <col min="15637" max="15637" width="6.7109375" style="960" customWidth="1"/>
    <col min="15638" max="15638" width="8.85546875" style="960" customWidth="1"/>
    <col min="15639" max="15639" width="8" style="960" customWidth="1"/>
    <col min="15640" max="15640" width="6.7109375" style="960" customWidth="1"/>
    <col min="15641" max="15641" width="8.28515625" style="960" customWidth="1"/>
    <col min="15642" max="15642" width="8" style="960" customWidth="1"/>
    <col min="15643" max="15643" width="6.7109375" style="960" customWidth="1"/>
    <col min="15644" max="15644" width="8.28515625" style="960" customWidth="1"/>
    <col min="15645" max="15645" width="8.140625" style="960" customWidth="1"/>
    <col min="15646" max="15647" width="6.7109375" style="960" customWidth="1"/>
    <col min="15648" max="15648" width="8.140625" style="960" customWidth="1"/>
    <col min="15649" max="15650" width="6.7109375" style="960" customWidth="1"/>
    <col min="15651" max="15651" width="9.140625" style="960" customWidth="1"/>
    <col min="15652" max="15653" width="6.7109375" style="960" customWidth="1"/>
    <col min="15654" max="15654" width="8.28515625" style="960" customWidth="1"/>
    <col min="15655" max="15656" width="6.7109375" style="960" customWidth="1"/>
    <col min="15657" max="15657" width="8.140625" style="960" customWidth="1"/>
    <col min="15658" max="15659" width="6.7109375" style="960" customWidth="1"/>
    <col min="15660" max="15660" width="8.5703125" style="960" customWidth="1"/>
    <col min="15661" max="15662" width="6.7109375" style="960" customWidth="1"/>
    <col min="15663" max="15663" width="8.85546875" style="960" customWidth="1"/>
    <col min="15664" max="15665" width="6.7109375" style="960" customWidth="1"/>
    <col min="15666" max="15666" width="8.5703125" style="960" customWidth="1"/>
    <col min="15667" max="15668" width="6.7109375" style="960" customWidth="1"/>
    <col min="15669" max="15669" width="8.42578125" style="960" customWidth="1"/>
    <col min="15670" max="15671" width="6.7109375" style="960" customWidth="1"/>
    <col min="15672" max="15672" width="8.28515625" style="960" customWidth="1"/>
    <col min="15673" max="15673" width="6.7109375" style="960" customWidth="1"/>
    <col min="15674" max="15674" width="7.5703125" style="960" customWidth="1"/>
    <col min="15675" max="15675" width="8.42578125" style="960" customWidth="1"/>
    <col min="15676" max="15676" width="6.7109375" style="960" customWidth="1"/>
    <col min="15677" max="15678" width="8.42578125" style="960" customWidth="1"/>
    <col min="15679" max="15679" width="6.7109375" style="960" customWidth="1"/>
    <col min="15680" max="15680" width="7.42578125" style="960" customWidth="1"/>
    <col min="15681" max="15681" width="8.140625" style="960" customWidth="1"/>
    <col min="15682" max="15682" width="6.7109375" style="960" customWidth="1"/>
    <col min="15683" max="15683" width="7.28515625" style="960" customWidth="1"/>
    <col min="15684" max="15684" width="8.28515625" style="960" customWidth="1"/>
    <col min="15685" max="15685" width="6.7109375" style="960" customWidth="1"/>
    <col min="15686" max="15686" width="7.42578125" style="960" customWidth="1"/>
    <col min="15687" max="15687" width="8" style="960" customWidth="1"/>
    <col min="15688" max="15688" width="6.7109375" style="960" customWidth="1"/>
    <col min="15689" max="15689" width="7.5703125" style="960" customWidth="1"/>
    <col min="15690" max="15690" width="8.28515625" style="960" customWidth="1"/>
    <col min="15691" max="15691" width="6.7109375" style="960" customWidth="1"/>
    <col min="15692" max="15693" width="8" style="960" customWidth="1"/>
    <col min="15694" max="15694" width="6.7109375" style="960" customWidth="1"/>
    <col min="15695" max="15695" width="7.85546875" style="960" customWidth="1"/>
    <col min="15696" max="15697" width="8" style="960" customWidth="1"/>
    <col min="15698" max="15872" width="9.140625" style="960"/>
    <col min="15873" max="15873" width="3.28515625" style="960" customWidth="1"/>
    <col min="15874" max="15874" width="6.140625" style="960" customWidth="1"/>
    <col min="15875" max="15875" width="6.85546875" style="960" customWidth="1"/>
    <col min="15876" max="15876" width="6" style="960" customWidth="1"/>
    <col min="15877" max="15877" width="5.7109375" style="960" customWidth="1"/>
    <col min="15878" max="15878" width="6.42578125" style="960" customWidth="1"/>
    <col min="15879" max="15879" width="5" style="960" customWidth="1"/>
    <col min="15880" max="15880" width="8" style="960" customWidth="1"/>
    <col min="15881" max="15881" width="6.7109375" style="960" customWidth="1"/>
    <col min="15882" max="15883" width="8.28515625" style="960" customWidth="1"/>
    <col min="15884" max="15884" width="6.7109375" style="960" customWidth="1"/>
    <col min="15885" max="15885" width="8.28515625" style="960" customWidth="1"/>
    <col min="15886" max="15886" width="8.42578125" style="960" customWidth="1"/>
    <col min="15887" max="15887" width="6.7109375" style="960" customWidth="1"/>
    <col min="15888" max="15888" width="8.140625" style="960" customWidth="1"/>
    <col min="15889" max="15889" width="9" style="960" customWidth="1"/>
    <col min="15890" max="15890" width="6.7109375" style="960" customWidth="1"/>
    <col min="15891" max="15891" width="8.28515625" style="960" customWidth="1"/>
    <col min="15892" max="15892" width="9" style="960" customWidth="1"/>
    <col min="15893" max="15893" width="6.7109375" style="960" customWidth="1"/>
    <col min="15894" max="15894" width="8.85546875" style="960" customWidth="1"/>
    <col min="15895" max="15895" width="8" style="960" customWidth="1"/>
    <col min="15896" max="15896" width="6.7109375" style="960" customWidth="1"/>
    <col min="15897" max="15897" width="8.28515625" style="960" customWidth="1"/>
    <col min="15898" max="15898" width="8" style="960" customWidth="1"/>
    <col min="15899" max="15899" width="6.7109375" style="960" customWidth="1"/>
    <col min="15900" max="15900" width="8.28515625" style="960" customWidth="1"/>
    <col min="15901" max="15901" width="8.140625" style="960" customWidth="1"/>
    <col min="15902" max="15903" width="6.7109375" style="960" customWidth="1"/>
    <col min="15904" max="15904" width="8.140625" style="960" customWidth="1"/>
    <col min="15905" max="15906" width="6.7109375" style="960" customWidth="1"/>
    <col min="15907" max="15907" width="9.140625" style="960" customWidth="1"/>
    <col min="15908" max="15909" width="6.7109375" style="960" customWidth="1"/>
    <col min="15910" max="15910" width="8.28515625" style="960" customWidth="1"/>
    <col min="15911" max="15912" width="6.7109375" style="960" customWidth="1"/>
    <col min="15913" max="15913" width="8.140625" style="960" customWidth="1"/>
    <col min="15914" max="15915" width="6.7109375" style="960" customWidth="1"/>
    <col min="15916" max="15916" width="8.5703125" style="960" customWidth="1"/>
    <col min="15917" max="15918" width="6.7109375" style="960" customWidth="1"/>
    <col min="15919" max="15919" width="8.85546875" style="960" customWidth="1"/>
    <col min="15920" max="15921" width="6.7109375" style="960" customWidth="1"/>
    <col min="15922" max="15922" width="8.5703125" style="960" customWidth="1"/>
    <col min="15923" max="15924" width="6.7109375" style="960" customWidth="1"/>
    <col min="15925" max="15925" width="8.42578125" style="960" customWidth="1"/>
    <col min="15926" max="15927" width="6.7109375" style="960" customWidth="1"/>
    <col min="15928" max="15928" width="8.28515625" style="960" customWidth="1"/>
    <col min="15929" max="15929" width="6.7109375" style="960" customWidth="1"/>
    <col min="15930" max="15930" width="7.5703125" style="960" customWidth="1"/>
    <col min="15931" max="15931" width="8.42578125" style="960" customWidth="1"/>
    <col min="15932" max="15932" width="6.7109375" style="960" customWidth="1"/>
    <col min="15933" max="15934" width="8.42578125" style="960" customWidth="1"/>
    <col min="15935" max="15935" width="6.7109375" style="960" customWidth="1"/>
    <col min="15936" max="15936" width="7.42578125" style="960" customWidth="1"/>
    <col min="15937" max="15937" width="8.140625" style="960" customWidth="1"/>
    <col min="15938" max="15938" width="6.7109375" style="960" customWidth="1"/>
    <col min="15939" max="15939" width="7.28515625" style="960" customWidth="1"/>
    <col min="15940" max="15940" width="8.28515625" style="960" customWidth="1"/>
    <col min="15941" max="15941" width="6.7109375" style="960" customWidth="1"/>
    <col min="15942" max="15942" width="7.42578125" style="960" customWidth="1"/>
    <col min="15943" max="15943" width="8" style="960" customWidth="1"/>
    <col min="15944" max="15944" width="6.7109375" style="960" customWidth="1"/>
    <col min="15945" max="15945" width="7.5703125" style="960" customWidth="1"/>
    <col min="15946" max="15946" width="8.28515625" style="960" customWidth="1"/>
    <col min="15947" max="15947" width="6.7109375" style="960" customWidth="1"/>
    <col min="15948" max="15949" width="8" style="960" customWidth="1"/>
    <col min="15950" max="15950" width="6.7109375" style="960" customWidth="1"/>
    <col min="15951" max="15951" width="7.85546875" style="960" customWidth="1"/>
    <col min="15952" max="15953" width="8" style="960" customWidth="1"/>
    <col min="15954" max="16128" width="9.140625" style="960"/>
    <col min="16129" max="16129" width="3.28515625" style="960" customWidth="1"/>
    <col min="16130" max="16130" width="6.140625" style="960" customWidth="1"/>
    <col min="16131" max="16131" width="6.85546875" style="960" customWidth="1"/>
    <col min="16132" max="16132" width="6" style="960" customWidth="1"/>
    <col min="16133" max="16133" width="5.7109375" style="960" customWidth="1"/>
    <col min="16134" max="16134" width="6.42578125" style="960" customWidth="1"/>
    <col min="16135" max="16135" width="5" style="960" customWidth="1"/>
    <col min="16136" max="16136" width="8" style="960" customWidth="1"/>
    <col min="16137" max="16137" width="6.7109375" style="960" customWidth="1"/>
    <col min="16138" max="16139" width="8.28515625" style="960" customWidth="1"/>
    <col min="16140" max="16140" width="6.7109375" style="960" customWidth="1"/>
    <col min="16141" max="16141" width="8.28515625" style="960" customWidth="1"/>
    <col min="16142" max="16142" width="8.42578125" style="960" customWidth="1"/>
    <col min="16143" max="16143" width="6.7109375" style="960" customWidth="1"/>
    <col min="16144" max="16144" width="8.140625" style="960" customWidth="1"/>
    <col min="16145" max="16145" width="9" style="960" customWidth="1"/>
    <col min="16146" max="16146" width="6.7109375" style="960" customWidth="1"/>
    <col min="16147" max="16147" width="8.28515625" style="960" customWidth="1"/>
    <col min="16148" max="16148" width="9" style="960" customWidth="1"/>
    <col min="16149" max="16149" width="6.7109375" style="960" customWidth="1"/>
    <col min="16150" max="16150" width="8.85546875" style="960" customWidth="1"/>
    <col min="16151" max="16151" width="8" style="960" customWidth="1"/>
    <col min="16152" max="16152" width="6.7109375" style="960" customWidth="1"/>
    <col min="16153" max="16153" width="8.28515625" style="960" customWidth="1"/>
    <col min="16154" max="16154" width="8" style="960" customWidth="1"/>
    <col min="16155" max="16155" width="6.7109375" style="960" customWidth="1"/>
    <col min="16156" max="16156" width="8.28515625" style="960" customWidth="1"/>
    <col min="16157" max="16157" width="8.140625" style="960" customWidth="1"/>
    <col min="16158" max="16159" width="6.7109375" style="960" customWidth="1"/>
    <col min="16160" max="16160" width="8.140625" style="960" customWidth="1"/>
    <col min="16161" max="16162" width="6.7109375" style="960" customWidth="1"/>
    <col min="16163" max="16163" width="9.140625" style="960" customWidth="1"/>
    <col min="16164" max="16165" width="6.7109375" style="960" customWidth="1"/>
    <col min="16166" max="16166" width="8.28515625" style="960" customWidth="1"/>
    <col min="16167" max="16168" width="6.7109375" style="960" customWidth="1"/>
    <col min="16169" max="16169" width="8.140625" style="960" customWidth="1"/>
    <col min="16170" max="16171" width="6.7109375" style="960" customWidth="1"/>
    <col min="16172" max="16172" width="8.5703125" style="960" customWidth="1"/>
    <col min="16173" max="16174" width="6.7109375" style="960" customWidth="1"/>
    <col min="16175" max="16175" width="8.85546875" style="960" customWidth="1"/>
    <col min="16176" max="16177" width="6.7109375" style="960" customWidth="1"/>
    <col min="16178" max="16178" width="8.5703125" style="960" customWidth="1"/>
    <col min="16179" max="16180" width="6.7109375" style="960" customWidth="1"/>
    <col min="16181" max="16181" width="8.42578125" style="960" customWidth="1"/>
    <col min="16182" max="16183" width="6.7109375" style="960" customWidth="1"/>
    <col min="16184" max="16184" width="8.28515625" style="960" customWidth="1"/>
    <col min="16185" max="16185" width="6.7109375" style="960" customWidth="1"/>
    <col min="16186" max="16186" width="7.5703125" style="960" customWidth="1"/>
    <col min="16187" max="16187" width="8.42578125" style="960" customWidth="1"/>
    <col min="16188" max="16188" width="6.7109375" style="960" customWidth="1"/>
    <col min="16189" max="16190" width="8.42578125" style="960" customWidth="1"/>
    <col min="16191" max="16191" width="6.7109375" style="960" customWidth="1"/>
    <col min="16192" max="16192" width="7.42578125" style="960" customWidth="1"/>
    <col min="16193" max="16193" width="8.140625" style="960" customWidth="1"/>
    <col min="16194" max="16194" width="6.7109375" style="960" customWidth="1"/>
    <col min="16195" max="16195" width="7.28515625" style="960" customWidth="1"/>
    <col min="16196" max="16196" width="8.28515625" style="960" customWidth="1"/>
    <col min="16197" max="16197" width="6.7109375" style="960" customWidth="1"/>
    <col min="16198" max="16198" width="7.42578125" style="960" customWidth="1"/>
    <col min="16199" max="16199" width="8" style="960" customWidth="1"/>
    <col min="16200" max="16200" width="6.7109375" style="960" customWidth="1"/>
    <col min="16201" max="16201" width="7.5703125" style="960" customWidth="1"/>
    <col min="16202" max="16202" width="8.28515625" style="960" customWidth="1"/>
    <col min="16203" max="16203" width="6.7109375" style="960" customWidth="1"/>
    <col min="16204" max="16205" width="8" style="960" customWidth="1"/>
    <col min="16206" max="16206" width="6.7109375" style="960" customWidth="1"/>
    <col min="16207" max="16207" width="7.85546875" style="960" customWidth="1"/>
    <col min="16208" max="16209" width="8" style="960" customWidth="1"/>
    <col min="16210" max="16384" width="9.140625" style="960"/>
  </cols>
  <sheetData>
    <row r="1" spans="1:84" ht="13.5" thickBot="1" x14ac:dyDescent="0.25">
      <c r="B1" s="628"/>
      <c r="C1" s="628"/>
      <c r="D1" s="628"/>
      <c r="E1" s="628"/>
      <c r="F1" s="628"/>
      <c r="G1" s="628"/>
      <c r="H1" s="628"/>
      <c r="I1" s="628"/>
      <c r="J1" s="628"/>
      <c r="K1" s="628"/>
      <c r="L1" s="628"/>
      <c r="M1" s="628"/>
      <c r="N1" s="628"/>
      <c r="O1" s="628"/>
      <c r="P1" s="628"/>
      <c r="Q1" s="628"/>
      <c r="R1" s="628"/>
      <c r="S1" s="628"/>
      <c r="T1" s="628"/>
      <c r="U1" s="628"/>
      <c r="V1" s="628"/>
      <c r="W1" s="628"/>
      <c r="X1" s="628"/>
      <c r="Y1" s="628"/>
      <c r="Z1" s="628"/>
      <c r="AA1" s="628"/>
      <c r="AB1" s="628"/>
      <c r="AC1" s="628"/>
      <c r="AD1" s="628"/>
      <c r="AE1" s="628"/>
      <c r="AF1" s="628"/>
      <c r="AG1" s="628"/>
      <c r="AH1" s="628"/>
      <c r="AI1" s="628"/>
      <c r="AJ1" s="628"/>
      <c r="AK1" s="628"/>
      <c r="AL1" s="628"/>
      <c r="AM1" s="628"/>
      <c r="AN1" s="628"/>
      <c r="AO1" s="628"/>
      <c r="AP1" s="628"/>
      <c r="AQ1" s="628"/>
      <c r="AR1" s="628"/>
      <c r="AS1" s="628"/>
      <c r="AT1" s="628"/>
      <c r="AU1" s="628"/>
      <c r="AV1" s="628"/>
      <c r="AW1" s="628"/>
      <c r="AX1" s="628"/>
      <c r="AY1" s="628"/>
      <c r="AZ1" s="628"/>
      <c r="BA1" s="628"/>
      <c r="BB1" s="628"/>
      <c r="BC1" s="628"/>
      <c r="BD1" s="628"/>
      <c r="BE1" s="628"/>
      <c r="BF1" s="628"/>
      <c r="BG1" s="628"/>
      <c r="BH1" s="628"/>
      <c r="BI1" s="628"/>
      <c r="BJ1" s="628"/>
      <c r="BK1" s="628"/>
      <c r="BL1" s="628"/>
      <c r="BM1" s="628"/>
      <c r="BN1" s="628"/>
      <c r="BO1" s="628"/>
      <c r="BP1" s="628"/>
      <c r="BQ1" s="628"/>
      <c r="BR1" s="628"/>
      <c r="BS1" s="628"/>
      <c r="BT1" s="628"/>
      <c r="BU1" s="628"/>
      <c r="BV1" s="961"/>
      <c r="BW1" s="628"/>
      <c r="BX1" s="628"/>
    </row>
    <row r="2" spans="1:84" ht="13.5" thickBot="1" x14ac:dyDescent="0.25">
      <c r="A2" s="394" t="s">
        <v>2</v>
      </c>
      <c r="B2" s="395"/>
      <c r="C2" s="395"/>
      <c r="D2" s="397"/>
      <c r="E2" s="397"/>
      <c r="F2" s="397"/>
      <c r="G2" s="962"/>
      <c r="H2" s="963"/>
      <c r="I2" s="964">
        <v>1</v>
      </c>
      <c r="J2" s="965" t="s">
        <v>168</v>
      </c>
      <c r="K2" s="963"/>
      <c r="L2" s="964">
        <v>2</v>
      </c>
      <c r="M2" s="965" t="s">
        <v>168</v>
      </c>
      <c r="N2" s="963"/>
      <c r="O2" s="964">
        <v>3</v>
      </c>
      <c r="P2" s="965" t="s">
        <v>168</v>
      </c>
      <c r="Q2" s="963"/>
      <c r="R2" s="964">
        <v>4</v>
      </c>
      <c r="S2" s="965" t="s">
        <v>168</v>
      </c>
      <c r="T2" s="963"/>
      <c r="U2" s="964">
        <v>5</v>
      </c>
      <c r="V2" s="965" t="s">
        <v>168</v>
      </c>
      <c r="W2" s="963"/>
      <c r="X2" s="964">
        <v>6</v>
      </c>
      <c r="Y2" s="965" t="s">
        <v>168</v>
      </c>
      <c r="Z2" s="966"/>
      <c r="AA2" s="964">
        <v>7</v>
      </c>
      <c r="AB2" s="967" t="s">
        <v>168</v>
      </c>
      <c r="AC2" s="963"/>
      <c r="AD2" s="967">
        <v>8</v>
      </c>
      <c r="AE2" s="968" t="s">
        <v>168</v>
      </c>
      <c r="AF2" s="963"/>
      <c r="AG2" s="967">
        <v>9</v>
      </c>
      <c r="AH2" s="968" t="s">
        <v>168</v>
      </c>
      <c r="AI2" s="963"/>
      <c r="AJ2" s="967">
        <v>10</v>
      </c>
      <c r="AK2" s="968" t="s">
        <v>168</v>
      </c>
      <c r="AL2" s="963"/>
      <c r="AM2" s="967">
        <v>11</v>
      </c>
      <c r="AN2" s="968" t="s">
        <v>168</v>
      </c>
      <c r="AO2" s="963"/>
      <c r="AP2" s="967">
        <v>12</v>
      </c>
      <c r="AQ2" s="968" t="s">
        <v>168</v>
      </c>
      <c r="AR2" s="963"/>
      <c r="AS2" s="967">
        <v>13</v>
      </c>
      <c r="AT2" s="968" t="s">
        <v>168</v>
      </c>
      <c r="AU2" s="963"/>
      <c r="AV2" s="967">
        <v>14</v>
      </c>
      <c r="AW2" s="968" t="s">
        <v>168</v>
      </c>
      <c r="AX2" s="966"/>
      <c r="AY2" s="967">
        <v>15</v>
      </c>
      <c r="AZ2" s="969" t="s">
        <v>168</v>
      </c>
      <c r="BA2" s="963"/>
      <c r="BB2" s="967">
        <v>16</v>
      </c>
      <c r="BC2" s="968" t="s">
        <v>168</v>
      </c>
      <c r="BD2" s="963"/>
      <c r="BE2" s="967">
        <v>17</v>
      </c>
      <c r="BF2" s="968" t="s">
        <v>168</v>
      </c>
      <c r="BG2" s="966"/>
      <c r="BH2" s="967">
        <v>18</v>
      </c>
      <c r="BI2" s="968" t="s">
        <v>168</v>
      </c>
      <c r="BJ2" s="966"/>
      <c r="BK2" s="967">
        <v>19</v>
      </c>
      <c r="BL2" s="968" t="s">
        <v>168</v>
      </c>
      <c r="BM2" s="963"/>
      <c r="BN2" s="967">
        <v>20</v>
      </c>
      <c r="BO2" s="968" t="s">
        <v>168</v>
      </c>
      <c r="BP2" s="963"/>
      <c r="BQ2" s="967">
        <v>21</v>
      </c>
      <c r="BR2" s="968" t="s">
        <v>168</v>
      </c>
      <c r="BS2" s="966"/>
      <c r="BT2" s="967">
        <v>22</v>
      </c>
      <c r="BU2" s="968" t="s">
        <v>168</v>
      </c>
      <c r="BV2" s="966"/>
      <c r="BW2" s="967">
        <v>23</v>
      </c>
      <c r="BX2" s="968" t="s">
        <v>168</v>
      </c>
      <c r="BY2" s="963"/>
      <c r="BZ2" s="970" t="s">
        <v>321</v>
      </c>
      <c r="CA2" s="968" t="s">
        <v>168</v>
      </c>
    </row>
    <row r="3" spans="1:84" x14ac:dyDescent="0.2">
      <c r="A3" s="394" t="s">
        <v>169</v>
      </c>
      <c r="B3" s="395"/>
      <c r="C3" s="971" t="s">
        <v>170</v>
      </c>
      <c r="D3" s="972"/>
      <c r="E3" s="972"/>
      <c r="F3" s="972"/>
      <c r="G3" s="962"/>
      <c r="H3" s="973" t="s">
        <v>17</v>
      </c>
      <c r="I3" s="974" t="s">
        <v>18</v>
      </c>
      <c r="J3" s="975" t="s">
        <v>19</v>
      </c>
      <c r="K3" s="973" t="s">
        <v>17</v>
      </c>
      <c r="L3" s="974" t="s">
        <v>18</v>
      </c>
      <c r="M3" s="975" t="s">
        <v>19</v>
      </c>
      <c r="N3" s="973" t="s">
        <v>17</v>
      </c>
      <c r="O3" s="974" t="s">
        <v>18</v>
      </c>
      <c r="P3" s="975" t="s">
        <v>19</v>
      </c>
      <c r="Q3" s="973" t="s">
        <v>17</v>
      </c>
      <c r="R3" s="974" t="s">
        <v>18</v>
      </c>
      <c r="S3" s="975" t="s">
        <v>19</v>
      </c>
      <c r="T3" s="973" t="s">
        <v>17</v>
      </c>
      <c r="U3" s="974" t="s">
        <v>18</v>
      </c>
      <c r="V3" s="975" t="s">
        <v>19</v>
      </c>
      <c r="W3" s="973" t="s">
        <v>17</v>
      </c>
      <c r="X3" s="974" t="s">
        <v>18</v>
      </c>
      <c r="Y3" s="975" t="s">
        <v>19</v>
      </c>
      <c r="Z3" s="976" t="s">
        <v>17</v>
      </c>
      <c r="AA3" s="974" t="s">
        <v>18</v>
      </c>
      <c r="AB3" s="977" t="s">
        <v>19</v>
      </c>
      <c r="AC3" s="973" t="s">
        <v>17</v>
      </c>
      <c r="AD3" s="974" t="s">
        <v>18</v>
      </c>
      <c r="AE3" s="975" t="s">
        <v>19</v>
      </c>
      <c r="AF3" s="973" t="s">
        <v>17</v>
      </c>
      <c r="AG3" s="974" t="s">
        <v>18</v>
      </c>
      <c r="AH3" s="975" t="s">
        <v>19</v>
      </c>
      <c r="AI3" s="973" t="s">
        <v>17</v>
      </c>
      <c r="AJ3" s="974" t="s">
        <v>18</v>
      </c>
      <c r="AK3" s="975" t="s">
        <v>19</v>
      </c>
      <c r="AL3" s="973" t="s">
        <v>17</v>
      </c>
      <c r="AM3" s="974" t="s">
        <v>18</v>
      </c>
      <c r="AN3" s="975" t="s">
        <v>19</v>
      </c>
      <c r="AO3" s="973" t="s">
        <v>17</v>
      </c>
      <c r="AP3" s="974" t="s">
        <v>18</v>
      </c>
      <c r="AQ3" s="975" t="s">
        <v>19</v>
      </c>
      <c r="AR3" s="973" t="s">
        <v>17</v>
      </c>
      <c r="AS3" s="974" t="s">
        <v>18</v>
      </c>
      <c r="AT3" s="975" t="s">
        <v>19</v>
      </c>
      <c r="AU3" s="973" t="s">
        <v>17</v>
      </c>
      <c r="AV3" s="974" t="s">
        <v>18</v>
      </c>
      <c r="AW3" s="975" t="s">
        <v>19</v>
      </c>
      <c r="AX3" s="976" t="s">
        <v>17</v>
      </c>
      <c r="AY3" s="974" t="s">
        <v>18</v>
      </c>
      <c r="AZ3" s="977" t="s">
        <v>19</v>
      </c>
      <c r="BA3" s="973" t="s">
        <v>17</v>
      </c>
      <c r="BB3" s="974" t="s">
        <v>18</v>
      </c>
      <c r="BC3" s="975" t="s">
        <v>19</v>
      </c>
      <c r="BD3" s="978" t="s">
        <v>17</v>
      </c>
      <c r="BE3" s="974" t="s">
        <v>18</v>
      </c>
      <c r="BF3" s="975" t="s">
        <v>19</v>
      </c>
      <c r="BG3" s="695" t="s">
        <v>17</v>
      </c>
      <c r="BH3" s="974" t="s">
        <v>18</v>
      </c>
      <c r="BI3" s="975" t="s">
        <v>19</v>
      </c>
      <c r="BJ3" s="978" t="s">
        <v>17</v>
      </c>
      <c r="BK3" s="974" t="s">
        <v>18</v>
      </c>
      <c r="BL3" s="975" t="s">
        <v>19</v>
      </c>
      <c r="BM3" s="978" t="s">
        <v>17</v>
      </c>
      <c r="BN3" s="974" t="s">
        <v>18</v>
      </c>
      <c r="BO3" s="975" t="s">
        <v>19</v>
      </c>
      <c r="BP3" s="978" t="s">
        <v>17</v>
      </c>
      <c r="BQ3" s="974" t="s">
        <v>18</v>
      </c>
      <c r="BR3" s="975" t="s">
        <v>19</v>
      </c>
      <c r="BS3" s="978" t="s">
        <v>17</v>
      </c>
      <c r="BT3" s="974" t="s">
        <v>18</v>
      </c>
      <c r="BU3" s="975" t="s">
        <v>19</v>
      </c>
      <c r="BV3" s="978" t="s">
        <v>17</v>
      </c>
      <c r="BW3" s="974" t="s">
        <v>18</v>
      </c>
      <c r="BX3" s="975" t="s">
        <v>19</v>
      </c>
      <c r="BY3" s="978" t="s">
        <v>17</v>
      </c>
      <c r="BZ3" s="974" t="s">
        <v>18</v>
      </c>
      <c r="CA3" s="975" t="s">
        <v>19</v>
      </c>
    </row>
    <row r="4" spans="1:84" ht="13.5" thickBot="1" x14ac:dyDescent="0.25">
      <c r="A4" s="701" t="s">
        <v>171</v>
      </c>
      <c r="B4" s="526"/>
      <c r="C4" s="979" t="s">
        <v>172</v>
      </c>
      <c r="D4" s="980"/>
      <c r="E4" s="980"/>
      <c r="F4" s="980"/>
      <c r="G4" s="981"/>
      <c r="H4" s="982" t="s">
        <v>20</v>
      </c>
      <c r="I4" s="983" t="s">
        <v>21</v>
      </c>
      <c r="J4" s="984" t="s">
        <v>22</v>
      </c>
      <c r="K4" s="982" t="s">
        <v>20</v>
      </c>
      <c r="L4" s="983" t="s">
        <v>21</v>
      </c>
      <c r="M4" s="984" t="s">
        <v>22</v>
      </c>
      <c r="N4" s="982" t="s">
        <v>20</v>
      </c>
      <c r="O4" s="983" t="s">
        <v>21</v>
      </c>
      <c r="P4" s="984" t="s">
        <v>22</v>
      </c>
      <c r="Q4" s="982" t="s">
        <v>20</v>
      </c>
      <c r="R4" s="983" t="s">
        <v>21</v>
      </c>
      <c r="S4" s="984" t="s">
        <v>22</v>
      </c>
      <c r="T4" s="982" t="s">
        <v>20</v>
      </c>
      <c r="U4" s="983" t="s">
        <v>21</v>
      </c>
      <c r="V4" s="984" t="s">
        <v>22</v>
      </c>
      <c r="W4" s="982" t="s">
        <v>20</v>
      </c>
      <c r="X4" s="983" t="s">
        <v>21</v>
      </c>
      <c r="Y4" s="984" t="s">
        <v>22</v>
      </c>
      <c r="Z4" s="985" t="s">
        <v>20</v>
      </c>
      <c r="AA4" s="983" t="s">
        <v>21</v>
      </c>
      <c r="AB4" s="986" t="s">
        <v>22</v>
      </c>
      <c r="AC4" s="982" t="s">
        <v>20</v>
      </c>
      <c r="AD4" s="983" t="s">
        <v>21</v>
      </c>
      <c r="AE4" s="984" t="s">
        <v>22</v>
      </c>
      <c r="AF4" s="982" t="s">
        <v>20</v>
      </c>
      <c r="AG4" s="983" t="s">
        <v>21</v>
      </c>
      <c r="AH4" s="984" t="s">
        <v>22</v>
      </c>
      <c r="AI4" s="982" t="s">
        <v>20</v>
      </c>
      <c r="AJ4" s="983" t="s">
        <v>21</v>
      </c>
      <c r="AK4" s="984" t="s">
        <v>22</v>
      </c>
      <c r="AL4" s="982" t="s">
        <v>20</v>
      </c>
      <c r="AM4" s="983" t="s">
        <v>21</v>
      </c>
      <c r="AN4" s="984" t="s">
        <v>22</v>
      </c>
      <c r="AO4" s="982" t="s">
        <v>20</v>
      </c>
      <c r="AP4" s="983" t="s">
        <v>21</v>
      </c>
      <c r="AQ4" s="984" t="s">
        <v>22</v>
      </c>
      <c r="AR4" s="982" t="s">
        <v>20</v>
      </c>
      <c r="AS4" s="983" t="s">
        <v>21</v>
      </c>
      <c r="AT4" s="984" t="s">
        <v>22</v>
      </c>
      <c r="AU4" s="982" t="s">
        <v>20</v>
      </c>
      <c r="AV4" s="983" t="s">
        <v>21</v>
      </c>
      <c r="AW4" s="984" t="s">
        <v>22</v>
      </c>
      <c r="AX4" s="985" t="s">
        <v>20</v>
      </c>
      <c r="AY4" s="983" t="s">
        <v>21</v>
      </c>
      <c r="AZ4" s="986" t="s">
        <v>22</v>
      </c>
      <c r="BA4" s="982" t="s">
        <v>20</v>
      </c>
      <c r="BB4" s="983" t="s">
        <v>21</v>
      </c>
      <c r="BC4" s="984" t="s">
        <v>22</v>
      </c>
      <c r="BD4" s="982" t="s">
        <v>20</v>
      </c>
      <c r="BE4" s="983" t="s">
        <v>21</v>
      </c>
      <c r="BF4" s="984" t="s">
        <v>22</v>
      </c>
      <c r="BG4" s="985" t="s">
        <v>20</v>
      </c>
      <c r="BH4" s="983" t="s">
        <v>21</v>
      </c>
      <c r="BI4" s="984" t="s">
        <v>22</v>
      </c>
      <c r="BJ4" s="982" t="s">
        <v>20</v>
      </c>
      <c r="BK4" s="983" t="s">
        <v>21</v>
      </c>
      <c r="BL4" s="984" t="s">
        <v>22</v>
      </c>
      <c r="BM4" s="982" t="s">
        <v>20</v>
      </c>
      <c r="BN4" s="983" t="s">
        <v>21</v>
      </c>
      <c r="BO4" s="984" t="s">
        <v>22</v>
      </c>
      <c r="BP4" s="982" t="s">
        <v>20</v>
      </c>
      <c r="BQ4" s="983" t="s">
        <v>21</v>
      </c>
      <c r="BR4" s="984" t="s">
        <v>22</v>
      </c>
      <c r="BS4" s="982" t="s">
        <v>20</v>
      </c>
      <c r="BT4" s="983" t="s">
        <v>21</v>
      </c>
      <c r="BU4" s="984" t="s">
        <v>22</v>
      </c>
      <c r="BV4" s="982" t="s">
        <v>20</v>
      </c>
      <c r="BW4" s="983" t="s">
        <v>21</v>
      </c>
      <c r="BX4" s="984" t="s">
        <v>22</v>
      </c>
      <c r="BY4" s="982" t="s">
        <v>20</v>
      </c>
      <c r="BZ4" s="983" t="s">
        <v>21</v>
      </c>
      <c r="CA4" s="984" t="s">
        <v>22</v>
      </c>
    </row>
    <row r="5" spans="1:84" x14ac:dyDescent="0.2">
      <c r="A5" s="987"/>
      <c r="B5" s="988"/>
      <c r="C5" s="628"/>
      <c r="D5" s="989"/>
      <c r="E5" s="988"/>
      <c r="F5" s="990" t="s">
        <v>175</v>
      </c>
      <c r="G5" s="991"/>
      <c r="H5" s="992"/>
      <c r="I5" s="993"/>
      <c r="J5" s="994"/>
      <c r="K5" s="992"/>
      <c r="L5" s="993"/>
      <c r="M5" s="994"/>
      <c r="N5" s="992"/>
      <c r="O5" s="993"/>
      <c r="P5" s="994"/>
      <c r="Q5" s="992"/>
      <c r="R5" s="993"/>
      <c r="S5" s="994"/>
      <c r="T5" s="992"/>
      <c r="U5" s="993"/>
      <c r="V5" s="994"/>
      <c r="W5" s="992"/>
      <c r="X5" s="993"/>
      <c r="Y5" s="994"/>
      <c r="Z5" s="995"/>
      <c r="AA5" s="993"/>
      <c r="AB5" s="996"/>
      <c r="AC5" s="992"/>
      <c r="AD5" s="997"/>
      <c r="AE5" s="994"/>
      <c r="AF5" s="992"/>
      <c r="AG5" s="997"/>
      <c r="AH5" s="994"/>
      <c r="AI5" s="992"/>
      <c r="AJ5" s="997"/>
      <c r="AK5" s="994"/>
      <c r="AL5" s="992"/>
      <c r="AM5" s="997"/>
      <c r="AN5" s="994"/>
      <c r="AO5" s="992"/>
      <c r="AP5" s="997"/>
      <c r="AQ5" s="994"/>
      <c r="AR5" s="992"/>
      <c r="AS5" s="997"/>
      <c r="AT5" s="994"/>
      <c r="AU5" s="992"/>
      <c r="AV5" s="997"/>
      <c r="AW5" s="994"/>
      <c r="AX5" s="995"/>
      <c r="AY5" s="997"/>
      <c r="AZ5" s="996"/>
      <c r="BA5" s="992"/>
      <c r="BB5" s="997"/>
      <c r="BC5" s="994"/>
      <c r="BD5" s="992"/>
      <c r="BE5" s="997"/>
      <c r="BF5" s="994"/>
      <c r="BG5" s="995"/>
      <c r="BH5" s="997"/>
      <c r="BI5" s="994"/>
      <c r="BJ5" s="992"/>
      <c r="BK5" s="997"/>
      <c r="BL5" s="994"/>
      <c r="BM5" s="992"/>
      <c r="BN5" s="997"/>
      <c r="BO5" s="994"/>
      <c r="BP5" s="992"/>
      <c r="BQ5" s="997"/>
      <c r="BR5" s="994"/>
      <c r="BS5" s="992"/>
      <c r="BT5" s="997"/>
      <c r="BU5" s="994"/>
      <c r="BV5" s="992"/>
      <c r="BW5" s="997"/>
      <c r="BX5" s="994"/>
      <c r="BY5" s="992"/>
      <c r="BZ5" s="997"/>
      <c r="CA5" s="994"/>
    </row>
    <row r="6" spans="1:84" x14ac:dyDescent="0.2">
      <c r="A6" s="998"/>
      <c r="B6" s="999"/>
      <c r="C6" s="628"/>
      <c r="D6" s="1000" t="s">
        <v>24</v>
      </c>
      <c r="E6" s="1001"/>
      <c r="F6" s="1002" t="s">
        <v>176</v>
      </c>
      <c r="G6" s="991"/>
      <c r="H6" s="1003">
        <f>ROUND(SQRT(I6^2+J6^2)*1000/(SQRT(3)*I9),2)</f>
        <v>0.6</v>
      </c>
      <c r="I6" s="1004">
        <f>I27+I17</f>
        <v>9.859999999999999E-3</v>
      </c>
      <c r="J6" s="1005">
        <f>J27+J17</f>
        <v>4.104E-3</v>
      </c>
      <c r="K6" s="1003">
        <f>ROUND(SQRT(L6^2+M6^2)*1000/(SQRT(3)*L9),2)</f>
        <v>0.55000000000000004</v>
      </c>
      <c r="L6" s="1004">
        <f>L27+L17</f>
        <v>8.9599999999999992E-3</v>
      </c>
      <c r="M6" s="1005">
        <f>M27+M17</f>
        <v>3.7879999999999997E-3</v>
      </c>
      <c r="N6" s="1003">
        <f>ROUND(SQRT(O6^2+P6^2)*1000/(SQRT(3)*O9),2)</f>
        <v>0.6</v>
      </c>
      <c r="O6" s="1004">
        <f>O27+O17</f>
        <v>9.8439999999999986E-3</v>
      </c>
      <c r="P6" s="1005">
        <f>P27+P17</f>
        <v>4.372E-3</v>
      </c>
      <c r="Q6" s="1003">
        <f>ROUND(SQRT(R6^2+S6^2)*1000/(SQRT(3)*R9),2)</f>
        <v>0.61</v>
      </c>
      <c r="R6" s="1004">
        <f>R27+R17</f>
        <v>9.859999999999999E-3</v>
      </c>
      <c r="S6" s="1005">
        <f>S27+S17</f>
        <v>4.6879999999999995E-3</v>
      </c>
      <c r="T6" s="1003">
        <f>ROUND(SQRT(U6^2+V6^2)*1000/(SQRT(3)*U9),2)</f>
        <v>0.62</v>
      </c>
      <c r="U6" s="1004">
        <f>U27+U17</f>
        <v>1.0159999999999999E-2</v>
      </c>
      <c r="V6" s="1005">
        <f>V27+V17</f>
        <v>4.372E-3</v>
      </c>
      <c r="W6" s="1003">
        <f>ROUND(SQRT(X6^2+Y6^2)*1000/(SQRT(3)*X9),2)</f>
        <v>0.66</v>
      </c>
      <c r="X6" s="1004">
        <f>X27+X17</f>
        <v>1.0744E-2</v>
      </c>
      <c r="Y6" s="1005">
        <f>Y27+Y17</f>
        <v>4.7039999999999998E-3</v>
      </c>
      <c r="Z6" s="1003">
        <f>ROUND(SQRT(AA6^2+AB6^2)*1000/(SQRT(3)*AA9),2)</f>
        <v>0.97</v>
      </c>
      <c r="AA6" s="1004">
        <f>AA27+AA17</f>
        <v>1.474E-2</v>
      </c>
      <c r="AB6" s="1005">
        <f>AB27+AB17</f>
        <v>8.9079999999999993E-3</v>
      </c>
      <c r="AC6" s="1003">
        <f>ROUND(SQRT(AD6^2+AE6^2)*1000/(SQRT(3)*AD9),2)</f>
        <v>1.07</v>
      </c>
      <c r="AD6" s="1004">
        <f>AD27+AD17</f>
        <v>1.6399999999999998E-2</v>
      </c>
      <c r="AE6" s="1005">
        <f>AE27+AE17</f>
        <v>9.6359999999999987E-3</v>
      </c>
      <c r="AF6" s="1003">
        <f>ROUND(SQRT(AG6^2+AH6^2)*1000/(SQRT(3)*AG9),2)</f>
        <v>1.06</v>
      </c>
      <c r="AG6" s="1004">
        <f>AG27+AG17</f>
        <v>1.6383999999999999E-2</v>
      </c>
      <c r="AH6" s="1005">
        <f>AH27+AH17</f>
        <v>9.3039999999999998E-3</v>
      </c>
      <c r="AI6" s="1003">
        <f>ROUND(SQRT(AJ6^2+AK6^2)*1000/(SQRT(3)*AJ9),2)</f>
        <v>1.02</v>
      </c>
      <c r="AJ6" s="1004">
        <f>AJ27+AJ17</f>
        <v>1.5783999999999999E-2</v>
      </c>
      <c r="AK6" s="1005">
        <f>AK27+AK17</f>
        <v>9.0039999999999999E-3</v>
      </c>
      <c r="AL6" s="1003">
        <f>ROUND(SQRT(AM6^2+AN6^2)*1000/(SQRT(3)*AM9),2)</f>
        <v>1.21</v>
      </c>
      <c r="AM6" s="1004">
        <f>AM27+AM17</f>
        <v>1.9399999999999997E-2</v>
      </c>
      <c r="AN6" s="1005">
        <f>AN27+AN17</f>
        <v>9.6039999999999997E-3</v>
      </c>
      <c r="AO6" s="1003">
        <f>ROUND(SQRT(AP6^2+AQ6^2)*1000/(SQRT(3)*AP9),2)</f>
        <v>1.1200000000000001</v>
      </c>
      <c r="AP6" s="1004">
        <f>AP27+AP17</f>
        <v>1.7884000000000001E-2</v>
      </c>
      <c r="AQ6" s="1005">
        <f>AQ27+AQ17</f>
        <v>9.0200000000000002E-3</v>
      </c>
      <c r="AR6" s="1003">
        <f>ROUND(SQRT(AS6^2+AT6^2)*1000/(SQRT(3)*AS9),2)</f>
        <v>1.0900000000000001</v>
      </c>
      <c r="AS6" s="1004">
        <f>AS27+AS17</f>
        <v>1.7299999999999999E-2</v>
      </c>
      <c r="AT6" s="1005">
        <f>AT27+AT17</f>
        <v>8.7039999999999999E-3</v>
      </c>
      <c r="AU6" s="1003">
        <f>ROUND(SQRT(AV6^2+AW6^2)*1000/(SQRT(3)*AV9),2)</f>
        <v>1.1100000000000001</v>
      </c>
      <c r="AV6" s="1004">
        <f>AV27+AV17</f>
        <v>1.796E-2</v>
      </c>
      <c r="AW6" s="1005">
        <f>AW27+AW17</f>
        <v>8.5279999999999991E-3</v>
      </c>
      <c r="AX6" s="1003">
        <f>ROUND(SQRT(AY6^2+AZ6^2)*1000/(SQRT(3)*AY9),2)</f>
        <v>0.9</v>
      </c>
      <c r="AY6" s="1004">
        <f>AY27+AY17</f>
        <v>1.5148E-2</v>
      </c>
      <c r="AZ6" s="1005">
        <f>AZ27+AZ17</f>
        <v>5.3680000000000004E-3</v>
      </c>
      <c r="BA6" s="1003">
        <f>ROUND(SQRT(BB6^2+BC6^2)*1000/(SQRT(3)*BB9),2)</f>
        <v>1.19</v>
      </c>
      <c r="BB6" s="1004">
        <f>BB27+BB17</f>
        <v>1.8748000000000001E-2</v>
      </c>
      <c r="BC6" s="1005">
        <f>BC27+BC17</f>
        <v>9.9000000000000008E-3</v>
      </c>
      <c r="BD6" s="1003">
        <f>ROUND(SQRT(BE6^2+BF6^2)*1000/(SQRT(3)*BE9),2)</f>
        <v>1.1100000000000001</v>
      </c>
      <c r="BE6" s="1004">
        <f>BE27+BE17</f>
        <v>1.7247999999999999E-2</v>
      </c>
      <c r="BF6" s="1005">
        <f>BF27+BF17</f>
        <v>9.5839999999999988E-3</v>
      </c>
      <c r="BG6" s="1003">
        <f>ROUND(SQRT(BH6^2+BI6^2)*1000/(SQRT(3)*BH9),2)</f>
        <v>0.78</v>
      </c>
      <c r="BH6" s="1004">
        <f>BH27+BH17</f>
        <v>1.3112E-2</v>
      </c>
      <c r="BI6" s="1005">
        <f>BI27+BI17</f>
        <v>4.8639999999999994E-3</v>
      </c>
      <c r="BJ6" s="1003">
        <f>ROUND(SQRT(BK6^2+BL6^2)*1000/(SQRT(3)*BK9),2)</f>
        <v>0.75</v>
      </c>
      <c r="BK6" s="1004">
        <f>BK27+BK17</f>
        <v>1.2512000000000001E-2</v>
      </c>
      <c r="BL6" s="1005">
        <f>BL27+BL17</f>
        <v>4.8479999999999999E-3</v>
      </c>
      <c r="BM6" s="1003">
        <f>ROUND(SQRT(BN6^2+BO6^2)*1000/(SQRT(3)*BN9),2)</f>
        <v>0.8</v>
      </c>
      <c r="BN6" s="1004">
        <f>BN27+BN17</f>
        <v>1.346E-2</v>
      </c>
      <c r="BO6" s="1005">
        <f>BO27+BO17</f>
        <v>4.5319999999999996E-3</v>
      </c>
      <c r="BP6" s="1003">
        <f>ROUND(SQRT(BQ6^2+BR6^2)*1000/(SQRT(3)*BQ9),2)</f>
        <v>0.86</v>
      </c>
      <c r="BQ6" s="1004">
        <f>BQ27+BQ17</f>
        <v>1.3743999999999999E-2</v>
      </c>
      <c r="BR6" s="1005">
        <f>BR27+BR17</f>
        <v>6.6480000000000003E-3</v>
      </c>
      <c r="BS6" s="1003">
        <f>ROUND(SQRT(BT6^2+BU6^2)*1000/(SQRT(3)*BT9),2)</f>
        <v>0.92</v>
      </c>
      <c r="BT6" s="1004">
        <f>BT27+BT17</f>
        <v>1.4548E-2</v>
      </c>
      <c r="BU6" s="1005">
        <f>BU27+BU17</f>
        <v>7.4839999999999993E-3</v>
      </c>
      <c r="BV6" s="1003">
        <f>ROUND(SQRT(BW6^2+BX6^2)*1000/(SQRT(3)*BW9),2)</f>
        <v>0.92</v>
      </c>
      <c r="BW6" s="1004">
        <f>BW27+BW17</f>
        <v>1.5667999999999998E-2</v>
      </c>
      <c r="BX6" s="1005">
        <f>BX27+BX17</f>
        <v>4.7359999999999998E-3</v>
      </c>
      <c r="BY6" s="1003">
        <f>ROUND(SQRT(BZ6^2+CA6^2)*1000/(SQRT(3)*BZ9),2)</f>
        <v>1</v>
      </c>
      <c r="BZ6" s="1004">
        <f>BZ27+BZ17</f>
        <v>1.7167999999999999E-2</v>
      </c>
      <c r="CA6" s="1005">
        <f>CA27+CA17</f>
        <v>4.7199999999999994E-3</v>
      </c>
      <c r="CB6" s="877">
        <f>I6+L6+O6+R6+U6+X6+AA6+AD6+AG6+AJ6+AM6+AP6+AS6+AV6+AY6+BB6+BE6+BH6++BK6+BN6+BQ6+BT6+BW6+BZ6</f>
        <v>0.346636</v>
      </c>
      <c r="CC6" s="877">
        <f>J6+M6+P6+S6+V6+Y6+AB6+AE6+AH6+AK6+AN6+AQ6+AT6+AW6+AZ6+BC6+BF6+BI6++BL6+BO6+BR6+BU6+BX6+CA6</f>
        <v>0.16141999999999998</v>
      </c>
    </row>
    <row r="7" spans="1:84" ht="13.5" thickBot="1" x14ac:dyDescent="0.25">
      <c r="A7" s="998"/>
      <c r="B7" s="1006"/>
      <c r="C7" s="628"/>
      <c r="D7" s="1007"/>
      <c r="E7" s="628"/>
      <c r="F7" s="1008"/>
      <c r="G7" s="1001"/>
      <c r="H7" s="1009"/>
      <c r="I7" s="1010"/>
      <c r="J7" s="1011"/>
      <c r="K7" s="1009"/>
      <c r="L7" s="1010"/>
      <c r="M7" s="1011"/>
      <c r="N7" s="1009"/>
      <c r="O7" s="1010"/>
      <c r="P7" s="1011"/>
      <c r="Q7" s="1009"/>
      <c r="R7" s="1010"/>
      <c r="S7" s="1011"/>
      <c r="T7" s="1009"/>
      <c r="U7" s="1010"/>
      <c r="V7" s="1011"/>
      <c r="W7" s="1009"/>
      <c r="X7" s="1010"/>
      <c r="Y7" s="1011"/>
      <c r="Z7" s="1012"/>
      <c r="AA7" s="1010"/>
      <c r="AB7" s="1013"/>
      <c r="AC7" s="1009"/>
      <c r="AD7" s="1010"/>
      <c r="AE7" s="1011"/>
      <c r="AF7" s="1009"/>
      <c r="AG7" s="1010"/>
      <c r="AH7" s="1011"/>
      <c r="AI7" s="1009"/>
      <c r="AJ7" s="1010"/>
      <c r="AK7" s="1011"/>
      <c r="AL7" s="1009"/>
      <c r="AM7" s="1010"/>
      <c r="AN7" s="1011"/>
      <c r="AO7" s="1009"/>
      <c r="AP7" s="1010"/>
      <c r="AQ7" s="1011"/>
      <c r="AR7" s="1009"/>
      <c r="AS7" s="1010"/>
      <c r="AT7" s="1011"/>
      <c r="AU7" s="1009"/>
      <c r="AV7" s="1010"/>
      <c r="AW7" s="1011"/>
      <c r="AX7" s="1012"/>
      <c r="AY7" s="1010"/>
      <c r="AZ7" s="1013"/>
      <c r="BA7" s="1009"/>
      <c r="BB7" s="1010"/>
      <c r="BC7" s="1011"/>
      <c r="BD7" s="1009"/>
      <c r="BE7" s="1010"/>
      <c r="BF7" s="1011"/>
      <c r="BG7" s="1012"/>
      <c r="BH7" s="1010"/>
      <c r="BI7" s="1011"/>
      <c r="BJ7" s="1009"/>
      <c r="BK7" s="1010"/>
      <c r="BL7" s="1011"/>
      <c r="BM7" s="1009"/>
      <c r="BN7" s="1010"/>
      <c r="BO7" s="1011"/>
      <c r="BP7" s="1009"/>
      <c r="BQ7" s="1010"/>
      <c r="BR7" s="1011"/>
      <c r="BS7" s="1009"/>
      <c r="BT7" s="1010"/>
      <c r="BU7" s="1011"/>
      <c r="BV7" s="1009"/>
      <c r="BW7" s="1010"/>
      <c r="BX7" s="1011"/>
      <c r="BY7" s="1009"/>
      <c r="BZ7" s="1010"/>
      <c r="CA7" s="1011"/>
    </row>
    <row r="8" spans="1:84" x14ac:dyDescent="0.2">
      <c r="A8" s="1000"/>
      <c r="B8" s="1001" t="s">
        <v>23</v>
      </c>
      <c r="C8" s="1014">
        <v>2.5</v>
      </c>
      <c r="D8" s="989"/>
      <c r="E8" s="988"/>
      <c r="F8" s="1015" t="s">
        <v>175</v>
      </c>
      <c r="G8" s="1016"/>
      <c r="H8" s="1017"/>
      <c r="I8" s="1018">
        <v>120</v>
      </c>
      <c r="J8" s="1019"/>
      <c r="K8" s="1017"/>
      <c r="L8" s="1018">
        <v>120</v>
      </c>
      <c r="M8" s="1019"/>
      <c r="N8" s="1017"/>
      <c r="O8" s="1018">
        <v>120</v>
      </c>
      <c r="P8" s="1019"/>
      <c r="Q8" s="1017"/>
      <c r="R8" s="1018">
        <v>120</v>
      </c>
      <c r="S8" s="1019"/>
      <c r="T8" s="1017"/>
      <c r="U8" s="1018">
        <v>120</v>
      </c>
      <c r="V8" s="1019"/>
      <c r="W8" s="1017"/>
      <c r="X8" s="1018">
        <v>120</v>
      </c>
      <c r="Y8" s="1019"/>
      <c r="Z8" s="1017"/>
      <c r="AA8" s="1018">
        <v>120</v>
      </c>
      <c r="AB8" s="1019"/>
      <c r="AC8" s="1017"/>
      <c r="AD8" s="1018">
        <v>120</v>
      </c>
      <c r="AE8" s="1019"/>
      <c r="AF8" s="1017"/>
      <c r="AG8" s="1018">
        <v>120</v>
      </c>
      <c r="AH8" s="1019"/>
      <c r="AI8" s="1017"/>
      <c r="AJ8" s="1018">
        <v>120</v>
      </c>
      <c r="AK8" s="1019"/>
      <c r="AL8" s="1017"/>
      <c r="AM8" s="1018">
        <v>120</v>
      </c>
      <c r="AN8" s="1019"/>
      <c r="AO8" s="1017"/>
      <c r="AP8" s="1018">
        <v>120</v>
      </c>
      <c r="AQ8" s="1019"/>
      <c r="AR8" s="1017"/>
      <c r="AS8" s="1018">
        <v>120</v>
      </c>
      <c r="AT8" s="1019"/>
      <c r="AU8" s="1017"/>
      <c r="AV8" s="1018">
        <v>120</v>
      </c>
      <c r="AW8" s="1019"/>
      <c r="AX8" s="1017"/>
      <c r="AY8" s="1018">
        <v>120</v>
      </c>
      <c r="AZ8" s="1019"/>
      <c r="BA8" s="1017"/>
      <c r="BB8" s="1018">
        <v>120</v>
      </c>
      <c r="BC8" s="1019"/>
      <c r="BD8" s="1017"/>
      <c r="BE8" s="1018">
        <v>120</v>
      </c>
      <c r="BF8" s="1019"/>
      <c r="BG8" s="1017"/>
      <c r="BH8" s="1018">
        <v>120</v>
      </c>
      <c r="BI8" s="1019"/>
      <c r="BJ8" s="1017"/>
      <c r="BK8" s="1018">
        <v>120</v>
      </c>
      <c r="BL8" s="1019"/>
      <c r="BM8" s="1017"/>
      <c r="BN8" s="1018">
        <v>120</v>
      </c>
      <c r="BO8" s="1019"/>
      <c r="BP8" s="1017"/>
      <c r="BQ8" s="1018">
        <v>120</v>
      </c>
      <c r="BR8" s="1019"/>
      <c r="BS8" s="1017"/>
      <c r="BT8" s="1018">
        <v>120</v>
      </c>
      <c r="BU8" s="1019"/>
      <c r="BV8" s="1017"/>
      <c r="BW8" s="1018">
        <v>120</v>
      </c>
      <c r="BX8" s="1019"/>
      <c r="BY8" s="1017"/>
      <c r="BZ8" s="1018">
        <v>120</v>
      </c>
      <c r="CA8" s="1019"/>
    </row>
    <row r="9" spans="1:84" ht="13.5" thickBot="1" x14ac:dyDescent="0.25">
      <c r="A9" s="1000"/>
      <c r="B9" s="1001"/>
      <c r="C9" s="628"/>
      <c r="D9" s="1000" t="s">
        <v>28</v>
      </c>
      <c r="E9" s="1001"/>
      <c r="F9" s="1020" t="s">
        <v>176</v>
      </c>
      <c r="G9" s="1021"/>
      <c r="H9" s="1022"/>
      <c r="I9" s="1023">
        <v>10.3</v>
      </c>
      <c r="J9" s="1024"/>
      <c r="K9" s="1022"/>
      <c r="L9" s="1023">
        <v>10.3</v>
      </c>
      <c r="M9" s="1024"/>
      <c r="N9" s="1022"/>
      <c r="O9" s="1023">
        <v>10.3</v>
      </c>
      <c r="P9" s="1024"/>
      <c r="Q9" s="1022"/>
      <c r="R9" s="1023">
        <v>10.3</v>
      </c>
      <c r="S9" s="1024"/>
      <c r="T9" s="1022"/>
      <c r="U9" s="1023">
        <v>10.3</v>
      </c>
      <c r="V9" s="1024"/>
      <c r="W9" s="1022"/>
      <c r="X9" s="1023">
        <v>10.3</v>
      </c>
      <c r="Y9" s="1024"/>
      <c r="Z9" s="1022"/>
      <c r="AA9" s="1023">
        <v>10.3</v>
      </c>
      <c r="AB9" s="1024"/>
      <c r="AC9" s="1022"/>
      <c r="AD9" s="1023">
        <v>10.3</v>
      </c>
      <c r="AE9" s="1024"/>
      <c r="AF9" s="1022"/>
      <c r="AG9" s="1023">
        <v>10.3</v>
      </c>
      <c r="AH9" s="1024"/>
      <c r="AI9" s="1022"/>
      <c r="AJ9" s="1023">
        <v>10.3</v>
      </c>
      <c r="AK9" s="1024"/>
      <c r="AL9" s="1022"/>
      <c r="AM9" s="1023">
        <v>10.3</v>
      </c>
      <c r="AN9" s="1024"/>
      <c r="AO9" s="1022"/>
      <c r="AP9" s="1023">
        <v>10.3</v>
      </c>
      <c r="AQ9" s="1024"/>
      <c r="AR9" s="1022"/>
      <c r="AS9" s="1023">
        <v>10.3</v>
      </c>
      <c r="AT9" s="1024"/>
      <c r="AU9" s="1022"/>
      <c r="AV9" s="1023">
        <v>10.3</v>
      </c>
      <c r="AW9" s="1024"/>
      <c r="AX9" s="1022"/>
      <c r="AY9" s="1023">
        <v>10.3</v>
      </c>
      <c r="AZ9" s="1024"/>
      <c r="BA9" s="1022"/>
      <c r="BB9" s="1023">
        <v>10.3</v>
      </c>
      <c r="BC9" s="1024"/>
      <c r="BD9" s="1022"/>
      <c r="BE9" s="1023">
        <v>10.3</v>
      </c>
      <c r="BF9" s="1024"/>
      <c r="BG9" s="1022"/>
      <c r="BH9" s="1023">
        <v>10.3</v>
      </c>
      <c r="BI9" s="1024"/>
      <c r="BJ9" s="1022"/>
      <c r="BK9" s="1023">
        <v>10.3</v>
      </c>
      <c r="BL9" s="1024"/>
      <c r="BM9" s="1022"/>
      <c r="BN9" s="1023">
        <v>10.3</v>
      </c>
      <c r="BO9" s="1024"/>
      <c r="BP9" s="1022"/>
      <c r="BQ9" s="1023">
        <v>10.3</v>
      </c>
      <c r="BR9" s="1024"/>
      <c r="BS9" s="1022"/>
      <c r="BT9" s="1023">
        <v>10.3</v>
      </c>
      <c r="BU9" s="1024"/>
      <c r="BV9" s="1022"/>
      <c r="BW9" s="1023">
        <v>10.3</v>
      </c>
      <c r="BX9" s="1024"/>
      <c r="BY9" s="1022"/>
      <c r="BZ9" s="1023">
        <v>10.3</v>
      </c>
      <c r="CA9" s="1024"/>
    </row>
    <row r="10" spans="1:84" ht="13.5" thickBot="1" x14ac:dyDescent="0.25">
      <c r="A10" s="1025"/>
      <c r="B10" s="981"/>
      <c r="C10" s="981"/>
      <c r="D10" s="963" t="s">
        <v>27</v>
      </c>
      <c r="E10" s="966"/>
      <c r="F10" s="966"/>
      <c r="G10" s="1026"/>
      <c r="H10" s="963"/>
      <c r="I10" s="966">
        <v>19</v>
      </c>
      <c r="J10" s="1026"/>
      <c r="K10" s="963"/>
      <c r="L10" s="966">
        <v>19</v>
      </c>
      <c r="M10" s="1026"/>
      <c r="N10" s="963"/>
      <c r="O10" s="966">
        <v>19</v>
      </c>
      <c r="P10" s="1026"/>
      <c r="Q10" s="963"/>
      <c r="R10" s="966">
        <v>19</v>
      </c>
      <c r="S10" s="1026"/>
      <c r="T10" s="963"/>
      <c r="U10" s="966">
        <v>19</v>
      </c>
      <c r="V10" s="1026"/>
      <c r="W10" s="963"/>
      <c r="X10" s="966">
        <v>19</v>
      </c>
      <c r="Y10" s="1026"/>
      <c r="Z10" s="963"/>
      <c r="AA10" s="966">
        <v>19</v>
      </c>
      <c r="AB10" s="1026"/>
      <c r="AC10" s="963"/>
      <c r="AD10" s="966">
        <v>19</v>
      </c>
      <c r="AE10" s="1026"/>
      <c r="AF10" s="963"/>
      <c r="AG10" s="966">
        <v>19</v>
      </c>
      <c r="AH10" s="1026"/>
      <c r="AI10" s="963"/>
      <c r="AJ10" s="966">
        <v>19</v>
      </c>
      <c r="AK10" s="1026"/>
      <c r="AL10" s="963"/>
      <c r="AM10" s="966">
        <v>19</v>
      </c>
      <c r="AN10" s="1026"/>
      <c r="AO10" s="963"/>
      <c r="AP10" s="966">
        <v>19</v>
      </c>
      <c r="AQ10" s="1026"/>
      <c r="AR10" s="963"/>
      <c r="AS10" s="966">
        <v>19</v>
      </c>
      <c r="AT10" s="1026"/>
      <c r="AU10" s="963"/>
      <c r="AV10" s="966">
        <v>19</v>
      </c>
      <c r="AW10" s="1026"/>
      <c r="AX10" s="963"/>
      <c r="AY10" s="966">
        <v>19</v>
      </c>
      <c r="AZ10" s="1026"/>
      <c r="BA10" s="963"/>
      <c r="BB10" s="966">
        <v>19</v>
      </c>
      <c r="BC10" s="1026"/>
      <c r="BD10" s="963"/>
      <c r="BE10" s="966">
        <v>19</v>
      </c>
      <c r="BF10" s="1026"/>
      <c r="BG10" s="963"/>
      <c r="BH10" s="966">
        <v>19</v>
      </c>
      <c r="BI10" s="1026"/>
      <c r="BJ10" s="963"/>
      <c r="BK10" s="966">
        <v>19</v>
      </c>
      <c r="BL10" s="1026"/>
      <c r="BM10" s="963"/>
      <c r="BN10" s="966">
        <v>19</v>
      </c>
      <c r="BO10" s="1026"/>
      <c r="BP10" s="963"/>
      <c r="BQ10" s="966">
        <v>19</v>
      </c>
      <c r="BR10" s="1026"/>
      <c r="BS10" s="963"/>
      <c r="BT10" s="966">
        <v>19</v>
      </c>
      <c r="BU10" s="1026"/>
      <c r="BV10" s="963"/>
      <c r="BW10" s="966">
        <v>19</v>
      </c>
      <c r="BX10" s="1026"/>
      <c r="BY10" s="963"/>
      <c r="BZ10" s="966">
        <v>19</v>
      </c>
      <c r="CA10" s="1026"/>
    </row>
    <row r="11" spans="1:84" x14ac:dyDescent="0.2">
      <c r="A11" s="989"/>
      <c r="B11" s="988"/>
      <c r="C11" s="1027"/>
      <c r="D11" s="989"/>
      <c r="E11" s="988"/>
      <c r="F11" s="990" t="s">
        <v>175</v>
      </c>
      <c r="G11" s="1016"/>
      <c r="H11" s="992"/>
      <c r="I11" s="997"/>
      <c r="J11" s="994"/>
      <c r="K11" s="992"/>
      <c r="L11" s="997"/>
      <c r="M11" s="994"/>
      <c r="N11" s="992"/>
      <c r="O11" s="997"/>
      <c r="P11" s="994"/>
      <c r="Q11" s="992"/>
      <c r="R11" s="997"/>
      <c r="S11" s="994"/>
      <c r="T11" s="992"/>
      <c r="U11" s="997"/>
      <c r="V11" s="994"/>
      <c r="W11" s="992"/>
      <c r="X11" s="997"/>
      <c r="Y11" s="994"/>
      <c r="Z11" s="995"/>
      <c r="AA11" s="997"/>
      <c r="AB11" s="996"/>
      <c r="AC11" s="992"/>
      <c r="AD11" s="997"/>
      <c r="AE11" s="994"/>
      <c r="AF11" s="992"/>
      <c r="AG11" s="997"/>
      <c r="AH11" s="994"/>
      <c r="AI11" s="992"/>
      <c r="AJ11" s="997"/>
      <c r="AK11" s="994"/>
      <c r="AL11" s="992"/>
      <c r="AM11" s="997"/>
      <c r="AN11" s="994"/>
      <c r="AO11" s="992"/>
      <c r="AP11" s="997"/>
      <c r="AQ11" s="994"/>
      <c r="AR11" s="992"/>
      <c r="AS11" s="997"/>
      <c r="AT11" s="994"/>
      <c r="AU11" s="992"/>
      <c r="AV11" s="997"/>
      <c r="AW11" s="994"/>
      <c r="AX11" s="995"/>
      <c r="AY11" s="997"/>
      <c r="AZ11" s="996"/>
      <c r="BA11" s="992"/>
      <c r="BB11" s="997"/>
      <c r="BC11" s="994"/>
      <c r="BD11" s="992"/>
      <c r="BE11" s="997"/>
      <c r="BF11" s="994"/>
      <c r="BG11" s="995"/>
      <c r="BH11" s="997"/>
      <c r="BI11" s="994"/>
      <c r="BJ11" s="992"/>
      <c r="BK11" s="997"/>
      <c r="BL11" s="994"/>
      <c r="BM11" s="992"/>
      <c r="BN11" s="997"/>
      <c r="BO11" s="994"/>
      <c r="BP11" s="992"/>
      <c r="BQ11" s="997"/>
      <c r="BR11" s="994"/>
      <c r="BS11" s="992"/>
      <c r="BT11" s="997"/>
      <c r="BU11" s="994"/>
      <c r="BV11" s="992"/>
      <c r="BW11" s="997"/>
      <c r="BX11" s="994"/>
      <c r="BY11" s="992"/>
      <c r="BZ11" s="997"/>
      <c r="CA11" s="994"/>
    </row>
    <row r="12" spans="1:84" x14ac:dyDescent="0.2">
      <c r="A12" s="1000"/>
      <c r="B12" s="1001"/>
      <c r="C12" s="1028"/>
      <c r="D12" s="1000" t="s">
        <v>24</v>
      </c>
      <c r="E12" s="1001"/>
      <c r="F12" s="1020" t="s">
        <v>176</v>
      </c>
      <c r="G12" s="1029"/>
      <c r="H12" s="1003">
        <f>ROUND(SQRT(I12^2+J12^2)*1000/(SQRT(3)*I15),2)</f>
        <v>12.52</v>
      </c>
      <c r="I12" s="1004">
        <f>I28+I19</f>
        <v>0.186</v>
      </c>
      <c r="J12" s="1030">
        <f>J28+J19</f>
        <v>0.12356399999999999</v>
      </c>
      <c r="K12" s="1003">
        <f>ROUND(SQRT(L12^2+M12^2)*1000/(SQRT(3)*L15),2)</f>
        <v>13.07</v>
      </c>
      <c r="L12" s="1004">
        <f>L28+L19</f>
        <v>0.19980000000000001</v>
      </c>
      <c r="M12" s="1030">
        <f>M28+M19</f>
        <v>0.12028</v>
      </c>
      <c r="N12" s="1003">
        <f>ROUND(SQRT(O12^2+P12^2)*1000/(SQRT(3)*O15),2)</f>
        <v>13.35</v>
      </c>
      <c r="O12" s="1004">
        <f>O28+O19</f>
        <v>0.20369999999999999</v>
      </c>
      <c r="P12" s="1030">
        <f>P28+P19</f>
        <v>0.12356399999999999</v>
      </c>
      <c r="Q12" s="1003">
        <f>ROUND(SQRT(R12^2+S12^2)*1000/(SQRT(3)*R15),2)</f>
        <v>12.94</v>
      </c>
      <c r="R12" s="1004">
        <f>R28+R19</f>
        <v>0.19589999999999999</v>
      </c>
      <c r="S12" s="1030">
        <f>S28+S19</f>
        <v>0.12206399999999999</v>
      </c>
      <c r="T12" s="1003">
        <f>ROUND(SQRT(U12^2+V12^2)*1000/(SQRT(3)*U15),2)</f>
        <v>13.69</v>
      </c>
      <c r="U12" s="1004">
        <f>U28+U19</f>
        <v>0.21510000000000001</v>
      </c>
      <c r="V12" s="1030">
        <f>V28+V19</f>
        <v>0.11576399999999999</v>
      </c>
      <c r="W12" s="1003">
        <f>ROUND(SQRT(X12^2+Y12^2)*1000/(SQRT(3)*X15),2)</f>
        <v>14</v>
      </c>
      <c r="X12" s="1004">
        <f>X28+X19</f>
        <v>0.2175</v>
      </c>
      <c r="Y12" s="1030">
        <f>Y28+Y19</f>
        <v>0.12268</v>
      </c>
      <c r="Z12" s="1003">
        <f>ROUND(SQRT(AA12^2+AB12^2)*1000/(SQRT(3)*AA15),2)</f>
        <v>15.23</v>
      </c>
      <c r="AA12" s="1004">
        <f>AA28+AA19</f>
        <v>0.23669999999999999</v>
      </c>
      <c r="AB12" s="1030">
        <f>AB28+AB19</f>
        <v>0.133464</v>
      </c>
      <c r="AC12" s="1003">
        <f>ROUND(SQRT(AD12^2+AE12^2)*1000/(SQRT(3)*AD15),2)</f>
        <v>15.7</v>
      </c>
      <c r="AD12" s="1004">
        <f>AD28+AD19</f>
        <v>0.24809999999999999</v>
      </c>
      <c r="AE12" s="1030">
        <f>AE28+AE19</f>
        <v>0.12988000000000002</v>
      </c>
      <c r="AF12" s="1003">
        <f>ROUND(SQRT(AG12^2+AH12^2)*1000/(SQRT(3)*AG15),2)</f>
        <v>15.85</v>
      </c>
      <c r="AG12" s="1004">
        <f>AG28+AG19</f>
        <v>0.2475</v>
      </c>
      <c r="AH12" s="1030">
        <f>AH28+AH19</f>
        <v>0.13678000000000001</v>
      </c>
      <c r="AI12" s="1003">
        <f>ROUND(SQRT(AJ12^2+AK12^2)*1000/(SQRT(3)*AJ15),2)</f>
        <v>16.52</v>
      </c>
      <c r="AJ12" s="1004">
        <f>AJ28+AJ19</f>
        <v>0.25740000000000002</v>
      </c>
      <c r="AK12" s="1030">
        <f>AK28+AK19</f>
        <v>0.14336399999999999</v>
      </c>
      <c r="AL12" s="1003">
        <f>ROUND(SQRT(AM12^2+AN12^2)*1000/(SQRT(3)*AM15),2)</f>
        <v>16.63</v>
      </c>
      <c r="AM12" s="1004">
        <f>AM28+AM19</f>
        <v>0.25919999999999999</v>
      </c>
      <c r="AN12" s="1030">
        <f>AN28+AN19</f>
        <v>0.14428000000000002</v>
      </c>
      <c r="AO12" s="1003">
        <f>ROUND(SQRT(AP12^2+AQ12^2)*1000/(SQRT(3)*AP15),2)</f>
        <v>16.920000000000002</v>
      </c>
      <c r="AP12" s="1004">
        <f>AP28+AP19</f>
        <v>0.26369999999999999</v>
      </c>
      <c r="AQ12" s="1030">
        <f>AQ28+AQ19</f>
        <v>0.14698</v>
      </c>
      <c r="AR12" s="1003">
        <f>ROUND(SQRT(AS12^2+AT12^2)*1000/(SQRT(3)*AS15),2)</f>
        <v>16.559999999999999</v>
      </c>
      <c r="AS12" s="1004">
        <f>AS28+AS19</f>
        <v>0.25740000000000002</v>
      </c>
      <c r="AT12" s="1030">
        <f>AT28+AT19</f>
        <v>0.14516399999999999</v>
      </c>
      <c r="AU12" s="1003">
        <f>ROUND(SQRT(AV12^2+AW12^2)*1000/(SQRT(3)*AV15),2)</f>
        <v>16.07</v>
      </c>
      <c r="AV12" s="1004">
        <f>AV28+AV19</f>
        <v>0.25169999999999998</v>
      </c>
      <c r="AW12" s="1030">
        <f>AW28+AW19</f>
        <v>0.13738</v>
      </c>
      <c r="AX12" s="1003">
        <f>ROUND(SQRT(AY12^2+AZ12^2)*1000/(SQRT(3)*AY15),2)</f>
        <v>16.489999999999998</v>
      </c>
      <c r="AY12" s="1004">
        <f>AY28+AY19</f>
        <v>0.25650000000000001</v>
      </c>
      <c r="AZ12" s="1030">
        <f>AZ28+AZ19</f>
        <v>0.14398000000000002</v>
      </c>
      <c r="BA12" s="1003">
        <f>ROUND(SQRT(BB12^2+BC12^2)*1000/(SQRT(3)*BB15),2)</f>
        <v>16.46</v>
      </c>
      <c r="BB12" s="1004">
        <f>BB28+BB19</f>
        <v>0.25679999999999997</v>
      </c>
      <c r="BC12" s="1030">
        <f>BC28+BC19</f>
        <v>0.14246400000000001</v>
      </c>
      <c r="BD12" s="1003">
        <f>ROUND(SQRT(BE12^2+BF12^2)*1000/(SQRT(3)*BE15),2)</f>
        <v>16.11</v>
      </c>
      <c r="BE12" s="1004">
        <f>BE28+BE19</f>
        <v>0.2472</v>
      </c>
      <c r="BF12" s="1030">
        <f>BF28+BF19</f>
        <v>0.14668</v>
      </c>
      <c r="BG12" s="1003">
        <f>ROUND(SQRT(BH12^2+BI12^2)*1000/(SQRT(3)*BH15),2)</f>
        <v>15.87</v>
      </c>
      <c r="BH12" s="1004">
        <f>BH28+BH19</f>
        <v>0.24479999999999999</v>
      </c>
      <c r="BI12" s="1030">
        <f>BI28+BI19</f>
        <v>0.14218</v>
      </c>
      <c r="BJ12" s="1003">
        <f>ROUND(SQRT(BK12^2+BL12^2)*1000/(SQRT(3)*BK15),2)</f>
        <v>15.95</v>
      </c>
      <c r="BK12" s="1004">
        <f>BK28+BK19</f>
        <v>0.24779999999999999</v>
      </c>
      <c r="BL12" s="1030">
        <f>BL28+BL19</f>
        <v>0.139764</v>
      </c>
      <c r="BM12" s="1003">
        <f>ROUND(SQRT(BN12^2+BO12^2)*1000/(SQRT(3)*BN15),2)</f>
        <v>15.68</v>
      </c>
      <c r="BN12" s="1004">
        <f>BN28+BN19</f>
        <v>0.24510000000000001</v>
      </c>
      <c r="BO12" s="1030">
        <f>BO28+BO19</f>
        <v>0.13468000000000002</v>
      </c>
      <c r="BP12" s="1003">
        <f>ROUND(SQRT(BQ12^2+BR12^2)*1000/(SQRT(3)*BQ15),2)</f>
        <v>15.89</v>
      </c>
      <c r="BQ12" s="1004">
        <f>BQ28+BQ19</f>
        <v>0.24690000000000001</v>
      </c>
      <c r="BR12" s="1030">
        <f>BR28+BR19</f>
        <v>0.139464</v>
      </c>
      <c r="BS12" s="1003">
        <f>ROUND(SQRT(BT12^2+BU12^2)*1000/(SQRT(3)*BT15),2)</f>
        <v>15.93</v>
      </c>
      <c r="BT12" s="1004">
        <f>BT28+BT19</f>
        <v>0.2487</v>
      </c>
      <c r="BU12" s="1030">
        <f>BU28+BU19</f>
        <v>0.13738</v>
      </c>
      <c r="BV12" s="1003">
        <f>ROUND(SQRT(BW12^2+BX12^2)*1000/(SQRT(3)*BW15),2)</f>
        <v>14.27</v>
      </c>
      <c r="BW12" s="1004">
        <f>BW28+BW19</f>
        <v>0.21779999999999999</v>
      </c>
      <c r="BX12" s="1030">
        <f>BX28+BX19</f>
        <v>0.131964</v>
      </c>
      <c r="BY12" s="1003">
        <f>ROUND(SQRT(BZ12^2+CA12^2)*1000/(SQRT(3)*BZ15),2)</f>
        <v>13.94</v>
      </c>
      <c r="BZ12" s="1004">
        <f>BZ28+BZ19</f>
        <v>0.21179999999999999</v>
      </c>
      <c r="CA12" s="1030">
        <f>CA28+CA19</f>
        <v>0.13048000000000001</v>
      </c>
      <c r="CB12" s="877">
        <f>I12+L12+O12+R12+U12+X12+AA12+AD12+AG12+AJ12+AM12+AP12+AS12+AV12+AY12+BB12+BE12+BH12++BK12+BN12+BQ12+BT12+BW12+BZ12</f>
        <v>5.6631</v>
      </c>
      <c r="CC12" s="877">
        <f>J12+M12+P12+S12+V12+Y12+AB12+AE12+AH12+AK12+AN12+AQ12+AT12+AW12+AZ12+BC12+BF12+BI12++BL12+BO12+BR12+BU12+BX12+CA12</f>
        <v>3.2342439999999995</v>
      </c>
      <c r="CF12" s="960">
        <v>-7.8560000000000019E-3</v>
      </c>
    </row>
    <row r="13" spans="1:84" ht="13.5" thickBot="1" x14ac:dyDescent="0.25">
      <c r="A13" s="1000"/>
      <c r="B13" s="1001"/>
      <c r="C13" s="1028"/>
      <c r="D13" s="1007"/>
      <c r="E13" s="981"/>
      <c r="F13" s="1008"/>
      <c r="G13" s="1031"/>
      <c r="H13" s="1032"/>
      <c r="I13" s="1010"/>
      <c r="J13" s="1011"/>
      <c r="K13" s="1032"/>
      <c r="L13" s="1010"/>
      <c r="M13" s="1011"/>
      <c r="N13" s="1032"/>
      <c r="O13" s="1010"/>
      <c r="P13" s="1011"/>
      <c r="Q13" s="1032"/>
      <c r="R13" s="1010"/>
      <c r="S13" s="1011"/>
      <c r="T13" s="1032"/>
      <c r="U13" s="1010"/>
      <c r="V13" s="1011"/>
      <c r="W13" s="1032"/>
      <c r="X13" s="1010"/>
      <c r="Y13" s="1011"/>
      <c r="Z13" s="1033"/>
      <c r="AA13" s="1010"/>
      <c r="AB13" s="1013"/>
      <c r="AC13" s="1032"/>
      <c r="AD13" s="1010"/>
      <c r="AE13" s="1034"/>
      <c r="AF13" s="1032"/>
      <c r="AG13" s="1010"/>
      <c r="AH13" s="1034"/>
      <c r="AI13" s="1032"/>
      <c r="AJ13" s="1010"/>
      <c r="AK13" s="1034"/>
      <c r="AL13" s="1032"/>
      <c r="AM13" s="1010"/>
      <c r="AN13" s="1034"/>
      <c r="AO13" s="1032"/>
      <c r="AP13" s="1010"/>
      <c r="AQ13" s="1034"/>
      <c r="AR13" s="1032"/>
      <c r="AS13" s="1010"/>
      <c r="AT13" s="1034"/>
      <c r="AU13" s="1032"/>
      <c r="AV13" s="1010"/>
      <c r="AW13" s="1034"/>
      <c r="AX13" s="1033"/>
      <c r="AY13" s="1010"/>
      <c r="AZ13" s="1035"/>
      <c r="BA13" s="1032"/>
      <c r="BB13" s="1010"/>
      <c r="BC13" s="1034"/>
      <c r="BD13" s="1032"/>
      <c r="BE13" s="1010"/>
      <c r="BF13" s="1011"/>
      <c r="BG13" s="1033"/>
      <c r="BH13" s="1010"/>
      <c r="BI13" s="1011"/>
      <c r="BJ13" s="1032"/>
      <c r="BK13" s="1010"/>
      <c r="BL13" s="1011"/>
      <c r="BM13" s="1032"/>
      <c r="BN13" s="1010"/>
      <c r="BO13" s="1011"/>
      <c r="BP13" s="1032"/>
      <c r="BQ13" s="1010"/>
      <c r="BR13" s="1011"/>
      <c r="BS13" s="1032"/>
      <c r="BT13" s="1010"/>
      <c r="BU13" s="1011"/>
      <c r="BV13" s="1032"/>
      <c r="BW13" s="1010"/>
      <c r="BX13" s="1011"/>
      <c r="BY13" s="1032"/>
      <c r="BZ13" s="1010"/>
      <c r="CA13" s="1011"/>
    </row>
    <row r="14" spans="1:84" x14ac:dyDescent="0.2">
      <c r="A14" s="998"/>
      <c r="B14" s="1001" t="s">
        <v>91</v>
      </c>
      <c r="C14" s="1036">
        <v>2.5</v>
      </c>
      <c r="D14" s="989"/>
      <c r="E14" s="988"/>
      <c r="F14" s="990" t="s">
        <v>175</v>
      </c>
      <c r="G14" s="991"/>
      <c r="H14" s="1017"/>
      <c r="I14" s="1018">
        <v>120</v>
      </c>
      <c r="J14" s="1019"/>
      <c r="K14" s="1017"/>
      <c r="L14" s="1018">
        <v>120</v>
      </c>
      <c r="M14" s="1019"/>
      <c r="N14" s="1017"/>
      <c r="O14" s="1018">
        <v>120</v>
      </c>
      <c r="P14" s="1019"/>
      <c r="Q14" s="1017"/>
      <c r="R14" s="1018">
        <v>120</v>
      </c>
      <c r="S14" s="1019"/>
      <c r="T14" s="1017"/>
      <c r="U14" s="1018">
        <v>120</v>
      </c>
      <c r="V14" s="1019"/>
      <c r="W14" s="1017"/>
      <c r="X14" s="1018">
        <v>120</v>
      </c>
      <c r="Y14" s="1019"/>
      <c r="Z14" s="1017"/>
      <c r="AA14" s="1018">
        <v>120</v>
      </c>
      <c r="AB14" s="1019"/>
      <c r="AC14" s="1017"/>
      <c r="AD14" s="1018">
        <v>120</v>
      </c>
      <c r="AE14" s="1019"/>
      <c r="AF14" s="1017"/>
      <c r="AG14" s="1018">
        <v>120</v>
      </c>
      <c r="AH14" s="1019"/>
      <c r="AI14" s="1017"/>
      <c r="AJ14" s="1018">
        <v>120</v>
      </c>
      <c r="AK14" s="1019"/>
      <c r="AL14" s="1017"/>
      <c r="AM14" s="1018">
        <v>120</v>
      </c>
      <c r="AN14" s="1019"/>
      <c r="AO14" s="1017"/>
      <c r="AP14" s="1018">
        <v>120</v>
      </c>
      <c r="AQ14" s="1019"/>
      <c r="AR14" s="1017"/>
      <c r="AS14" s="1018">
        <v>120</v>
      </c>
      <c r="AT14" s="1019"/>
      <c r="AU14" s="1017"/>
      <c r="AV14" s="1018">
        <v>120</v>
      </c>
      <c r="AW14" s="1019"/>
      <c r="AX14" s="1017"/>
      <c r="AY14" s="1018">
        <v>120</v>
      </c>
      <c r="AZ14" s="1019"/>
      <c r="BA14" s="1017"/>
      <c r="BB14" s="1018">
        <v>120</v>
      </c>
      <c r="BC14" s="1019"/>
      <c r="BD14" s="1017"/>
      <c r="BE14" s="1018">
        <v>120</v>
      </c>
      <c r="BF14" s="1019"/>
      <c r="BG14" s="1017"/>
      <c r="BH14" s="1018">
        <v>120</v>
      </c>
      <c r="BI14" s="1019"/>
      <c r="BJ14" s="1017"/>
      <c r="BK14" s="1018">
        <v>120</v>
      </c>
      <c r="BL14" s="1019"/>
      <c r="BM14" s="1017"/>
      <c r="BN14" s="1018">
        <v>120</v>
      </c>
      <c r="BO14" s="1019"/>
      <c r="BP14" s="1017"/>
      <c r="BQ14" s="1018">
        <v>120</v>
      </c>
      <c r="BR14" s="1019"/>
      <c r="BS14" s="1017"/>
      <c r="BT14" s="1018">
        <v>120</v>
      </c>
      <c r="BU14" s="1019"/>
      <c r="BV14" s="1017"/>
      <c r="BW14" s="1018">
        <v>120</v>
      </c>
      <c r="BX14" s="1019"/>
      <c r="BY14" s="1017"/>
      <c r="BZ14" s="1018">
        <v>120</v>
      </c>
      <c r="CA14" s="1019"/>
    </row>
    <row r="15" spans="1:84" ht="13.5" thickBot="1" x14ac:dyDescent="0.25">
      <c r="A15" s="998"/>
      <c r="B15" s="999"/>
      <c r="C15" s="1036"/>
      <c r="D15" s="1000" t="s">
        <v>28</v>
      </c>
      <c r="E15" s="1001"/>
      <c r="F15" s="1020" t="s">
        <v>176</v>
      </c>
      <c r="G15" s="991"/>
      <c r="H15" s="1022"/>
      <c r="I15" s="1023">
        <v>10.3</v>
      </c>
      <c r="J15" s="1024"/>
      <c r="K15" s="1022"/>
      <c r="L15" s="1023">
        <v>10.3</v>
      </c>
      <c r="M15" s="1024"/>
      <c r="N15" s="1022"/>
      <c r="O15" s="1023">
        <v>10.3</v>
      </c>
      <c r="P15" s="1024"/>
      <c r="Q15" s="1022"/>
      <c r="R15" s="1023">
        <v>10.3</v>
      </c>
      <c r="S15" s="1024"/>
      <c r="T15" s="1022"/>
      <c r="U15" s="1023">
        <v>10.3</v>
      </c>
      <c r="V15" s="1024"/>
      <c r="W15" s="1022"/>
      <c r="X15" s="1023">
        <v>10.3</v>
      </c>
      <c r="Y15" s="1024"/>
      <c r="Z15" s="1022"/>
      <c r="AA15" s="1023">
        <v>10.3</v>
      </c>
      <c r="AB15" s="1024"/>
      <c r="AC15" s="1022"/>
      <c r="AD15" s="1023">
        <v>10.3</v>
      </c>
      <c r="AE15" s="1024"/>
      <c r="AF15" s="1022"/>
      <c r="AG15" s="1023">
        <v>10.3</v>
      </c>
      <c r="AH15" s="1024"/>
      <c r="AI15" s="1022"/>
      <c r="AJ15" s="1023">
        <v>10.3</v>
      </c>
      <c r="AK15" s="1024"/>
      <c r="AL15" s="1022"/>
      <c r="AM15" s="1023">
        <v>10.3</v>
      </c>
      <c r="AN15" s="1024"/>
      <c r="AO15" s="1022"/>
      <c r="AP15" s="1023">
        <v>10.3</v>
      </c>
      <c r="AQ15" s="1024"/>
      <c r="AR15" s="1022"/>
      <c r="AS15" s="1023">
        <v>10.3</v>
      </c>
      <c r="AT15" s="1024"/>
      <c r="AU15" s="1022"/>
      <c r="AV15" s="1023">
        <v>10.3</v>
      </c>
      <c r="AW15" s="1024"/>
      <c r="AX15" s="1022"/>
      <c r="AY15" s="1023">
        <v>10.3</v>
      </c>
      <c r="AZ15" s="1024"/>
      <c r="BA15" s="1022"/>
      <c r="BB15" s="1023">
        <v>10.3</v>
      </c>
      <c r="BC15" s="1024"/>
      <c r="BD15" s="1022"/>
      <c r="BE15" s="1023">
        <v>10.3</v>
      </c>
      <c r="BF15" s="1024"/>
      <c r="BG15" s="1022"/>
      <c r="BH15" s="1023">
        <v>10.3</v>
      </c>
      <c r="BI15" s="1024"/>
      <c r="BJ15" s="1022"/>
      <c r="BK15" s="1023">
        <v>10.3</v>
      </c>
      <c r="BL15" s="1024"/>
      <c r="BM15" s="1022"/>
      <c r="BN15" s="1023">
        <v>10.3</v>
      </c>
      <c r="BO15" s="1024"/>
      <c r="BP15" s="1022"/>
      <c r="BQ15" s="1023">
        <v>10.3</v>
      </c>
      <c r="BR15" s="1024"/>
      <c r="BS15" s="1022"/>
      <c r="BT15" s="1023">
        <v>10.3</v>
      </c>
      <c r="BU15" s="1024"/>
      <c r="BV15" s="1022"/>
      <c r="BW15" s="1023">
        <v>10.3</v>
      </c>
      <c r="BX15" s="1024"/>
      <c r="BY15" s="1022"/>
      <c r="BZ15" s="1023">
        <v>10.3</v>
      </c>
      <c r="CA15" s="1024"/>
    </row>
    <row r="16" spans="1:84" ht="13.5" thickBot="1" x14ac:dyDescent="0.25">
      <c r="A16" s="1025"/>
      <c r="B16" s="981"/>
      <c r="C16" s="1037"/>
      <c r="D16" s="1038" t="s">
        <v>334</v>
      </c>
      <c r="E16" s="966"/>
      <c r="F16" s="966"/>
      <c r="G16" s="1026"/>
      <c r="H16" s="963"/>
      <c r="I16" s="966">
        <v>19</v>
      </c>
      <c r="J16" s="1026"/>
      <c r="K16" s="963"/>
      <c r="L16" s="966">
        <v>19</v>
      </c>
      <c r="M16" s="1026"/>
      <c r="N16" s="963"/>
      <c r="O16" s="966">
        <v>19</v>
      </c>
      <c r="P16" s="1026"/>
      <c r="Q16" s="963"/>
      <c r="R16" s="966">
        <v>19</v>
      </c>
      <c r="S16" s="1026"/>
      <c r="T16" s="963"/>
      <c r="U16" s="966">
        <v>19</v>
      </c>
      <c r="V16" s="1026"/>
      <c r="W16" s="963"/>
      <c r="X16" s="966">
        <v>19</v>
      </c>
      <c r="Y16" s="1026"/>
      <c r="Z16" s="963"/>
      <c r="AA16" s="966">
        <v>19</v>
      </c>
      <c r="AB16" s="1026"/>
      <c r="AC16" s="963"/>
      <c r="AD16" s="966">
        <v>19</v>
      </c>
      <c r="AE16" s="1026"/>
      <c r="AF16" s="963"/>
      <c r="AG16" s="966">
        <v>19</v>
      </c>
      <c r="AH16" s="1026"/>
      <c r="AI16" s="963"/>
      <c r="AJ16" s="966">
        <v>19</v>
      </c>
      <c r="AK16" s="1026"/>
      <c r="AL16" s="963"/>
      <c r="AM16" s="966">
        <v>19</v>
      </c>
      <c r="AN16" s="1026"/>
      <c r="AO16" s="963"/>
      <c r="AP16" s="966">
        <v>19</v>
      </c>
      <c r="AQ16" s="1026"/>
      <c r="AR16" s="963"/>
      <c r="AS16" s="966">
        <v>19</v>
      </c>
      <c r="AT16" s="1026"/>
      <c r="AU16" s="963"/>
      <c r="AV16" s="966">
        <v>19</v>
      </c>
      <c r="AW16" s="1026"/>
      <c r="AX16" s="963"/>
      <c r="AY16" s="966">
        <v>19</v>
      </c>
      <c r="AZ16" s="1026"/>
      <c r="BA16" s="963"/>
      <c r="BB16" s="966">
        <v>19</v>
      </c>
      <c r="BC16" s="1026"/>
      <c r="BD16" s="963"/>
      <c r="BE16" s="966">
        <v>19</v>
      </c>
      <c r="BF16" s="1026"/>
      <c r="BG16" s="963"/>
      <c r="BH16" s="966">
        <v>19</v>
      </c>
      <c r="BI16" s="1026"/>
      <c r="BJ16" s="963"/>
      <c r="BK16" s="966">
        <v>19</v>
      </c>
      <c r="BL16" s="1026"/>
      <c r="BM16" s="963"/>
      <c r="BN16" s="966">
        <v>19</v>
      </c>
      <c r="BO16" s="1026"/>
      <c r="BP16" s="963"/>
      <c r="BQ16" s="966">
        <v>19</v>
      </c>
      <c r="BR16" s="1026"/>
      <c r="BS16" s="963"/>
      <c r="BT16" s="966">
        <v>19</v>
      </c>
      <c r="BU16" s="1026"/>
      <c r="BV16" s="963"/>
      <c r="BW16" s="966">
        <v>19</v>
      </c>
      <c r="BX16" s="1026"/>
      <c r="BY16" s="963"/>
      <c r="BZ16" s="966">
        <v>19</v>
      </c>
      <c r="CA16" s="1026"/>
    </row>
    <row r="17" spans="1:87" s="375" customFormat="1" ht="15" x14ac:dyDescent="0.25">
      <c r="A17" s="425"/>
      <c r="B17" s="427"/>
      <c r="C17" s="633"/>
      <c r="D17" s="1039" t="s">
        <v>24</v>
      </c>
      <c r="E17" s="636"/>
      <c r="F17" s="888"/>
      <c r="G17" s="636"/>
      <c r="H17" s="1040">
        <f>ROUND(SQRT(I17^2+J17^2)*1000/(SQRT(3)*I18),2)</f>
        <v>0.84</v>
      </c>
      <c r="I17" s="1041">
        <v>5.5999999999999995E-4</v>
      </c>
      <c r="J17" s="1042">
        <v>-9.6000000000000002E-5</v>
      </c>
      <c r="K17" s="1040">
        <f>ROUND(SQRT(L17^2+M17^2)*1000/(SQRT(3)*L18),2)</f>
        <v>0.85</v>
      </c>
      <c r="L17" s="1041">
        <v>5.5999999999999995E-4</v>
      </c>
      <c r="M17" s="1042">
        <v>-1.12E-4</v>
      </c>
      <c r="N17" s="1040">
        <f>ROUND(SQRT(O17^2+P17^2)*1000/(SQRT(3)*O18),2)</f>
        <v>0.83</v>
      </c>
      <c r="O17" s="1041">
        <v>5.44E-4</v>
      </c>
      <c r="P17" s="1042">
        <v>-1.2799999999999999E-4</v>
      </c>
      <c r="Q17" s="1040">
        <f>ROUND(SQRT(R17^2+S17^2)*1000/(SQRT(3)*R18),2)</f>
        <v>0.85</v>
      </c>
      <c r="R17" s="1041">
        <v>5.5999999999999995E-4</v>
      </c>
      <c r="S17" s="1042">
        <v>-1.12E-4</v>
      </c>
      <c r="T17" s="1040">
        <f>ROUND(SQRT(U17^2+V17^2)*1000/(SQRT(3)*U18),2)</f>
        <v>0.85</v>
      </c>
      <c r="U17" s="1041">
        <v>5.5999999999999995E-4</v>
      </c>
      <c r="V17" s="1042">
        <v>-1.2799999999999999E-4</v>
      </c>
      <c r="W17" s="1040">
        <f>ROUND(SQRT(X17^2+Y17^2)*1000/(SQRT(3)*X18),2)</f>
        <v>0.82</v>
      </c>
      <c r="X17" s="1041">
        <v>5.44E-4</v>
      </c>
      <c r="Y17" s="1042">
        <v>-9.6000000000000002E-5</v>
      </c>
      <c r="Z17" s="1040">
        <f>ROUND(SQRT(AA17^2+AB17^2)*1000/(SQRT(3)*AA18),2)</f>
        <v>1</v>
      </c>
      <c r="AA17" s="1041">
        <v>6.4000000000000005E-4</v>
      </c>
      <c r="AB17" s="1043">
        <v>2.0799999999999999E-4</v>
      </c>
      <c r="AC17" s="1040">
        <f>ROUND(SQRT(AD17^2+AE17^2)*1000/(SQRT(3)*AD18),2)</f>
        <v>1.28</v>
      </c>
      <c r="AD17" s="1041">
        <v>8.0000000000000004E-4</v>
      </c>
      <c r="AE17" s="1042">
        <v>3.3599999999999998E-4</v>
      </c>
      <c r="AF17" s="1040">
        <f>ROUND(SQRT(AG17^2+AH17^2)*1000/(SQRT(3)*AG18),2)</f>
        <v>1.24</v>
      </c>
      <c r="AG17" s="1041">
        <v>7.8399999999999997E-4</v>
      </c>
      <c r="AH17" s="1042">
        <v>3.0400000000000002E-4</v>
      </c>
      <c r="AI17" s="1040">
        <f>ROUND(SQRT(AJ17^2+AK17^2)*1000/(SQRT(3)*AJ18),2)</f>
        <v>1.24</v>
      </c>
      <c r="AJ17" s="1041">
        <v>7.8399999999999997E-4</v>
      </c>
      <c r="AK17" s="1042">
        <v>3.0400000000000002E-4</v>
      </c>
      <c r="AL17" s="1040">
        <f>ROUND(SQRT(AM17^2+AN17^2)*1000/(SQRT(3)*AM18),2)</f>
        <v>1.27</v>
      </c>
      <c r="AM17" s="1041">
        <v>8.0000000000000004E-4</v>
      </c>
      <c r="AN17" s="1042">
        <v>3.0400000000000002E-4</v>
      </c>
      <c r="AO17" s="1040">
        <f>ROUND(SQRT(AP17^2+AQ17^2)*1000/(SQRT(3)*AP18),2)</f>
        <v>1.25</v>
      </c>
      <c r="AP17" s="1041">
        <v>7.8399999999999997E-4</v>
      </c>
      <c r="AQ17" s="1042">
        <v>3.2000000000000003E-4</v>
      </c>
      <c r="AR17" s="1040">
        <f>ROUND(SQRT(AS17^2+AT17^2)*1000/(SQRT(3)*AS18),2)</f>
        <v>1.27</v>
      </c>
      <c r="AS17" s="1041">
        <v>8.0000000000000004E-4</v>
      </c>
      <c r="AT17" s="1042">
        <v>3.0400000000000002E-4</v>
      </c>
      <c r="AU17" s="1040">
        <f>ROUND(SQRT(AV17^2+AW17^2)*1000/(SQRT(3)*AV18),2)</f>
        <v>0.85</v>
      </c>
      <c r="AV17" s="1041">
        <v>5.5999999999999995E-4</v>
      </c>
      <c r="AW17" s="1042">
        <v>1.2799999999999999E-4</v>
      </c>
      <c r="AX17" s="1040">
        <f>ROUND(SQRT(AY17^2+AZ17^2)*1000/(SQRT(3)*AY18),2)</f>
        <v>0.66</v>
      </c>
      <c r="AY17" s="1041">
        <v>4.4799999999999999E-4</v>
      </c>
      <c r="AZ17" s="1043">
        <v>-3.1999999999999999E-5</v>
      </c>
      <c r="BA17" s="1040">
        <f>ROUND(SQRT(BB17^2+BC17^2)*1000/(SQRT(3)*BB18),2)</f>
        <v>0.66</v>
      </c>
      <c r="BB17" s="1041">
        <v>4.4799999999999999E-4</v>
      </c>
      <c r="BC17" s="1042">
        <v>0</v>
      </c>
      <c r="BD17" s="1040">
        <f>ROUND(SQRT(BE17^2+BF17^2)*1000/(SQRT(3)*BE18),2)</f>
        <v>0.66</v>
      </c>
      <c r="BE17" s="1041">
        <v>4.4799999999999999E-4</v>
      </c>
      <c r="BF17" s="1042">
        <v>-1.5999999999999999E-5</v>
      </c>
      <c r="BG17" s="1040">
        <f>ROUND(SQRT(BH17^2+BI17^2)*1000/(SQRT(3)*BH18),2)</f>
        <v>0.76</v>
      </c>
      <c r="BH17" s="1041">
        <v>5.1199999999999998E-4</v>
      </c>
      <c r="BI17" s="1042">
        <v>6.4000000000000011E-5</v>
      </c>
      <c r="BJ17" s="1040">
        <f>ROUND(SQRT(BK17^2+BL17^2)*1000/(SQRT(3)*BK18),2)</f>
        <v>0.76</v>
      </c>
      <c r="BK17" s="1041">
        <v>5.1199999999999998E-4</v>
      </c>
      <c r="BL17" s="1042">
        <v>4.8000000000000001E-5</v>
      </c>
      <c r="BM17" s="1040">
        <f>ROUND(SQRT(BN17^2+BO17^2)*1000/(SQRT(3)*BN18),2)</f>
        <v>0.83</v>
      </c>
      <c r="BN17" s="1041">
        <v>5.5999999999999995E-4</v>
      </c>
      <c r="BO17" s="1042">
        <v>3.1999999999999999E-5</v>
      </c>
      <c r="BP17" s="1040">
        <f>ROUND(SQRT(BQ17^2+BR17^2)*1000/(SQRT(3)*BQ18),2)</f>
        <v>0.81</v>
      </c>
      <c r="BQ17" s="1041">
        <v>5.44E-4</v>
      </c>
      <c r="BR17" s="1042">
        <v>4.8000000000000001E-5</v>
      </c>
      <c r="BS17" s="1040">
        <f>ROUND(SQRT(BT17^2+BU17^2)*1000/(SQRT(3)*BT18),2)</f>
        <v>0.66</v>
      </c>
      <c r="BT17" s="1041">
        <v>4.4799999999999999E-4</v>
      </c>
      <c r="BU17" s="1042">
        <v>-1.6000000000000003E-5</v>
      </c>
      <c r="BV17" s="1040">
        <f>ROUND(SQRT(BW17^2+BX17^2)*1000/(SQRT(3)*BW18),2)</f>
        <v>0.55000000000000004</v>
      </c>
      <c r="BW17" s="1041">
        <v>3.68E-4</v>
      </c>
      <c r="BX17" s="1042">
        <v>-6.3999999999999997E-5</v>
      </c>
      <c r="BY17" s="1040">
        <f>ROUND(SQRT(BZ17^2+CA17^2)*1000/(SQRT(3)*BZ18),2)</f>
        <v>0.56000000000000005</v>
      </c>
      <c r="BZ17" s="1041">
        <v>3.68E-4</v>
      </c>
      <c r="CA17" s="1042">
        <v>-8.0000000000000007E-5</v>
      </c>
      <c r="CB17" s="1044">
        <f>I17+L17+O17+R17+U17+X17+AA17+AD17+AG17+AJ17+AM17+AP17+AS17+AV17+AY17+BB17+BE17+BH17++BK17+BN17+BQ17+BT17+BW17+BZ17</f>
        <v>1.3936000000000002E-2</v>
      </c>
      <c r="CC17" s="1044">
        <f>J17+M17+P17+S17+V17+Y17+AB17+AE17+AH17+AK17+AN17+AQ17+AT17+AW17+AZ17+BC17+BF17+BI17++BL17+BO17+BR17+BU17+BX17+CA17</f>
        <v>1.5200000000000003E-3</v>
      </c>
      <c r="CD17" s="1045">
        <v>1.3936000000000002E-2</v>
      </c>
      <c r="CE17" s="1046">
        <v>2.5439999999999998E-3</v>
      </c>
      <c r="CF17" s="1047">
        <f>CB17-CD17</f>
        <v>0</v>
      </c>
      <c r="CG17" s="960">
        <v>1.5200000000000003E-3</v>
      </c>
    </row>
    <row r="18" spans="1:87" s="375" customFormat="1" ht="13.5" thickBot="1" x14ac:dyDescent="0.25">
      <c r="A18" s="493"/>
      <c r="B18" s="494" t="s">
        <v>322</v>
      </c>
      <c r="C18" s="1048"/>
      <c r="D18" s="436" t="s">
        <v>28</v>
      </c>
      <c r="E18" s="435"/>
      <c r="F18" s="1049"/>
      <c r="G18" s="1050"/>
      <c r="H18" s="507"/>
      <c r="I18" s="420">
        <v>0.39</v>
      </c>
      <c r="J18" s="494"/>
      <c r="K18" s="507"/>
      <c r="L18" s="420">
        <v>0.39</v>
      </c>
      <c r="M18" s="494"/>
      <c r="N18" s="507"/>
      <c r="O18" s="420">
        <v>0.39</v>
      </c>
      <c r="P18" s="494"/>
      <c r="Q18" s="507"/>
      <c r="R18" s="420">
        <v>0.39</v>
      </c>
      <c r="S18" s="494"/>
      <c r="T18" s="507"/>
      <c r="U18" s="420">
        <v>0.39</v>
      </c>
      <c r="V18" s="494"/>
      <c r="W18" s="507"/>
      <c r="X18" s="420">
        <v>0.39</v>
      </c>
      <c r="Y18" s="494"/>
      <c r="Z18" s="507"/>
      <c r="AA18" s="420">
        <v>0.39</v>
      </c>
      <c r="AB18" s="494"/>
      <c r="AC18" s="507"/>
      <c r="AD18" s="420">
        <v>0.39</v>
      </c>
      <c r="AE18" s="494"/>
      <c r="AF18" s="507"/>
      <c r="AG18" s="420">
        <v>0.39</v>
      </c>
      <c r="AH18" s="494"/>
      <c r="AI18" s="507"/>
      <c r="AJ18" s="420">
        <v>0.39</v>
      </c>
      <c r="AK18" s="494"/>
      <c r="AL18" s="507"/>
      <c r="AM18" s="420">
        <v>0.39</v>
      </c>
      <c r="AN18" s="494"/>
      <c r="AO18" s="507"/>
      <c r="AP18" s="420">
        <v>0.39</v>
      </c>
      <c r="AQ18" s="494"/>
      <c r="AR18" s="507"/>
      <c r="AS18" s="420">
        <v>0.39</v>
      </c>
      <c r="AT18" s="494"/>
      <c r="AU18" s="507"/>
      <c r="AV18" s="420">
        <v>0.39</v>
      </c>
      <c r="AW18" s="494"/>
      <c r="AX18" s="507"/>
      <c r="AY18" s="420">
        <v>0.39</v>
      </c>
      <c r="AZ18" s="494"/>
      <c r="BA18" s="507"/>
      <c r="BB18" s="420">
        <v>0.39</v>
      </c>
      <c r="BC18" s="494"/>
      <c r="BD18" s="507"/>
      <c r="BE18" s="420">
        <v>0.39</v>
      </c>
      <c r="BF18" s="494"/>
      <c r="BG18" s="507"/>
      <c r="BH18" s="420">
        <v>0.39</v>
      </c>
      <c r="BI18" s="494"/>
      <c r="BJ18" s="507"/>
      <c r="BK18" s="420">
        <v>0.39</v>
      </c>
      <c r="BL18" s="494"/>
      <c r="BM18" s="507"/>
      <c r="BN18" s="420">
        <v>0.39</v>
      </c>
      <c r="BO18" s="494"/>
      <c r="BP18" s="507"/>
      <c r="BQ18" s="420">
        <v>0.39</v>
      </c>
      <c r="BR18" s="494"/>
      <c r="BS18" s="507"/>
      <c r="BT18" s="420">
        <v>0.39</v>
      </c>
      <c r="BU18" s="494"/>
      <c r="BV18" s="507"/>
      <c r="BW18" s="420">
        <v>0.39</v>
      </c>
      <c r="BX18" s="494"/>
      <c r="BY18" s="507"/>
      <c r="BZ18" s="420">
        <v>0.39</v>
      </c>
      <c r="CA18" s="494"/>
    </row>
    <row r="19" spans="1:87" s="375" customFormat="1" ht="15" x14ac:dyDescent="0.25">
      <c r="A19" s="436"/>
      <c r="B19" s="435"/>
      <c r="C19" s="640"/>
      <c r="D19" s="1039" t="s">
        <v>24</v>
      </c>
      <c r="E19" s="636"/>
      <c r="F19" s="888"/>
      <c r="G19" s="636"/>
      <c r="H19" s="1040">
        <f>ROUND(SQRT(I19^2+J19^2)*1000/(SQRT(3)*I20),2)</f>
        <v>0.5</v>
      </c>
      <c r="I19" s="1041">
        <v>0</v>
      </c>
      <c r="J19" s="1042">
        <v>-3.3599999999999998E-4</v>
      </c>
      <c r="K19" s="1040">
        <f>ROUND(SQRT(L19^2+M19^2)*1000/(SQRT(3)*L20),2)</f>
        <v>0.47</v>
      </c>
      <c r="L19" s="1041">
        <v>0</v>
      </c>
      <c r="M19" s="1042">
        <v>-3.2000000000000003E-4</v>
      </c>
      <c r="N19" s="1040">
        <f>ROUND(SQRT(O19^2+P19^2)*1000/(SQRT(3)*O20),2)</f>
        <v>0.5</v>
      </c>
      <c r="O19" s="1041">
        <v>0</v>
      </c>
      <c r="P19" s="1042">
        <v>-3.3599999999999998E-4</v>
      </c>
      <c r="Q19" s="1040">
        <f>ROUND(SQRT(R19^2+S19^2)*1000/(SQRT(3)*R20),2)</f>
        <v>0.5</v>
      </c>
      <c r="R19" s="1041">
        <v>0</v>
      </c>
      <c r="S19" s="1042">
        <v>-3.3599999999999998E-4</v>
      </c>
      <c r="T19" s="1040">
        <f>ROUND(SQRT(U19^2+V19^2)*1000/(SQRT(3)*U20),2)</f>
        <v>0.5</v>
      </c>
      <c r="U19" s="1041">
        <v>0</v>
      </c>
      <c r="V19" s="1042">
        <v>-3.3599999999999998E-4</v>
      </c>
      <c r="W19" s="1040">
        <f>ROUND(SQRT(X19^2+Y19^2)*1000/(SQRT(3)*X20),2)</f>
        <v>0.47</v>
      </c>
      <c r="X19" s="1041">
        <v>0</v>
      </c>
      <c r="Y19" s="1042">
        <v>-3.2000000000000003E-4</v>
      </c>
      <c r="Z19" s="1040">
        <f>ROUND(SQRT(AA19^2+AB19^2)*1000/(SQRT(3)*AA20),2)</f>
        <v>0.5</v>
      </c>
      <c r="AA19" s="1041">
        <v>0</v>
      </c>
      <c r="AB19" s="1042">
        <v>-3.3599999999999998E-4</v>
      </c>
      <c r="AC19" s="1040">
        <f>ROUND(SQRT(AD19^2+AE19^2)*1000/(SQRT(3)*AD20),2)</f>
        <v>0.47</v>
      </c>
      <c r="AD19" s="1041">
        <v>0</v>
      </c>
      <c r="AE19" s="1042">
        <v>-3.2000000000000003E-4</v>
      </c>
      <c r="AF19" s="1040">
        <f>ROUND(SQRT(AG19^2+AH19^2)*1000/(SQRT(3)*AG20),2)</f>
        <v>0.47</v>
      </c>
      <c r="AG19" s="1041">
        <v>0</v>
      </c>
      <c r="AH19" s="1042">
        <v>-3.2000000000000003E-4</v>
      </c>
      <c r="AI19" s="1040">
        <f>ROUND(SQRT(AJ19^2+AK19^2)*1000/(SQRT(3)*AJ20),2)</f>
        <v>0.5</v>
      </c>
      <c r="AJ19" s="1041">
        <v>0</v>
      </c>
      <c r="AK19" s="1042">
        <v>-3.3599999999999998E-4</v>
      </c>
      <c r="AL19" s="1040">
        <f>ROUND(SQRT(AM19^2+AN19^2)*1000/(SQRT(3)*AM20),2)</f>
        <v>0.47</v>
      </c>
      <c r="AM19" s="1041">
        <v>0</v>
      </c>
      <c r="AN19" s="1042">
        <v>-3.2000000000000003E-4</v>
      </c>
      <c r="AO19" s="1040">
        <f>ROUND(SQRT(AP19^2+AQ19^2)*1000/(SQRT(3)*AP20),2)</f>
        <v>0.47</v>
      </c>
      <c r="AP19" s="1041">
        <v>0</v>
      </c>
      <c r="AQ19" s="1042">
        <v>-3.2000000000000003E-4</v>
      </c>
      <c r="AR19" s="1040">
        <f>ROUND(SQRT(AS19^2+AT19^2)*1000/(SQRT(3)*AS20),2)</f>
        <v>0.5</v>
      </c>
      <c r="AS19" s="1041">
        <v>0</v>
      </c>
      <c r="AT19" s="1042">
        <v>-3.3599999999999998E-4</v>
      </c>
      <c r="AU19" s="1040">
        <f>ROUND(SQRT(AV19^2+AW19^2)*1000/(SQRT(3)*AV20),2)</f>
        <v>0.47</v>
      </c>
      <c r="AV19" s="1041">
        <v>0</v>
      </c>
      <c r="AW19" s="1042">
        <v>-3.2000000000000003E-4</v>
      </c>
      <c r="AX19" s="1040">
        <f>ROUND(SQRT(AY19^2+AZ19^2)*1000/(SQRT(3)*AY20),2)</f>
        <v>0.47</v>
      </c>
      <c r="AY19" s="1041">
        <v>0</v>
      </c>
      <c r="AZ19" s="1042">
        <v>-3.2000000000000003E-4</v>
      </c>
      <c r="BA19" s="1040">
        <f>ROUND(SQRT(BB19^2+BC19^2)*1000/(SQRT(3)*BB20),2)</f>
        <v>0.5</v>
      </c>
      <c r="BB19" s="1041">
        <v>0</v>
      </c>
      <c r="BC19" s="1042">
        <v>-3.3599999999999998E-4</v>
      </c>
      <c r="BD19" s="1040">
        <f>ROUND(SQRT(BE19^2+BF19^2)*1000/(SQRT(3)*BE20),2)</f>
        <v>0.47</v>
      </c>
      <c r="BE19" s="1041">
        <v>0</v>
      </c>
      <c r="BF19" s="1042">
        <v>-3.2000000000000003E-4</v>
      </c>
      <c r="BG19" s="1040">
        <f>ROUND(SQRT(BH19^2+BI19^2)*1000/(SQRT(3)*BH20),2)</f>
        <v>0.47</v>
      </c>
      <c r="BH19" s="1041">
        <v>0</v>
      </c>
      <c r="BI19" s="1042">
        <v>-3.2000000000000003E-4</v>
      </c>
      <c r="BJ19" s="1040">
        <f>ROUND(SQRT(BK19^2+BL19^2)*1000/(SQRT(3)*BK20),2)</f>
        <v>0.5</v>
      </c>
      <c r="BK19" s="1041">
        <v>0</v>
      </c>
      <c r="BL19" s="1042">
        <v>-3.3599999999999998E-4</v>
      </c>
      <c r="BM19" s="1040">
        <f>ROUND(SQRT(BN19^2+BO19^2)*1000/(SQRT(3)*BN20),2)</f>
        <v>0.47</v>
      </c>
      <c r="BN19" s="1041">
        <v>0</v>
      </c>
      <c r="BO19" s="1042">
        <v>-3.2000000000000003E-4</v>
      </c>
      <c r="BP19" s="1040">
        <f>ROUND(SQRT(BQ19^2+BR19^2)*1000/(SQRT(3)*BQ20),2)</f>
        <v>0.5</v>
      </c>
      <c r="BQ19" s="1041">
        <v>0</v>
      </c>
      <c r="BR19" s="1042">
        <v>-3.3599999999999998E-4</v>
      </c>
      <c r="BS19" s="1040">
        <f>ROUND(SQRT(BT19^2+BU19^2)*1000/(SQRT(3)*BT20),2)</f>
        <v>0.47</v>
      </c>
      <c r="BT19" s="1041">
        <v>0</v>
      </c>
      <c r="BU19" s="1042">
        <v>-3.2000000000000003E-4</v>
      </c>
      <c r="BV19" s="1040">
        <f>ROUND(SQRT(BW19^2+BX19^2)*1000/(SQRT(3)*BW20),2)</f>
        <v>0.5</v>
      </c>
      <c r="BW19" s="1041">
        <v>0</v>
      </c>
      <c r="BX19" s="1042">
        <v>-3.3599999999999998E-4</v>
      </c>
      <c r="BY19" s="1040">
        <f>ROUND(SQRT(BZ19^2+CA19^2)*1000/(SQRT(3)*BZ20),2)</f>
        <v>0.47</v>
      </c>
      <c r="BZ19" s="1041">
        <v>0</v>
      </c>
      <c r="CA19" s="1042">
        <v>-3.2000000000000003E-4</v>
      </c>
      <c r="CB19" s="1044">
        <f>I19+L19+O19+R19+U19+X19+AA19+AD19+AG19+AJ19+AM19+AP19+AS19+AV19+AY19+BB19+BE19+BH19++BK19+BN19+BQ19+BT19+BW19+BZ19</f>
        <v>0</v>
      </c>
      <c r="CC19" s="1044">
        <f>J19+M19+P19+S19+V19+Y19+AB19+AE19+AH19+AK19+AN19+AQ19+AT19+AW19+AZ19+BC19+BF19+BI19++BL19+BO19+BR19+BU19+BX19+CA19</f>
        <v>-7.8560000000000019E-3</v>
      </c>
      <c r="CD19" s="1051"/>
      <c r="CG19" s="375">
        <v>-7.8560000000000019E-3</v>
      </c>
    </row>
    <row r="20" spans="1:87" s="375" customFormat="1" ht="13.5" thickBot="1" x14ac:dyDescent="0.25">
      <c r="A20" s="434"/>
      <c r="B20" s="435" t="s">
        <v>335</v>
      </c>
      <c r="C20" s="1052"/>
      <c r="D20" s="436" t="s">
        <v>28</v>
      </c>
      <c r="E20" s="435"/>
      <c r="F20" s="1049"/>
      <c r="G20" s="1050"/>
      <c r="H20" s="507"/>
      <c r="I20" s="420">
        <v>0.39</v>
      </c>
      <c r="J20" s="494"/>
      <c r="K20" s="507"/>
      <c r="L20" s="420">
        <v>0.39</v>
      </c>
      <c r="M20" s="494"/>
      <c r="N20" s="507"/>
      <c r="O20" s="420">
        <v>0.39</v>
      </c>
      <c r="P20" s="494"/>
      <c r="Q20" s="507"/>
      <c r="R20" s="420">
        <v>0.39</v>
      </c>
      <c r="S20" s="494"/>
      <c r="T20" s="507"/>
      <c r="U20" s="420">
        <v>0.39</v>
      </c>
      <c r="V20" s="494"/>
      <c r="W20" s="507"/>
      <c r="X20" s="420">
        <v>0.39</v>
      </c>
      <c r="Y20" s="494"/>
      <c r="Z20" s="507"/>
      <c r="AA20" s="420">
        <v>0.39</v>
      </c>
      <c r="AB20" s="494"/>
      <c r="AC20" s="507"/>
      <c r="AD20" s="420">
        <v>0.39</v>
      </c>
      <c r="AE20" s="494"/>
      <c r="AF20" s="507"/>
      <c r="AG20" s="420">
        <v>0.39</v>
      </c>
      <c r="AH20" s="494"/>
      <c r="AI20" s="507"/>
      <c r="AJ20" s="420">
        <v>0.39</v>
      </c>
      <c r="AK20" s="494"/>
      <c r="AL20" s="507"/>
      <c r="AM20" s="420">
        <v>0.39</v>
      </c>
      <c r="AN20" s="494"/>
      <c r="AO20" s="507"/>
      <c r="AP20" s="420">
        <v>0.39</v>
      </c>
      <c r="AQ20" s="494"/>
      <c r="AR20" s="507"/>
      <c r="AS20" s="420">
        <v>0.39</v>
      </c>
      <c r="AT20" s="494"/>
      <c r="AU20" s="507"/>
      <c r="AV20" s="420">
        <v>0.39</v>
      </c>
      <c r="AW20" s="494"/>
      <c r="AX20" s="507"/>
      <c r="AY20" s="420">
        <v>0.39</v>
      </c>
      <c r="AZ20" s="494"/>
      <c r="BA20" s="507"/>
      <c r="BB20" s="420">
        <v>0.39</v>
      </c>
      <c r="BC20" s="494"/>
      <c r="BD20" s="507"/>
      <c r="BE20" s="420">
        <v>0.39</v>
      </c>
      <c r="BF20" s="494"/>
      <c r="BG20" s="507"/>
      <c r="BH20" s="420">
        <v>0.39</v>
      </c>
      <c r="BI20" s="494"/>
      <c r="BJ20" s="507"/>
      <c r="BK20" s="420">
        <v>0.39</v>
      </c>
      <c r="BL20" s="494"/>
      <c r="BM20" s="507"/>
      <c r="BN20" s="420">
        <v>0.39</v>
      </c>
      <c r="BO20" s="494"/>
      <c r="BP20" s="507"/>
      <c r="BQ20" s="420">
        <v>0.39</v>
      </c>
      <c r="BR20" s="494"/>
      <c r="BS20" s="507"/>
      <c r="BT20" s="420">
        <v>0.39</v>
      </c>
      <c r="BU20" s="494"/>
      <c r="BV20" s="507"/>
      <c r="BW20" s="420">
        <v>0.39</v>
      </c>
      <c r="BX20" s="494"/>
      <c r="BY20" s="507"/>
      <c r="BZ20" s="420">
        <v>0.39</v>
      </c>
      <c r="CA20" s="494"/>
    </row>
    <row r="21" spans="1:87" x14ac:dyDescent="0.2">
      <c r="A21" s="989"/>
      <c r="B21" s="1053"/>
      <c r="C21" s="988"/>
      <c r="D21" s="1054"/>
      <c r="E21" s="1055"/>
      <c r="F21" s="1056" t="s">
        <v>175</v>
      </c>
      <c r="G21" s="1016"/>
      <c r="H21" s="992"/>
      <c r="I21" s="993">
        <f>SUM(I5,I11)</f>
        <v>0</v>
      </c>
      <c r="J21" s="994">
        <f>SUM(J5,J11)</f>
        <v>0</v>
      </c>
      <c r="K21" s="992"/>
      <c r="L21" s="993">
        <f>SUM(L5,L11)</f>
        <v>0</v>
      </c>
      <c r="M21" s="994">
        <f>SUM(M5,M11)</f>
        <v>0</v>
      </c>
      <c r="N21" s="992"/>
      <c r="O21" s="993">
        <f>SUM(O5,O11)</f>
        <v>0</v>
      </c>
      <c r="P21" s="994">
        <f>SUM(P5,P11)</f>
        <v>0</v>
      </c>
      <c r="Q21" s="992"/>
      <c r="R21" s="993">
        <f>SUM(R5,R11)</f>
        <v>0</v>
      </c>
      <c r="S21" s="994">
        <f>SUM(S5,S11)</f>
        <v>0</v>
      </c>
      <c r="T21" s="992"/>
      <c r="U21" s="993">
        <f>SUM(U5,U11)</f>
        <v>0</v>
      </c>
      <c r="V21" s="994">
        <f>SUM(V5,V11)</f>
        <v>0</v>
      </c>
      <c r="W21" s="992"/>
      <c r="X21" s="993">
        <f>SUM(X5,X11)</f>
        <v>0</v>
      </c>
      <c r="Y21" s="994">
        <f>SUM(Y5,Y11)</f>
        <v>0</v>
      </c>
      <c r="Z21" s="995"/>
      <c r="AA21" s="993">
        <f>SUM(AA5,AA11)</f>
        <v>0</v>
      </c>
      <c r="AB21" s="996">
        <f>SUM(AB5,AB11)</f>
        <v>0</v>
      </c>
      <c r="AC21" s="992"/>
      <c r="AD21" s="993">
        <f>SUM(AD5,AD11)</f>
        <v>0</v>
      </c>
      <c r="AE21" s="994">
        <f>SUM(AE5,AE11)</f>
        <v>0</v>
      </c>
      <c r="AF21" s="992"/>
      <c r="AG21" s="993">
        <f>SUM(AG5,AG11)</f>
        <v>0</v>
      </c>
      <c r="AH21" s="994">
        <f>SUM(AH5,AH11)</f>
        <v>0</v>
      </c>
      <c r="AI21" s="992"/>
      <c r="AJ21" s="993">
        <f>SUM(AJ5,AJ11)</f>
        <v>0</v>
      </c>
      <c r="AK21" s="994">
        <f>SUM(AK5,AK11)</f>
        <v>0</v>
      </c>
      <c r="AL21" s="992"/>
      <c r="AM21" s="993">
        <f>SUM(AM5,AM11)</f>
        <v>0</v>
      </c>
      <c r="AN21" s="994">
        <f>SUM(AN5,AN11)</f>
        <v>0</v>
      </c>
      <c r="AO21" s="992"/>
      <c r="AP21" s="993">
        <f>SUM(AP5,AP11)</f>
        <v>0</v>
      </c>
      <c r="AQ21" s="994">
        <f>SUM(AQ5,AQ11)</f>
        <v>0</v>
      </c>
      <c r="AR21" s="992"/>
      <c r="AS21" s="993">
        <f>SUM(AS5,AS11)</f>
        <v>0</v>
      </c>
      <c r="AT21" s="994">
        <f>SUM(AT5,AT11)</f>
        <v>0</v>
      </c>
      <c r="AU21" s="992"/>
      <c r="AV21" s="993">
        <f>SUM(AV5,AV11)</f>
        <v>0</v>
      </c>
      <c r="AW21" s="994">
        <f>SUM(AW5,AW11)</f>
        <v>0</v>
      </c>
      <c r="AX21" s="995"/>
      <c r="AY21" s="993">
        <f>SUM(AY5,AY11)</f>
        <v>0</v>
      </c>
      <c r="AZ21" s="996">
        <f>SUM(AZ5,AZ11)</f>
        <v>0</v>
      </c>
      <c r="BA21" s="992"/>
      <c r="BB21" s="993">
        <f>SUM(BB5,BB11)</f>
        <v>0</v>
      </c>
      <c r="BC21" s="994">
        <f>SUM(BC5,BC11)</f>
        <v>0</v>
      </c>
      <c r="BD21" s="992"/>
      <c r="BE21" s="993">
        <f>SUM(BE5,BE11)</f>
        <v>0</v>
      </c>
      <c r="BF21" s="994">
        <f>SUM(BF5,BF11)</f>
        <v>0</v>
      </c>
      <c r="BG21" s="995"/>
      <c r="BH21" s="993">
        <f>SUM(BH5,BH11)</f>
        <v>0</v>
      </c>
      <c r="BI21" s="994">
        <f>SUM(BI5,BI11)</f>
        <v>0</v>
      </c>
      <c r="BJ21" s="992"/>
      <c r="BK21" s="993">
        <f>SUM(BK5,BK11)</f>
        <v>0</v>
      </c>
      <c r="BL21" s="994">
        <f>SUM(BL5,BL11)</f>
        <v>0</v>
      </c>
      <c r="BM21" s="992"/>
      <c r="BN21" s="993">
        <f>SUM(BN5,BN11)</f>
        <v>0</v>
      </c>
      <c r="BO21" s="994">
        <f>SUM(BO5,BO11)</f>
        <v>0</v>
      </c>
      <c r="BP21" s="992"/>
      <c r="BQ21" s="993">
        <f>SUM(BQ5,BQ11)</f>
        <v>0</v>
      </c>
      <c r="BR21" s="994">
        <f>SUM(BR5,BR11)</f>
        <v>0</v>
      </c>
      <c r="BS21" s="992"/>
      <c r="BT21" s="993">
        <f>SUM(BT5,BT11)</f>
        <v>0</v>
      </c>
      <c r="BU21" s="994">
        <f>SUM(BU5,BU11)</f>
        <v>0</v>
      </c>
      <c r="BV21" s="992"/>
      <c r="BW21" s="993">
        <f>SUM(BW5,BW11)</f>
        <v>0</v>
      </c>
      <c r="BX21" s="994">
        <f>SUM(BX5,BX11)</f>
        <v>0</v>
      </c>
      <c r="BY21" s="992"/>
      <c r="BZ21" s="993">
        <f>SUM(BZ5,BZ11)</f>
        <v>0</v>
      </c>
      <c r="CA21" s="994">
        <f>SUM(CA5,CA11)</f>
        <v>0</v>
      </c>
    </row>
    <row r="22" spans="1:87" ht="13.5" thickBot="1" x14ac:dyDescent="0.25">
      <c r="A22" s="628" t="s">
        <v>336</v>
      </c>
      <c r="B22" s="628"/>
      <c r="C22" s="1001"/>
      <c r="D22" s="1057"/>
      <c r="E22" s="1058"/>
      <c r="F22" s="1059" t="s">
        <v>176</v>
      </c>
      <c r="G22" s="1029"/>
      <c r="H22" s="1060">
        <f>H6+H12</f>
        <v>13.12</v>
      </c>
      <c r="I22" s="1004">
        <f>SUM(I6,I12)</f>
        <v>0.19586000000000001</v>
      </c>
      <c r="J22" s="1030">
        <f>SUM(J6,J12)</f>
        <v>0.127668</v>
      </c>
      <c r="K22" s="1060">
        <f>K6+K12</f>
        <v>13.620000000000001</v>
      </c>
      <c r="L22" s="1004">
        <f>SUM(L6,L12)</f>
        <v>0.20876</v>
      </c>
      <c r="M22" s="1030">
        <f>SUM(M6,M12)</f>
        <v>0.124068</v>
      </c>
      <c r="N22" s="1060">
        <f>N6+N12</f>
        <v>13.95</v>
      </c>
      <c r="O22" s="1004">
        <f>SUM(O6,O12)</f>
        <v>0.21354399999999998</v>
      </c>
      <c r="P22" s="1030">
        <f>SUM(P6,P12)</f>
        <v>0.12793599999999999</v>
      </c>
      <c r="Q22" s="1060">
        <f>Q6+Q12</f>
        <v>13.549999999999999</v>
      </c>
      <c r="R22" s="1004">
        <f>SUM(R6,R12)</f>
        <v>0.20576</v>
      </c>
      <c r="S22" s="1030">
        <f>SUM(S6,S12)</f>
        <v>0.126752</v>
      </c>
      <c r="T22" s="1060">
        <f>T6+T12</f>
        <v>14.309999999999999</v>
      </c>
      <c r="U22" s="1004">
        <f>SUM(U6,U12)</f>
        <v>0.22526000000000002</v>
      </c>
      <c r="V22" s="1030">
        <f>SUM(V6,V12)</f>
        <v>0.12013599999999999</v>
      </c>
      <c r="W22" s="1060">
        <f>W6+W12</f>
        <v>14.66</v>
      </c>
      <c r="X22" s="1004">
        <f>SUM(X6,X12)</f>
        <v>0.228244</v>
      </c>
      <c r="Y22" s="1030">
        <f>SUM(Y6,Y12)</f>
        <v>0.127384</v>
      </c>
      <c r="Z22" s="1060">
        <f>Z6+Z12</f>
        <v>16.2</v>
      </c>
      <c r="AA22" s="1004">
        <f>SUM(AA6,AA12)</f>
        <v>0.25144</v>
      </c>
      <c r="AB22" s="1030">
        <f>SUM(AB6,AB12)</f>
        <v>0.142372</v>
      </c>
      <c r="AC22" s="1060">
        <f>AC6+AC12</f>
        <v>16.77</v>
      </c>
      <c r="AD22" s="1004">
        <f>SUM(AD6,AD12)</f>
        <v>0.26449999999999996</v>
      </c>
      <c r="AE22" s="1030">
        <f>SUM(AE6,AE12)</f>
        <v>0.13951600000000003</v>
      </c>
      <c r="AF22" s="1060">
        <f>AF6+AF12</f>
        <v>16.91</v>
      </c>
      <c r="AG22" s="1004">
        <f>SUM(AG6,AG12)</f>
        <v>0.26388400000000001</v>
      </c>
      <c r="AH22" s="1030">
        <f>SUM(AH6,AH12)</f>
        <v>0.14608400000000002</v>
      </c>
      <c r="AI22" s="1060">
        <f>AI6+AI12</f>
        <v>17.54</v>
      </c>
      <c r="AJ22" s="1004">
        <f>SUM(AJ6,AJ12)</f>
        <v>0.27318400000000004</v>
      </c>
      <c r="AK22" s="1030">
        <f>SUM(AK6,AK12)</f>
        <v>0.152368</v>
      </c>
      <c r="AL22" s="1060">
        <f>AL6+AL12</f>
        <v>17.84</v>
      </c>
      <c r="AM22" s="1004">
        <f>SUM(AM6,AM12)</f>
        <v>0.27859999999999996</v>
      </c>
      <c r="AN22" s="1030">
        <f>SUM(AN6,AN12)</f>
        <v>0.15388400000000002</v>
      </c>
      <c r="AO22" s="1060">
        <f>AO6+AO12</f>
        <v>18.040000000000003</v>
      </c>
      <c r="AP22" s="1004">
        <f>SUM(AP6,AP12)</f>
        <v>0.281584</v>
      </c>
      <c r="AQ22" s="1030">
        <f>SUM(AQ6,AQ12)</f>
        <v>0.156</v>
      </c>
      <c r="AR22" s="1060">
        <f>AR6+AR12</f>
        <v>17.649999999999999</v>
      </c>
      <c r="AS22" s="1004">
        <f>SUM(AS6,AS12)</f>
        <v>0.2747</v>
      </c>
      <c r="AT22" s="1030">
        <f>SUM(AT6,AT12)</f>
        <v>0.15386799999999998</v>
      </c>
      <c r="AU22" s="1060">
        <f>AU6+AU12</f>
        <v>17.18</v>
      </c>
      <c r="AV22" s="1004">
        <f>SUM(AV6,AV12)</f>
        <v>0.26965999999999996</v>
      </c>
      <c r="AW22" s="1030">
        <f>SUM(AW6,AW12)</f>
        <v>0.14590800000000001</v>
      </c>
      <c r="AX22" s="1060">
        <f>AX6+AX12</f>
        <v>17.389999999999997</v>
      </c>
      <c r="AY22" s="1004">
        <f>SUM(AY6,AY12)</f>
        <v>0.271648</v>
      </c>
      <c r="AZ22" s="1030">
        <f>SUM(AZ6,AZ12)</f>
        <v>0.14934800000000004</v>
      </c>
      <c r="BA22" s="1060">
        <f>BA6+BA12</f>
        <v>17.650000000000002</v>
      </c>
      <c r="BB22" s="1004">
        <f>SUM(BB6,BB12)</f>
        <v>0.27554799999999996</v>
      </c>
      <c r="BC22" s="1030">
        <f>SUM(BC6,BC12)</f>
        <v>0.152364</v>
      </c>
      <c r="BD22" s="1060">
        <f>BD6+BD12</f>
        <v>17.22</v>
      </c>
      <c r="BE22" s="1004">
        <f>SUM(BE6,BE12)</f>
        <v>0.26444800000000002</v>
      </c>
      <c r="BF22" s="1030">
        <f>SUM(BF6,BF12)</f>
        <v>0.15626400000000001</v>
      </c>
      <c r="BG22" s="1060">
        <f>BG6+BG12</f>
        <v>16.649999999999999</v>
      </c>
      <c r="BH22" s="1004">
        <f>SUM(BH6,BH12)</f>
        <v>0.25791199999999997</v>
      </c>
      <c r="BI22" s="1030">
        <f>SUM(BI6,BI12)</f>
        <v>0.14704400000000001</v>
      </c>
      <c r="BJ22" s="1060">
        <f>BJ6+BJ12</f>
        <v>16.7</v>
      </c>
      <c r="BK22" s="1004">
        <f>SUM(BK6,BK12)</f>
        <v>0.26031199999999999</v>
      </c>
      <c r="BL22" s="1030">
        <f>SUM(BL6,BL12)</f>
        <v>0.14461199999999999</v>
      </c>
      <c r="BM22" s="1060">
        <f>BM6+BM12</f>
        <v>16.48</v>
      </c>
      <c r="BN22" s="1004">
        <f>SUM(BN6,BN12)</f>
        <v>0.25856000000000001</v>
      </c>
      <c r="BO22" s="1030">
        <f>SUM(BO6,BO12)</f>
        <v>0.13921200000000003</v>
      </c>
      <c r="BP22" s="1060">
        <f>BP6+BP12</f>
        <v>16.75</v>
      </c>
      <c r="BQ22" s="1004">
        <f>SUM(BQ6,BQ12)</f>
        <v>0.26064399999999999</v>
      </c>
      <c r="BR22" s="1030">
        <f>SUM(BR6,BR12)</f>
        <v>0.14611199999999999</v>
      </c>
      <c r="BS22" s="1060">
        <f>BS6+BS12</f>
        <v>16.850000000000001</v>
      </c>
      <c r="BT22" s="1004">
        <f>SUM(BT6,BT12)</f>
        <v>0.26324799999999998</v>
      </c>
      <c r="BU22" s="1030">
        <f>SUM(BU6,BU12)</f>
        <v>0.14486399999999999</v>
      </c>
      <c r="BV22" s="1060">
        <f>BV6+BV12</f>
        <v>15.19</v>
      </c>
      <c r="BW22" s="1004">
        <f>SUM(BW6,BW12)</f>
        <v>0.23346799999999998</v>
      </c>
      <c r="BX22" s="1030">
        <f>SUM(BX6,BX12)</f>
        <v>0.13669999999999999</v>
      </c>
      <c r="BY22" s="1060">
        <f>BY6+BY12</f>
        <v>14.94</v>
      </c>
      <c r="BZ22" s="1004">
        <f>SUM(BZ6,BZ12)</f>
        <v>0.22896799999999998</v>
      </c>
      <c r="CA22" s="1030">
        <f>SUM(CA6,CA12)</f>
        <v>0.13520000000000001</v>
      </c>
    </row>
    <row r="23" spans="1:87" x14ac:dyDescent="0.2">
      <c r="A23" s="1061" t="s">
        <v>337</v>
      </c>
      <c r="B23" s="1062"/>
      <c r="C23" s="1063">
        <f>H44</f>
        <v>0.90652705531316391</v>
      </c>
      <c r="D23" s="699" t="s">
        <v>338</v>
      </c>
      <c r="E23" s="1064">
        <f>I44</f>
        <v>0.46567580978317313</v>
      </c>
      <c r="F23" s="1064"/>
      <c r="G23" s="988"/>
      <c r="H23" s="989"/>
      <c r="I23" s="1053"/>
      <c r="J23" s="988"/>
      <c r="K23" s="989"/>
      <c r="L23" s="1053"/>
      <c r="M23" s="988"/>
      <c r="N23" s="989"/>
      <c r="O23" s="1053"/>
      <c r="P23" s="988"/>
      <c r="Q23" s="989"/>
      <c r="R23" s="1053"/>
      <c r="S23" s="988"/>
      <c r="T23" s="989"/>
      <c r="U23" s="1053"/>
      <c r="V23" s="988"/>
      <c r="W23" s="989"/>
      <c r="X23" s="1053"/>
      <c r="Y23" s="988"/>
      <c r="Z23" s="1053"/>
      <c r="AA23" s="1053"/>
      <c r="AB23" s="1053"/>
      <c r="AC23" s="989"/>
      <c r="AD23" s="1053"/>
      <c r="AE23" s="988"/>
      <c r="AF23" s="989"/>
      <c r="AG23" s="1053"/>
      <c r="AH23" s="988"/>
      <c r="AI23" s="989"/>
      <c r="AJ23" s="1053"/>
      <c r="AK23" s="988"/>
      <c r="AL23" s="989"/>
      <c r="AM23" s="1053"/>
      <c r="AN23" s="988"/>
      <c r="AO23" s="989"/>
      <c r="AP23" s="1053"/>
      <c r="AQ23" s="988"/>
      <c r="AR23" s="989"/>
      <c r="AS23" s="1053"/>
      <c r="AT23" s="988"/>
      <c r="AU23" s="989"/>
      <c r="AV23" s="1053"/>
      <c r="AW23" s="988"/>
      <c r="AX23" s="1053"/>
      <c r="AY23" s="1053"/>
      <c r="AZ23" s="1053"/>
      <c r="BA23" s="989"/>
      <c r="BB23" s="1053"/>
      <c r="BC23" s="988"/>
      <c r="BD23" s="989"/>
      <c r="BE23" s="1053"/>
      <c r="BF23" s="988"/>
      <c r="BG23" s="1053"/>
      <c r="BH23" s="1053"/>
      <c r="BI23" s="988"/>
      <c r="BJ23" s="1053"/>
      <c r="BK23" s="1053"/>
      <c r="BL23" s="988"/>
      <c r="BM23" s="989"/>
      <c r="BN23" s="1053"/>
      <c r="BO23" s="988"/>
      <c r="BP23" s="989"/>
      <c r="BQ23" s="1053"/>
      <c r="BR23" s="988"/>
      <c r="BS23" s="1053"/>
      <c r="BT23" s="1053"/>
      <c r="BU23" s="988"/>
      <c r="BV23" s="1053"/>
      <c r="BW23" s="1053"/>
      <c r="BX23" s="988"/>
      <c r="BY23" s="989"/>
      <c r="BZ23" s="1053"/>
      <c r="CA23" s="988"/>
    </row>
    <row r="24" spans="1:87" ht="13.5" thickBot="1" x14ac:dyDescent="0.25">
      <c r="A24" s="1065" t="s">
        <v>339</v>
      </c>
      <c r="B24" s="662"/>
      <c r="C24" s="1066">
        <f>P44</f>
        <v>0.86836288011845064</v>
      </c>
      <c r="D24" s="1067" t="s">
        <v>338</v>
      </c>
      <c r="E24" s="1068">
        <f>Q44</f>
        <v>0.57110840352457126</v>
      </c>
      <c r="F24" s="1068"/>
      <c r="G24" s="981"/>
      <c r="H24" s="1007"/>
      <c r="I24" s="980"/>
      <c r="J24" s="981"/>
      <c r="K24" s="1007"/>
      <c r="L24" s="980"/>
      <c r="M24" s="981"/>
      <c r="N24" s="1007"/>
      <c r="O24" s="980"/>
      <c r="P24" s="981"/>
      <c r="Q24" s="1007"/>
      <c r="R24" s="980"/>
      <c r="S24" s="981"/>
      <c r="T24" s="1007"/>
      <c r="U24" s="980"/>
      <c r="V24" s="981"/>
      <c r="W24" s="1007"/>
      <c r="X24" s="980"/>
      <c r="Y24" s="981"/>
      <c r="Z24" s="980"/>
      <c r="AA24" s="980"/>
      <c r="AB24" s="980"/>
      <c r="AC24" s="1007"/>
      <c r="AD24" s="980"/>
      <c r="AE24" s="981"/>
      <c r="AF24" s="1007"/>
      <c r="AG24" s="980"/>
      <c r="AH24" s="981"/>
      <c r="AI24" s="1007"/>
      <c r="AJ24" s="980"/>
      <c r="AK24" s="981"/>
      <c r="AL24" s="1007"/>
      <c r="AM24" s="980"/>
      <c r="AN24" s="981"/>
      <c r="AO24" s="1007"/>
      <c r="AP24" s="980"/>
      <c r="AQ24" s="981"/>
      <c r="AR24" s="1007"/>
      <c r="AS24" s="980"/>
      <c r="AT24" s="981"/>
      <c r="AU24" s="1007"/>
      <c r="AV24" s="980"/>
      <c r="AW24" s="981"/>
      <c r="AX24" s="980"/>
      <c r="AY24" s="980"/>
      <c r="AZ24" s="980"/>
      <c r="BA24" s="1007"/>
      <c r="BB24" s="980"/>
      <c r="BC24" s="981"/>
      <c r="BD24" s="1007"/>
      <c r="BE24" s="980"/>
      <c r="BF24" s="981"/>
      <c r="BG24" s="980"/>
      <c r="BH24" s="980"/>
      <c r="BI24" s="981"/>
      <c r="BJ24" s="980"/>
      <c r="BK24" s="980"/>
      <c r="BL24" s="981"/>
      <c r="BM24" s="1007"/>
      <c r="BN24" s="980"/>
      <c r="BO24" s="981"/>
      <c r="BP24" s="1007"/>
      <c r="BQ24" s="980"/>
      <c r="BR24" s="981"/>
      <c r="BS24" s="980"/>
      <c r="BT24" s="980"/>
      <c r="BU24" s="981"/>
      <c r="BV24" s="980"/>
      <c r="BW24" s="980"/>
      <c r="BX24" s="981"/>
      <c r="BY24" s="1007"/>
      <c r="BZ24" s="980"/>
      <c r="CA24" s="981"/>
    </row>
    <row r="25" spans="1:87" x14ac:dyDescent="0.2">
      <c r="A25" s="416" t="s">
        <v>37</v>
      </c>
      <c r="B25" s="695"/>
      <c r="C25" s="1069"/>
      <c r="D25" s="1070" t="s">
        <v>38</v>
      </c>
      <c r="E25" s="1071"/>
      <c r="F25" s="1070" t="s">
        <v>39</v>
      </c>
      <c r="G25" s="534"/>
      <c r="H25" s="973" t="s">
        <v>17</v>
      </c>
      <c r="I25" s="974" t="s">
        <v>18</v>
      </c>
      <c r="J25" s="975" t="s">
        <v>19</v>
      </c>
      <c r="K25" s="973" t="s">
        <v>17</v>
      </c>
      <c r="L25" s="974" t="s">
        <v>18</v>
      </c>
      <c r="M25" s="975" t="s">
        <v>19</v>
      </c>
      <c r="N25" s="973" t="s">
        <v>17</v>
      </c>
      <c r="O25" s="974" t="s">
        <v>18</v>
      </c>
      <c r="P25" s="975" t="s">
        <v>19</v>
      </c>
      <c r="Q25" s="973" t="s">
        <v>17</v>
      </c>
      <c r="R25" s="974" t="s">
        <v>18</v>
      </c>
      <c r="S25" s="975" t="s">
        <v>19</v>
      </c>
      <c r="T25" s="973" t="s">
        <v>17</v>
      </c>
      <c r="U25" s="974" t="s">
        <v>18</v>
      </c>
      <c r="V25" s="975" t="s">
        <v>19</v>
      </c>
      <c r="W25" s="973" t="s">
        <v>17</v>
      </c>
      <c r="X25" s="974" t="s">
        <v>18</v>
      </c>
      <c r="Y25" s="975" t="s">
        <v>19</v>
      </c>
      <c r="Z25" s="976" t="s">
        <v>17</v>
      </c>
      <c r="AA25" s="974" t="s">
        <v>18</v>
      </c>
      <c r="AB25" s="977" t="s">
        <v>19</v>
      </c>
      <c r="AC25" s="973" t="s">
        <v>17</v>
      </c>
      <c r="AD25" s="974" t="s">
        <v>18</v>
      </c>
      <c r="AE25" s="975" t="s">
        <v>19</v>
      </c>
      <c r="AF25" s="973" t="s">
        <v>17</v>
      </c>
      <c r="AG25" s="974" t="s">
        <v>18</v>
      </c>
      <c r="AH25" s="975" t="s">
        <v>19</v>
      </c>
      <c r="AI25" s="973" t="s">
        <v>17</v>
      </c>
      <c r="AJ25" s="974" t="s">
        <v>18</v>
      </c>
      <c r="AK25" s="975" t="s">
        <v>19</v>
      </c>
      <c r="AL25" s="973" t="s">
        <v>17</v>
      </c>
      <c r="AM25" s="974" t="s">
        <v>18</v>
      </c>
      <c r="AN25" s="975" t="s">
        <v>19</v>
      </c>
      <c r="AO25" s="973" t="s">
        <v>17</v>
      </c>
      <c r="AP25" s="974" t="s">
        <v>18</v>
      </c>
      <c r="AQ25" s="975" t="s">
        <v>19</v>
      </c>
      <c r="AR25" s="973" t="s">
        <v>17</v>
      </c>
      <c r="AS25" s="974" t="s">
        <v>18</v>
      </c>
      <c r="AT25" s="975" t="s">
        <v>19</v>
      </c>
      <c r="AU25" s="973" t="s">
        <v>17</v>
      </c>
      <c r="AV25" s="974" t="s">
        <v>18</v>
      </c>
      <c r="AW25" s="975" t="s">
        <v>19</v>
      </c>
      <c r="AX25" s="976" t="s">
        <v>17</v>
      </c>
      <c r="AY25" s="974" t="s">
        <v>18</v>
      </c>
      <c r="AZ25" s="977" t="s">
        <v>19</v>
      </c>
      <c r="BA25" s="973" t="s">
        <v>17</v>
      </c>
      <c r="BB25" s="974" t="s">
        <v>18</v>
      </c>
      <c r="BC25" s="975" t="s">
        <v>19</v>
      </c>
      <c r="BD25" s="973" t="s">
        <v>17</v>
      </c>
      <c r="BE25" s="974" t="s">
        <v>18</v>
      </c>
      <c r="BF25" s="975" t="s">
        <v>19</v>
      </c>
      <c r="BG25" s="976" t="s">
        <v>17</v>
      </c>
      <c r="BH25" s="974" t="s">
        <v>18</v>
      </c>
      <c r="BI25" s="975" t="s">
        <v>19</v>
      </c>
      <c r="BJ25" s="973" t="s">
        <v>17</v>
      </c>
      <c r="BK25" s="974" t="s">
        <v>18</v>
      </c>
      <c r="BL25" s="975" t="s">
        <v>19</v>
      </c>
      <c r="BM25" s="973" t="s">
        <v>17</v>
      </c>
      <c r="BN25" s="974" t="s">
        <v>18</v>
      </c>
      <c r="BO25" s="975" t="s">
        <v>19</v>
      </c>
      <c r="BP25" s="973" t="s">
        <v>17</v>
      </c>
      <c r="BQ25" s="974" t="s">
        <v>18</v>
      </c>
      <c r="BR25" s="975" t="s">
        <v>19</v>
      </c>
      <c r="BS25" s="973" t="s">
        <v>17</v>
      </c>
      <c r="BT25" s="974" t="s">
        <v>18</v>
      </c>
      <c r="BU25" s="975" t="s">
        <v>19</v>
      </c>
      <c r="BV25" s="973" t="s">
        <v>17</v>
      </c>
      <c r="BW25" s="974" t="s">
        <v>18</v>
      </c>
      <c r="BX25" s="975" t="s">
        <v>19</v>
      </c>
      <c r="BY25" s="973" t="s">
        <v>17</v>
      </c>
      <c r="BZ25" s="974" t="s">
        <v>18</v>
      </c>
      <c r="CA25" s="975" t="s">
        <v>19</v>
      </c>
    </row>
    <row r="26" spans="1:87" ht="13.5" thickBot="1" x14ac:dyDescent="0.25">
      <c r="A26" s="526" t="s">
        <v>340</v>
      </c>
      <c r="C26" s="1072"/>
      <c r="D26" s="1073" t="s">
        <v>41</v>
      </c>
      <c r="E26" s="1073" t="s">
        <v>42</v>
      </c>
      <c r="F26" s="1073" t="s">
        <v>41</v>
      </c>
      <c r="G26" s="1074" t="s">
        <v>42</v>
      </c>
      <c r="H26" s="1075">
        <v>0</v>
      </c>
      <c r="I26" s="1076" t="s">
        <v>21</v>
      </c>
      <c r="J26" s="1077" t="s">
        <v>22</v>
      </c>
      <c r="K26" s="1075">
        <v>0</v>
      </c>
      <c r="L26" s="1076" t="s">
        <v>21</v>
      </c>
      <c r="M26" s="1077" t="s">
        <v>22</v>
      </c>
      <c r="N26" s="1075">
        <v>0</v>
      </c>
      <c r="O26" s="1076" t="s">
        <v>21</v>
      </c>
      <c r="P26" s="1077" t="s">
        <v>22</v>
      </c>
      <c r="Q26" s="1075">
        <v>0</v>
      </c>
      <c r="R26" s="1076" t="s">
        <v>21</v>
      </c>
      <c r="S26" s="1077" t="s">
        <v>22</v>
      </c>
      <c r="T26" s="1075">
        <v>0</v>
      </c>
      <c r="U26" s="1076" t="s">
        <v>21</v>
      </c>
      <c r="V26" s="1077" t="s">
        <v>22</v>
      </c>
      <c r="W26" s="1075">
        <v>0</v>
      </c>
      <c r="X26" s="1076" t="s">
        <v>21</v>
      </c>
      <c r="Y26" s="1077" t="s">
        <v>22</v>
      </c>
      <c r="Z26" s="1078">
        <v>0</v>
      </c>
      <c r="AA26" s="1076" t="s">
        <v>21</v>
      </c>
      <c r="AB26" s="1079" t="s">
        <v>22</v>
      </c>
      <c r="AC26" s="1075" t="s">
        <v>20</v>
      </c>
      <c r="AD26" s="1076" t="s">
        <v>21</v>
      </c>
      <c r="AE26" s="1077" t="s">
        <v>22</v>
      </c>
      <c r="AF26" s="1075" t="s">
        <v>20</v>
      </c>
      <c r="AG26" s="1076" t="s">
        <v>21</v>
      </c>
      <c r="AH26" s="1077" t="s">
        <v>22</v>
      </c>
      <c r="AI26" s="1075" t="s">
        <v>20</v>
      </c>
      <c r="AJ26" s="1076" t="s">
        <v>21</v>
      </c>
      <c r="AK26" s="1077" t="s">
        <v>22</v>
      </c>
      <c r="AL26" s="1075" t="s">
        <v>20</v>
      </c>
      <c r="AM26" s="1076" t="s">
        <v>21</v>
      </c>
      <c r="AN26" s="1077" t="s">
        <v>22</v>
      </c>
      <c r="AO26" s="1075" t="s">
        <v>20</v>
      </c>
      <c r="AP26" s="1076" t="s">
        <v>21</v>
      </c>
      <c r="AQ26" s="1077" t="s">
        <v>22</v>
      </c>
      <c r="AR26" s="1075" t="s">
        <v>20</v>
      </c>
      <c r="AS26" s="1076" t="s">
        <v>21</v>
      </c>
      <c r="AT26" s="1077" t="s">
        <v>22</v>
      </c>
      <c r="AU26" s="1075" t="s">
        <v>20</v>
      </c>
      <c r="AV26" s="1076" t="s">
        <v>21</v>
      </c>
      <c r="AW26" s="1077" t="s">
        <v>22</v>
      </c>
      <c r="AX26" s="1078" t="s">
        <v>20</v>
      </c>
      <c r="AY26" s="1076" t="s">
        <v>21</v>
      </c>
      <c r="AZ26" s="1079" t="s">
        <v>22</v>
      </c>
      <c r="BA26" s="1075" t="s">
        <v>20</v>
      </c>
      <c r="BB26" s="1076" t="s">
        <v>21</v>
      </c>
      <c r="BC26" s="1077" t="s">
        <v>22</v>
      </c>
      <c r="BD26" s="1075" t="s">
        <v>20</v>
      </c>
      <c r="BE26" s="1076" t="s">
        <v>21</v>
      </c>
      <c r="BF26" s="1077" t="s">
        <v>22</v>
      </c>
      <c r="BG26" s="1078" t="s">
        <v>20</v>
      </c>
      <c r="BH26" s="1076" t="s">
        <v>21</v>
      </c>
      <c r="BI26" s="1077" t="s">
        <v>22</v>
      </c>
      <c r="BJ26" s="1075" t="s">
        <v>20</v>
      </c>
      <c r="BK26" s="1076" t="s">
        <v>21</v>
      </c>
      <c r="BL26" s="1077" t="s">
        <v>22</v>
      </c>
      <c r="BM26" s="1075" t="s">
        <v>20</v>
      </c>
      <c r="BN26" s="1076" t="s">
        <v>21</v>
      </c>
      <c r="BO26" s="1077" t="s">
        <v>22</v>
      </c>
      <c r="BP26" s="1075" t="s">
        <v>20</v>
      </c>
      <c r="BQ26" s="1076" t="s">
        <v>21</v>
      </c>
      <c r="BR26" s="1077" t="s">
        <v>22</v>
      </c>
      <c r="BS26" s="1075" t="s">
        <v>20</v>
      </c>
      <c r="BT26" s="1076" t="s">
        <v>21</v>
      </c>
      <c r="BU26" s="1077" t="s">
        <v>22</v>
      </c>
      <c r="BV26" s="1075" t="s">
        <v>20</v>
      </c>
      <c r="BW26" s="1076" t="s">
        <v>21</v>
      </c>
      <c r="BX26" s="1077" t="s">
        <v>22</v>
      </c>
      <c r="BY26" s="1075" t="s">
        <v>20</v>
      </c>
      <c r="BZ26" s="1076" t="s">
        <v>21</v>
      </c>
      <c r="CA26" s="1077" t="s">
        <v>22</v>
      </c>
    </row>
    <row r="27" spans="1:87" x14ac:dyDescent="0.2">
      <c r="A27" s="1054" t="s">
        <v>341</v>
      </c>
      <c r="B27" s="1080"/>
      <c r="C27" s="597"/>
      <c r="D27" s="1081"/>
      <c r="E27" s="1082"/>
      <c r="F27" s="1083"/>
      <c r="G27" s="1084"/>
      <c r="H27" s="1003">
        <f>ROUND(SQRT(I27^2+J27^2)*1000/(SQRT(3)*I9),2)</f>
        <v>0.56999999999999995</v>
      </c>
      <c r="I27" s="1004">
        <v>9.2999999999999992E-3</v>
      </c>
      <c r="J27" s="1030">
        <v>4.1999999999999997E-3</v>
      </c>
      <c r="K27" s="1003">
        <f>ROUND(SQRT(L27^2+M27^2)*1000/(SQRT(3)*L9),2)</f>
        <v>0.52</v>
      </c>
      <c r="L27" s="1004">
        <v>8.3999999999999995E-3</v>
      </c>
      <c r="M27" s="1030">
        <v>3.8999999999999998E-3</v>
      </c>
      <c r="N27" s="1003">
        <f>ROUND(SQRT(O27^2+P27^2)*1000/(SQRT(3)*O9),2)</f>
        <v>0.57999999999999996</v>
      </c>
      <c r="O27" s="1004">
        <v>9.2999999999999992E-3</v>
      </c>
      <c r="P27" s="1030">
        <v>4.4999999999999997E-3</v>
      </c>
      <c r="Q27" s="1003">
        <f>ROUND(SQRT(R27^2+S27^2)*1000/(SQRT(3)*R9),2)</f>
        <v>0.59</v>
      </c>
      <c r="R27" s="1004">
        <v>9.2999999999999992E-3</v>
      </c>
      <c r="S27" s="1030">
        <v>4.7999999999999996E-3</v>
      </c>
      <c r="T27" s="1003">
        <f>ROUND(SQRT(U27^2+V27^2)*1000/(SQRT(3)*U9),2)</f>
        <v>0.59</v>
      </c>
      <c r="U27" s="1004">
        <v>9.5999999999999992E-3</v>
      </c>
      <c r="V27" s="1030">
        <v>4.4999999999999997E-3</v>
      </c>
      <c r="W27" s="1003">
        <f>ROUND(SQRT(X27^2+Y27^2)*1000/(SQRT(3)*X9),2)</f>
        <v>0.63</v>
      </c>
      <c r="X27" s="1004">
        <v>1.0200000000000001E-2</v>
      </c>
      <c r="Y27" s="1030">
        <v>4.7999999999999996E-3</v>
      </c>
      <c r="Z27" s="1003">
        <f>ROUND(SQRT(AA27^2+AB27^2)*1000/(SQRT(3)*AA9),2)</f>
        <v>0.93</v>
      </c>
      <c r="AA27" s="1004">
        <v>1.41E-2</v>
      </c>
      <c r="AB27" s="1085">
        <v>8.6999999999999994E-3</v>
      </c>
      <c r="AC27" s="1003">
        <f>ROUND(SQRT(AD27^2+AE27^2)*1000/(SQRT(3)*AD9),2)</f>
        <v>1.02</v>
      </c>
      <c r="AD27" s="1004">
        <v>1.5599999999999999E-2</v>
      </c>
      <c r="AE27" s="1030">
        <v>9.2999999999999992E-3</v>
      </c>
      <c r="AF27" s="1003">
        <f>ROUND(SQRT(AG27^2+AH27^2)*1000/(SQRT(3)*AG9),2)</f>
        <v>1.01</v>
      </c>
      <c r="AG27" s="1004">
        <v>1.5599999999999999E-2</v>
      </c>
      <c r="AH27" s="1030">
        <v>8.9999999999999993E-3</v>
      </c>
      <c r="AI27" s="1003">
        <f>ROUND(SQRT(AJ27^2+AK27^2)*1000/(SQRT(3)*AJ9),2)</f>
        <v>0.97</v>
      </c>
      <c r="AJ27" s="1004">
        <v>1.4999999999999999E-2</v>
      </c>
      <c r="AK27" s="1030">
        <v>8.6999999999999994E-3</v>
      </c>
      <c r="AL27" s="1003">
        <f>ROUND(SQRT(AM27^2+AN27^2)*1000/(SQRT(3)*AM9),2)</f>
        <v>1.17</v>
      </c>
      <c r="AM27" s="1004">
        <v>1.8599999999999998E-2</v>
      </c>
      <c r="AN27" s="1030">
        <v>9.2999999999999992E-3</v>
      </c>
      <c r="AO27" s="1003">
        <f>ROUND(SQRT(AP27^2+AQ27^2)*1000/(SQRT(3)*AP9),2)</f>
        <v>1.08</v>
      </c>
      <c r="AP27" s="1004">
        <v>1.7100000000000001E-2</v>
      </c>
      <c r="AQ27" s="1030">
        <v>8.6999999999999994E-3</v>
      </c>
      <c r="AR27" s="1003">
        <f>ROUND(SQRT(AS27^2+AT27^2)*1000/(SQRT(3)*AS9),2)</f>
        <v>1.04</v>
      </c>
      <c r="AS27" s="1004">
        <v>1.6500000000000001E-2</v>
      </c>
      <c r="AT27" s="1030">
        <v>8.3999999999999995E-3</v>
      </c>
      <c r="AU27" s="1003">
        <f>ROUND(SQRT(AV27^2+AW27^2)*1000/(SQRT(3)*AV9),2)</f>
        <v>1.08</v>
      </c>
      <c r="AV27" s="1004">
        <v>1.7399999999999999E-2</v>
      </c>
      <c r="AW27" s="1030">
        <v>8.3999999999999995E-3</v>
      </c>
      <c r="AX27" s="1003">
        <f>ROUND(SQRT(AY27^2+AZ27^2)*1000/(SQRT(3)*AY9),2)</f>
        <v>0.88</v>
      </c>
      <c r="AY27" s="1004">
        <v>1.47E-2</v>
      </c>
      <c r="AZ27" s="1085">
        <v>5.4000000000000003E-3</v>
      </c>
      <c r="BA27" s="1003">
        <f>ROUND(SQRT(BB27^2+BC27^2)*1000/(SQRT(3)*BB9),2)</f>
        <v>1.17</v>
      </c>
      <c r="BB27" s="1004">
        <v>1.83E-2</v>
      </c>
      <c r="BC27" s="1030">
        <v>9.9000000000000008E-3</v>
      </c>
      <c r="BD27" s="1003">
        <f>ROUND(SQRT(BE27^2+BF27^2)*1000/(SQRT(3)*BE9),2)</f>
        <v>1.08</v>
      </c>
      <c r="BE27" s="1083">
        <v>1.6799999999999999E-2</v>
      </c>
      <c r="BF27" s="1030">
        <v>9.5999999999999992E-3</v>
      </c>
      <c r="BG27" s="1003">
        <f>ROUND(SQRT(BH27^2+BI27^2)*1000/(SQRT(3)*BH9),2)</f>
        <v>0.76</v>
      </c>
      <c r="BH27" s="1083">
        <v>1.26E-2</v>
      </c>
      <c r="BI27" s="1030">
        <v>4.7999999999999996E-3</v>
      </c>
      <c r="BJ27" s="1003">
        <f>ROUND(SQRT(BK27^2+BL27^2)*1000/(SQRT(3)*BK9),2)</f>
        <v>0.72</v>
      </c>
      <c r="BK27" s="1083">
        <v>1.2E-2</v>
      </c>
      <c r="BL27" s="1030">
        <v>4.7999999999999996E-3</v>
      </c>
      <c r="BM27" s="1003">
        <f>ROUND(SQRT(BN27^2+BO27^2)*1000/(SQRT(3)*BN9),2)</f>
        <v>0.77</v>
      </c>
      <c r="BN27" s="1083">
        <v>1.29E-2</v>
      </c>
      <c r="BO27" s="1030">
        <v>4.4999999999999997E-3</v>
      </c>
      <c r="BP27" s="1003">
        <f>ROUND(SQRT(BQ27^2+BR27^2)*1000/(SQRT(3)*BQ9),2)</f>
        <v>0.83</v>
      </c>
      <c r="BQ27" s="1083">
        <v>1.32E-2</v>
      </c>
      <c r="BR27" s="1030">
        <v>6.6E-3</v>
      </c>
      <c r="BS27" s="1003">
        <f>ROUND(SQRT(BT27^2+BU27^2)*1000/(SQRT(3)*BT9),2)</f>
        <v>0.9</v>
      </c>
      <c r="BT27" s="1083">
        <v>1.41E-2</v>
      </c>
      <c r="BU27" s="1030">
        <v>7.4999999999999997E-3</v>
      </c>
      <c r="BV27" s="1003">
        <f>ROUND(SQRT(BW27^2+BX27^2)*1000/(SQRT(3)*BW9),2)</f>
        <v>0.9</v>
      </c>
      <c r="BW27" s="1083">
        <v>1.5299999999999999E-2</v>
      </c>
      <c r="BX27" s="1030">
        <v>4.7999999999999996E-3</v>
      </c>
      <c r="BY27" s="1003">
        <f>ROUND(SQRT(BZ27^2+CA27^2)*1000/(SQRT(3)*BZ9),2)</f>
        <v>0.98</v>
      </c>
      <c r="BZ27" s="1083">
        <v>1.6799999999999999E-2</v>
      </c>
      <c r="CA27" s="1030">
        <v>4.7999999999999996E-3</v>
      </c>
      <c r="CB27" s="877">
        <f>I27+L27+O27+R27+U27+X27+AA27+AD27+AG27+AJ27+AM27+AP27+AS27+AV27+AY27+BB27+BE27+BH27++BK27+BN27+BQ27+BT27+BW27+BZ27</f>
        <v>0.3327</v>
      </c>
      <c r="CC27" s="877">
        <f>J27+M27+P27+S27+V27+Y27+AB27+AE27+AH27+AK27+AN27+AQ27+AT27+AW27+AZ27+BC27+BF27+BI27++BL27+BO27+BR27+BU27+BX27+CA27</f>
        <v>0.15990000000000001</v>
      </c>
      <c r="CD27" s="1086"/>
      <c r="CE27" s="960">
        <v>0.15990000000000001</v>
      </c>
      <c r="CF27" s="1086"/>
      <c r="CH27" s="960">
        <v>0.15990000000000001</v>
      </c>
      <c r="CI27" s="1086"/>
    </row>
    <row r="28" spans="1:87" ht="13.5" thickBot="1" x14ac:dyDescent="0.25">
      <c r="A28" s="1087" t="s">
        <v>342</v>
      </c>
      <c r="B28" s="1088"/>
      <c r="C28" s="1021"/>
      <c r="D28" s="1004"/>
      <c r="E28" s="1089"/>
      <c r="F28" s="1004"/>
      <c r="G28" s="1090"/>
      <c r="H28" s="1003">
        <f>ROUND(SQRT(I28^2+J28^2)*1000/(SQRT(3)*I15),2)</f>
        <v>12.53</v>
      </c>
      <c r="I28" s="1091">
        <v>0.186</v>
      </c>
      <c r="J28" s="1091">
        <v>0.1239</v>
      </c>
      <c r="K28" s="1003">
        <f>ROUND(SQRT(L28^2+M28^2)*1000/(SQRT(3)*L15),2)</f>
        <v>13.08</v>
      </c>
      <c r="L28" s="1091">
        <v>0.19980000000000001</v>
      </c>
      <c r="M28" s="1091">
        <v>0.1206</v>
      </c>
      <c r="N28" s="1003">
        <f>ROUND(SQRT(O28^2+P28^2)*1000/(SQRT(3)*O15),2)</f>
        <v>13.36</v>
      </c>
      <c r="O28" s="1091">
        <v>0.20369999999999999</v>
      </c>
      <c r="P28" s="1091">
        <v>0.1239</v>
      </c>
      <c r="Q28" s="1003">
        <f>ROUND(SQRT(R28^2+S28^2)*1000/(SQRT(3)*R15),2)</f>
        <v>12.95</v>
      </c>
      <c r="R28" s="1091">
        <v>0.19589999999999999</v>
      </c>
      <c r="S28" s="1091">
        <v>0.12239999999999999</v>
      </c>
      <c r="T28" s="1003">
        <f>ROUND(SQRT(U28^2+V28^2)*1000/(SQRT(3)*U15),2)</f>
        <v>13.7</v>
      </c>
      <c r="U28" s="1091">
        <v>0.21510000000000001</v>
      </c>
      <c r="V28" s="1091">
        <v>0.11609999999999999</v>
      </c>
      <c r="W28" s="1003">
        <f>ROUND(SQRT(X28^2+Y28^2)*1000/(SQRT(3)*X15),2)</f>
        <v>14.01</v>
      </c>
      <c r="X28" s="1091">
        <v>0.2175</v>
      </c>
      <c r="Y28" s="1091">
        <v>0.123</v>
      </c>
      <c r="Z28" s="1003">
        <f>ROUND(SQRT(AA28^2+AB28^2)*1000/(SQRT(3)*AA15),2)</f>
        <v>15.24</v>
      </c>
      <c r="AA28" s="1091">
        <v>0.23669999999999999</v>
      </c>
      <c r="AB28" s="1092">
        <v>0.1338</v>
      </c>
      <c r="AC28" s="1003">
        <f>ROUND(SQRT(AD28^2+AE28^2)*1000/(SQRT(3)*AD15),2)</f>
        <v>15.71</v>
      </c>
      <c r="AD28" s="1091">
        <v>0.24809999999999999</v>
      </c>
      <c r="AE28" s="1093">
        <v>0.13020000000000001</v>
      </c>
      <c r="AF28" s="1003">
        <f>ROUND(SQRT(AG28^2+AH28^2)*1000/(SQRT(3)*AG15),2)</f>
        <v>15.86</v>
      </c>
      <c r="AG28" s="1091">
        <v>0.2475</v>
      </c>
      <c r="AH28" s="1093">
        <v>0.1371</v>
      </c>
      <c r="AI28" s="1003">
        <f>ROUND(SQRT(AJ28^2+AK28^2)*1000/(SQRT(3)*AJ15),2)</f>
        <v>16.52</v>
      </c>
      <c r="AJ28" s="1091">
        <v>0.25740000000000002</v>
      </c>
      <c r="AK28" s="1093">
        <v>0.14369999999999999</v>
      </c>
      <c r="AL28" s="1003">
        <f>ROUND(SQRT(AM28^2+AN28^2)*1000/(SQRT(3)*AM15),2)</f>
        <v>16.64</v>
      </c>
      <c r="AM28" s="1091">
        <v>0.25919999999999999</v>
      </c>
      <c r="AN28" s="1093">
        <v>0.14460000000000001</v>
      </c>
      <c r="AO28" s="1003">
        <f>ROUND(SQRT(AP28^2+AQ28^2)*1000/(SQRT(3)*AP15),2)</f>
        <v>16.93</v>
      </c>
      <c r="AP28" s="1091">
        <v>0.26369999999999999</v>
      </c>
      <c r="AQ28" s="1093">
        <v>0.14729999999999999</v>
      </c>
      <c r="AR28" s="1003">
        <f>ROUND(SQRT(AS28^2+AT28^2)*1000/(SQRT(3)*AS15),2)</f>
        <v>16.57</v>
      </c>
      <c r="AS28" s="1091">
        <v>0.25740000000000002</v>
      </c>
      <c r="AT28" s="1093">
        <v>0.14549999999999999</v>
      </c>
      <c r="AU28" s="1003">
        <f>ROUND(SQRT(AV28^2+AW28^2)*1000/(SQRT(3)*AV15),2)</f>
        <v>16.079999999999998</v>
      </c>
      <c r="AV28" s="1091">
        <v>0.25169999999999998</v>
      </c>
      <c r="AW28" s="1093">
        <v>0.13769999999999999</v>
      </c>
      <c r="AX28" s="1003">
        <f>ROUND(SQRT(AY28^2+AZ28^2)*1000/(SQRT(3)*AY15),2)</f>
        <v>16.5</v>
      </c>
      <c r="AY28" s="1091">
        <v>0.25650000000000001</v>
      </c>
      <c r="AZ28" s="1092">
        <v>0.14430000000000001</v>
      </c>
      <c r="BA28" s="1003">
        <f>ROUND(SQRT(BB28^2+BC28^2)*1000/(SQRT(3)*BB15),2)</f>
        <v>16.47</v>
      </c>
      <c r="BB28" s="1091">
        <v>0.25679999999999997</v>
      </c>
      <c r="BC28" s="1093">
        <v>0.14280000000000001</v>
      </c>
      <c r="BD28" s="1003">
        <f>ROUND(SQRT(BE28^2+BF28^2)*1000/(SQRT(3)*BE15),2)</f>
        <v>16.12</v>
      </c>
      <c r="BE28" s="1091">
        <v>0.2472</v>
      </c>
      <c r="BF28" s="1093">
        <v>0.14699999999999999</v>
      </c>
      <c r="BG28" s="1003">
        <f>ROUND(SQRT(BH28^2+BI28^2)*1000/(SQRT(3)*BH15),2)</f>
        <v>15.88</v>
      </c>
      <c r="BH28" s="1091">
        <v>0.24479999999999999</v>
      </c>
      <c r="BI28" s="1091">
        <v>0.14249999999999999</v>
      </c>
      <c r="BJ28" s="1003">
        <f>ROUND(SQRT(BK28^2+BL28^2)*1000/(SQRT(3)*BK15),2)</f>
        <v>15.96</v>
      </c>
      <c r="BK28" s="1091">
        <v>0.24779999999999999</v>
      </c>
      <c r="BL28" s="1091">
        <v>0.1401</v>
      </c>
      <c r="BM28" s="1003">
        <f>ROUND(SQRT(BN28^2+BO28^2)*1000/(SQRT(3)*BN15),2)</f>
        <v>15.68</v>
      </c>
      <c r="BN28" s="1091">
        <v>0.24510000000000001</v>
      </c>
      <c r="BO28" s="1093">
        <v>0.13500000000000001</v>
      </c>
      <c r="BP28" s="1003">
        <f>ROUND(SQRT(BQ28^2+BR28^2)*1000/(SQRT(3)*BQ15),2)</f>
        <v>15.9</v>
      </c>
      <c r="BQ28" s="1091">
        <v>0.24690000000000001</v>
      </c>
      <c r="BR28" s="1091">
        <v>0.13980000000000001</v>
      </c>
      <c r="BS28" s="1003">
        <f>ROUND(SQRT(BT28^2+BU28^2)*1000/(SQRT(3)*BT15),2)</f>
        <v>15.93</v>
      </c>
      <c r="BT28" s="1091">
        <v>0.2487</v>
      </c>
      <c r="BU28" s="1091">
        <v>0.13769999999999999</v>
      </c>
      <c r="BV28" s="1003">
        <f>ROUND(SQRT(BW28^2+BX28^2)*1000/(SQRT(3)*BW15),2)</f>
        <v>14.28</v>
      </c>
      <c r="BW28" s="1091">
        <v>0.21779999999999999</v>
      </c>
      <c r="BX28" s="1091">
        <v>0.1323</v>
      </c>
      <c r="BY28" s="1003">
        <f>ROUND(SQRT(BZ28^2+CA28^2)*1000/(SQRT(3)*BZ15),2)</f>
        <v>13.95</v>
      </c>
      <c r="BZ28" s="1091">
        <v>0.21179999999999999</v>
      </c>
      <c r="CA28" s="1091">
        <v>0.1308</v>
      </c>
      <c r="CB28" s="877">
        <f>I28+L28+O28+R28+U28+X28+AA28+AD28+AG28+AJ28+AM28+AP28+AS28+AV28+AY28+BB28+BE28+BH28++BK28+BN28+BQ28+BT28+BW28+BZ28</f>
        <v>5.6631</v>
      </c>
      <c r="CC28" s="877">
        <f>J28+M28+P28+S28+V28+Y28+AB28+AE28+AH28+AK28+AN28+AQ28+AT28+AW28+AZ28+BC28+BF28+BI28++BL28+BO28+BR28+BU28+BX28+CA28</f>
        <v>3.2420999999999993</v>
      </c>
      <c r="CD28" s="1086"/>
      <c r="CE28" s="960">
        <v>3.2420999999999993</v>
      </c>
      <c r="CF28" s="1086"/>
      <c r="CH28" s="960">
        <v>3.2420999999999993</v>
      </c>
      <c r="CI28" s="1086"/>
    </row>
    <row r="29" spans="1:87" ht="13.5" thickBot="1" x14ac:dyDescent="0.25">
      <c r="A29" s="1094" t="s">
        <v>80</v>
      </c>
      <c r="B29" s="1095"/>
      <c r="C29" s="1095"/>
      <c r="D29" s="1095"/>
      <c r="E29" s="1095"/>
      <c r="F29" s="1095"/>
      <c r="G29" s="1096"/>
      <c r="H29" s="1097"/>
      <c r="I29" s="1098"/>
      <c r="J29" s="1026"/>
      <c r="K29" s="1097"/>
      <c r="L29" s="1098"/>
      <c r="M29" s="1026"/>
      <c r="N29" s="1097"/>
      <c r="O29" s="1098"/>
      <c r="P29" s="1026"/>
      <c r="Q29" s="1097"/>
      <c r="R29" s="1098"/>
      <c r="S29" s="1026"/>
      <c r="T29" s="1097"/>
      <c r="U29" s="1098"/>
      <c r="V29" s="1026"/>
      <c r="W29" s="1097"/>
      <c r="X29" s="1098"/>
      <c r="Y29" s="1026"/>
      <c r="Z29" s="1099"/>
      <c r="AA29" s="1098"/>
      <c r="AB29" s="966"/>
      <c r="AC29" s="1100"/>
      <c r="AD29" s="1098"/>
      <c r="AE29" s="1101"/>
      <c r="AF29" s="1100"/>
      <c r="AG29" s="1098"/>
      <c r="AH29" s="1101"/>
      <c r="AI29" s="1100"/>
      <c r="AJ29" s="1098"/>
      <c r="AK29" s="1101"/>
      <c r="AL29" s="1100"/>
      <c r="AM29" s="1098"/>
      <c r="AN29" s="1101"/>
      <c r="AO29" s="1100"/>
      <c r="AP29" s="1098"/>
      <c r="AQ29" s="1101"/>
      <c r="AR29" s="1100"/>
      <c r="AS29" s="1098"/>
      <c r="AT29" s="1101"/>
      <c r="AU29" s="1100"/>
      <c r="AV29" s="1098"/>
      <c r="AW29" s="1101"/>
      <c r="AX29" s="1098"/>
      <c r="AY29" s="1098"/>
      <c r="AZ29" s="1098"/>
      <c r="BA29" s="1100"/>
      <c r="BB29" s="1098"/>
      <c r="BC29" s="1101"/>
      <c r="BD29" s="1100"/>
      <c r="BE29" s="1098"/>
      <c r="BF29" s="1101"/>
      <c r="BG29" s="1098"/>
      <c r="BH29" s="1098"/>
      <c r="BI29" s="1101"/>
      <c r="BJ29" s="1098"/>
      <c r="BK29" s="1098"/>
      <c r="BL29" s="1101"/>
      <c r="BM29" s="1100"/>
      <c r="BN29" s="1098"/>
      <c r="BO29" s="1101"/>
      <c r="BP29" s="1100"/>
      <c r="BQ29" s="1098"/>
      <c r="BR29" s="1101"/>
      <c r="BS29" s="1098"/>
      <c r="BT29" s="1098"/>
      <c r="BU29" s="1101"/>
      <c r="BV29" s="1098"/>
      <c r="BW29" s="1098"/>
      <c r="BX29" s="1101"/>
      <c r="BY29" s="1100"/>
      <c r="BZ29" s="1098"/>
      <c r="CA29" s="1101"/>
    </row>
    <row r="30" spans="1:87" x14ac:dyDescent="0.2">
      <c r="A30" s="1027"/>
      <c r="B30" s="1054" t="s">
        <v>81</v>
      </c>
      <c r="C30" s="1055"/>
      <c r="D30" s="1055" t="s">
        <v>325</v>
      </c>
      <c r="E30" s="1055"/>
      <c r="F30" s="1055"/>
      <c r="G30" s="1016"/>
      <c r="H30" s="1102">
        <v>5.4999999999999997E-3</v>
      </c>
      <c r="I30" s="1103" t="s">
        <v>83</v>
      </c>
      <c r="J30" s="1104">
        <v>3.7100000000000001E-2</v>
      </c>
      <c r="K30" s="1105"/>
      <c r="L30" s="1103"/>
      <c r="M30" s="1106"/>
      <c r="N30" s="1105"/>
      <c r="O30" s="1103"/>
      <c r="P30" s="1106"/>
      <c r="Q30" s="1105"/>
      <c r="R30" s="1103"/>
      <c r="S30" s="1106"/>
      <c r="T30" s="1105"/>
      <c r="U30" s="1103"/>
      <c r="V30" s="1106"/>
      <c r="W30" s="1105"/>
      <c r="X30" s="1103"/>
      <c r="Y30" s="1106"/>
      <c r="Z30" s="1107"/>
      <c r="AA30" s="1103"/>
      <c r="AB30" s="1108"/>
      <c r="AC30" s="1109"/>
      <c r="AD30" s="1103"/>
      <c r="AE30" s="1110"/>
      <c r="AF30" s="1109"/>
      <c r="AG30" s="1103"/>
      <c r="AH30" s="1110"/>
      <c r="AI30" s="1109"/>
      <c r="AJ30" s="1103"/>
      <c r="AK30" s="1110"/>
      <c r="AL30" s="1109"/>
      <c r="AM30" s="1103"/>
      <c r="AN30" s="1110"/>
      <c r="AO30" s="1109"/>
      <c r="AP30" s="1103"/>
      <c r="AQ30" s="1110"/>
      <c r="AR30" s="1109"/>
      <c r="AS30" s="1103"/>
      <c r="AT30" s="1110"/>
      <c r="AU30" s="1109"/>
      <c r="AV30" s="1103"/>
      <c r="AW30" s="1110"/>
      <c r="AX30" s="1111"/>
      <c r="AY30" s="1103"/>
      <c r="AZ30" s="1112"/>
      <c r="BA30" s="1109"/>
      <c r="BB30" s="1103"/>
      <c r="BC30" s="1110"/>
      <c r="BD30" s="1109"/>
      <c r="BE30" s="1103"/>
      <c r="BF30" s="1110"/>
      <c r="BG30" s="1111"/>
      <c r="BH30" s="1103"/>
      <c r="BI30" s="1110"/>
      <c r="BJ30" s="1109"/>
      <c r="BK30" s="1103"/>
      <c r="BL30" s="1110"/>
      <c r="BM30" s="1109"/>
      <c r="BN30" s="1103"/>
      <c r="BO30" s="1110"/>
      <c r="BP30" s="1109"/>
      <c r="BQ30" s="1103"/>
      <c r="BR30" s="1110"/>
      <c r="BS30" s="1109"/>
      <c r="BT30" s="1103"/>
      <c r="BU30" s="1110"/>
      <c r="BV30" s="1109"/>
      <c r="BW30" s="1103"/>
      <c r="BX30" s="1110"/>
      <c r="BY30" s="1109"/>
      <c r="BZ30" s="1103"/>
      <c r="CA30" s="1110"/>
    </row>
    <row r="31" spans="1:87" x14ac:dyDescent="0.2">
      <c r="A31" s="1028" t="s">
        <v>23</v>
      </c>
      <c r="B31" s="1022" t="s">
        <v>84</v>
      </c>
      <c r="C31" s="644"/>
      <c r="D31" s="1113" t="s">
        <v>85</v>
      </c>
      <c r="E31" s="1113"/>
      <c r="F31" s="1113"/>
      <c r="G31" s="991"/>
      <c r="H31" s="1114">
        <f>(SUM(I$6*I$6,J$6*J$6)/POWER($C$8,2))*$C$32</f>
        <v>4.022297037824E-7</v>
      </c>
      <c r="I31" s="1103" t="s">
        <v>83</v>
      </c>
      <c r="J31" s="1115">
        <f>($E$32/100)*(SUM(I$6*I$6,J$6*J$6)/$C$8)</f>
        <v>4.7449965055999998E-6</v>
      </c>
      <c r="K31" s="1114">
        <f>(SUM(L$6*L$6,M$6*M$6)/POWER($C$8,2))*$C$32</f>
        <v>3.3370515036159998E-7</v>
      </c>
      <c r="L31" s="1103" t="s">
        <v>83</v>
      </c>
      <c r="M31" s="1115">
        <f>($E$32/100)*(SUM(L$6*L$6,M$6*M$6)/$C$8)</f>
        <v>3.9366306303999995E-6</v>
      </c>
      <c r="N31" s="1114">
        <f>(SUM(O$6*O$6,P$6*P$6)/POWER($C$8,2))*$C$32</f>
        <v>4.0912841420799998E-7</v>
      </c>
      <c r="O31" s="1103" t="s">
        <v>83</v>
      </c>
      <c r="P31" s="1115">
        <f>($E$32/100)*(SUM(O$6*O$6,P$6*P$6)/$C$8)</f>
        <v>4.8263787520000001E-6</v>
      </c>
      <c r="Q31" s="1114">
        <f>(SUM(R$6*R$6,S$6*S$6)/POWER($C$8,2))*$C$32</f>
        <v>4.203361033215999E-7</v>
      </c>
      <c r="R31" s="1103" t="s">
        <v>83</v>
      </c>
      <c r="S31" s="1115">
        <f>($E$32/100)*(SUM(R$6*R$6,S$6*S$6)/$C$8)</f>
        <v>4.9585928703999995E-6</v>
      </c>
      <c r="T31" s="1114">
        <f>(SUM(U$6*U$6,V$6*V$6)/POWER($C$8,2))*$C$32</f>
        <v>4.3141971957759994E-7</v>
      </c>
      <c r="U31" s="1103" t="s">
        <v>83</v>
      </c>
      <c r="V31" s="1115">
        <f>($E$32/100)*(SUM(U$6*U$6,V$6*V$6)/$C$8)</f>
        <v>5.0893433343999999E-6</v>
      </c>
      <c r="W31" s="1114">
        <f>(SUM(X$6*X$6,Y$6*Y$6)/POWER($C$8,2))*$C$32</f>
        <v>4.8509564641280003E-7</v>
      </c>
      <c r="X31" s="1103" t="s">
        <v>83</v>
      </c>
      <c r="Y31" s="1115">
        <f>($E$32/100)*(SUM(X$6*X$6,Y$6*Y$6)/$C$8)</f>
        <v>5.7225439232000006E-6</v>
      </c>
      <c r="Z31" s="1116">
        <f>(SUM(AA$6*AA$6,AB$6*AB$6)/POWER($C$8,2))*$C$32</f>
        <v>1.0460009936895997E-6</v>
      </c>
      <c r="AA31" s="1103" t="s">
        <v>83</v>
      </c>
      <c r="AB31" s="1117">
        <f>($E$32/100)*(SUM(AA$6*AA$6,AB$6*AB$6)/$C$8)</f>
        <v>1.2339394662399998E-5</v>
      </c>
      <c r="AC31" s="1114">
        <f>(SUM(AD$6*AD$6,AE$6*AE$6)/POWER($C$8,2))*$C$32</f>
        <v>1.2758955858944E-6</v>
      </c>
      <c r="AD31" s="1103" t="s">
        <v>83</v>
      </c>
      <c r="AE31" s="1118">
        <f>($E$32/100)*(SUM(AD$6*AD$6,AE$6*AE$6)/$C$8)</f>
        <v>1.5051399833599999E-5</v>
      </c>
      <c r="AF31" s="1114">
        <f>(SUM(AG$6*AG$6,AH$6*AH$6)/POWER($C$8,2))*$C$32</f>
        <v>1.2518715486207999E-6</v>
      </c>
      <c r="AG31" s="1103" t="s">
        <v>83</v>
      </c>
      <c r="AH31" s="1118">
        <f>($E$32/100)*(SUM(AG$6*AG$6,AH$6*AH$6)/$C$8)</f>
        <v>1.47679946752E-5</v>
      </c>
      <c r="AI31" s="1114">
        <f>(SUM(AJ$6*AJ$6,AK$6*AK$6)/POWER($C$8,2))*$C$32</f>
        <v>1.1644408081408E-6</v>
      </c>
      <c r="AJ31" s="1103" t="s">
        <v>83</v>
      </c>
      <c r="AK31" s="1118">
        <f>($E$32/100)*(SUM(AJ$6*AJ$6,AK$6*AK$6)/$C$8)</f>
        <v>1.3736597555199998E-5</v>
      </c>
      <c r="AL31" s="1114">
        <f>(SUM(AM$6*AM$6,AN$6*AN$6)/POWER($C$8,2))*$C$32</f>
        <v>1.6524598119423996E-6</v>
      </c>
      <c r="AM31" s="1103" t="s">
        <v>83</v>
      </c>
      <c r="AN31" s="1118">
        <f>($E$32/100)*(SUM(AM$6*AM$6,AN$6*AN$6)/$C$8)</f>
        <v>1.9493627545599996E-5</v>
      </c>
      <c r="AO31" s="1114">
        <f>(SUM(AP$6*AP$6,AQ$6*AQ$6)/POWER($C$8,2))*$C$32</f>
        <v>1.4147841193984003E-6</v>
      </c>
      <c r="AP31" s="1103" t="s">
        <v>83</v>
      </c>
      <c r="AQ31" s="1118">
        <f>($E$32/100)*(SUM(AP$6*AP$6,AQ$6*AQ$6)/$C$8)</f>
        <v>1.6689830809600003E-5</v>
      </c>
      <c r="AR31" s="1114">
        <f>(SUM(AS$6*AS$6,AT$6*AT$6)/POWER($C$8,2))*$C$32</f>
        <v>1.3225749658623998E-6</v>
      </c>
      <c r="AS31" s="1103" t="s">
        <v>83</v>
      </c>
      <c r="AT31" s="1118">
        <f>($E$32/100)*(SUM(AS$6*AS$6,AT$6*AT$6)/$C$8)</f>
        <v>1.5602064025600001E-5</v>
      </c>
      <c r="AU31" s="1114">
        <f>(SUM(AV$6*AV$6,AW$6*AW$6)/POWER($C$8,2))*$C$32</f>
        <v>1.3939449573375998E-6</v>
      </c>
      <c r="AV31" s="1103" t="s">
        <v>83</v>
      </c>
      <c r="AW31" s="1118">
        <f>($E$32/100)*(SUM(AV$6*AV$6,AW$6*AW$6)/$C$8)</f>
        <v>1.64439967744E-5</v>
      </c>
      <c r="AX31" s="1116">
        <f>(SUM(AY$6*AY$6,AZ$6*AZ$6)/POWER($C$8,2))*$C$32</f>
        <v>9.1078916945920009E-7</v>
      </c>
      <c r="AY31" s="1103" t="s">
        <v>83</v>
      </c>
      <c r="AZ31" s="1119">
        <f>($E$32/100)*(SUM(AY$6*AY$6,AZ$6*AZ$6)/$C$8)</f>
        <v>1.0744336844800001E-5</v>
      </c>
      <c r="BA31" s="1120">
        <f>(SUM(BB$6*BB$6,BC$6*BC$6)/POWER($C$8,2))*$C$32</f>
        <v>1.5851079981056001E-6</v>
      </c>
      <c r="BB31" s="1103" t="s">
        <v>83</v>
      </c>
      <c r="BC31" s="1118">
        <f>($E$32/100)*(SUM(BB$6*BB$6,BC$6*BC$6)/$C$8)</f>
        <v>1.8699096166400003E-5</v>
      </c>
      <c r="BD31" s="1114">
        <f>(SUM(BE$6*BE$6,BF$6*BF$6)/POWER($C$8,2))*$C$32</f>
        <v>1.3729917091839996E-6</v>
      </c>
      <c r="BE31" s="1103" t="s">
        <v>83</v>
      </c>
      <c r="BF31" s="1121">
        <f>($E$32/100)*(SUM(BE$6*BE$6,BF$6*BF$6)/$C$8)</f>
        <v>1.6196816895999997E-5</v>
      </c>
      <c r="BG31" s="1116">
        <f>(SUM(BH$6*BH$6,BI$6*BI$6)/POWER($C$8,2))*$C$32</f>
        <v>6.8970403225599988E-7</v>
      </c>
      <c r="BH31" s="1103" t="s">
        <v>83</v>
      </c>
      <c r="BI31" s="1121">
        <f>($E$32/100)*(SUM(BH$6*BH$6,BI$6*BI$6)/$C$8)</f>
        <v>8.1362544640000012E-6</v>
      </c>
      <c r="BJ31" s="1116">
        <f>(SUM(BK$6*BK$6,BL$6*BL$6)/POWER($C$8,2))*$C$32</f>
        <v>6.3493977374719997E-7</v>
      </c>
      <c r="BK31" s="1103" t="s">
        <v>83</v>
      </c>
      <c r="BL31" s="1121">
        <f>($E$32/100)*(SUM(BK$6*BK$6,BL$6*BL$6)/$C$8)</f>
        <v>7.4902151168000007E-6</v>
      </c>
      <c r="BM31" s="1114">
        <f>(SUM(BN$6*BN$6,BO$6*BO$6)/POWER($C$8,2))*$C$32</f>
        <v>7.1131234447360001E-7</v>
      </c>
      <c r="BN31" s="1103" t="s">
        <v>83</v>
      </c>
      <c r="BO31" s="1121">
        <f>($E$32/100)*(SUM(BN$6*BN$6,BO$6*BO$6)/$C$8)</f>
        <v>8.3911619584000008E-6</v>
      </c>
      <c r="BP31" s="1114">
        <f>(SUM(BQ$6*BQ$6,BR$6*BR$6)/POWER($C$8,2))*$C$32</f>
        <v>8.2198070681600002E-7</v>
      </c>
      <c r="BQ31" s="1103" t="s">
        <v>83</v>
      </c>
      <c r="BR31" s="1121">
        <f>($E$32/100)*(SUM(BQ$6*BQ$6,BR$6*BR$6)/$C$8)</f>
        <v>9.6966871040000005E-6</v>
      </c>
      <c r="BS31" s="1116">
        <f>(SUM(BT$6*BT$6,BU$6*BU$6)/POWER($C$8,2))*$C$32</f>
        <v>9.4385704038400016E-7</v>
      </c>
      <c r="BT31" s="1103" t="s">
        <v>83</v>
      </c>
      <c r="BU31" s="1121">
        <f>($E$32/100)*(SUM(BT$6*BT$6,BU$6*BU$6)/$C$8)</f>
        <v>1.1134429696000002E-5</v>
      </c>
      <c r="BV31" s="1116">
        <f>(SUM(BW$6*BW$6,BX$6*BX$6)/POWER($C$8,2))*$C$32</f>
        <v>9.4477870028799974E-7</v>
      </c>
      <c r="BW31" s="1103" t="s">
        <v>83</v>
      </c>
      <c r="BX31" s="1121">
        <f>($E$32/100)*(SUM(BW$6*BW$6,BX$6*BX$6)/$C$8)</f>
        <v>1.1145302271999998E-5</v>
      </c>
      <c r="BY31" s="1114">
        <f>(SUM(BZ$6*BZ$6,CA$6*CA$6)/POWER($C$8,2))*$C$32</f>
        <v>1.1179344756735999E-6</v>
      </c>
      <c r="BZ31" s="1103" t="s">
        <v>83</v>
      </c>
      <c r="CA31" s="1121">
        <f>($E$32/100)*(SUM(BZ$6*BZ$6,CA$6*CA$6)/$C$8)</f>
        <v>1.3187974758400001E-5</v>
      </c>
    </row>
    <row r="32" spans="1:87" ht="13.5" thickBot="1" x14ac:dyDescent="0.25">
      <c r="A32" s="1028"/>
      <c r="B32" s="1122" t="s">
        <v>343</v>
      </c>
      <c r="C32" s="1123">
        <v>2.2040000000000001E-2</v>
      </c>
      <c r="D32" s="629" t="s">
        <v>344</v>
      </c>
      <c r="E32" s="1124">
        <v>10.4</v>
      </c>
      <c r="F32" s="1124"/>
      <c r="G32" s="1001"/>
      <c r="H32" s="1125"/>
      <c r="I32" s="688"/>
      <c r="J32" s="668"/>
      <c r="K32" s="1125"/>
      <c r="L32" s="688"/>
      <c r="M32" s="668"/>
      <c r="N32" s="1125"/>
      <c r="O32" s="688"/>
      <c r="P32" s="668"/>
      <c r="Q32" s="1125"/>
      <c r="R32" s="688"/>
      <c r="S32" s="668"/>
      <c r="T32" s="1125"/>
      <c r="U32" s="688"/>
      <c r="V32" s="668"/>
      <c r="W32" s="1125"/>
      <c r="X32" s="688"/>
      <c r="Y32" s="668"/>
      <c r="Z32" s="1126"/>
      <c r="AA32" s="688"/>
      <c r="AB32" s="667"/>
      <c r="AC32" s="1125"/>
      <c r="AD32" s="688"/>
      <c r="AE32" s="668"/>
      <c r="AF32" s="1125"/>
      <c r="AG32" s="688"/>
      <c r="AH32" s="668"/>
      <c r="AI32" s="1125"/>
      <c r="AJ32" s="688"/>
      <c r="AK32" s="668"/>
      <c r="AL32" s="1125"/>
      <c r="AM32" s="688"/>
      <c r="AN32" s="668"/>
      <c r="AO32" s="1125"/>
      <c r="AP32" s="688"/>
      <c r="AQ32" s="668"/>
      <c r="AR32" s="1125"/>
      <c r="AS32" s="688"/>
      <c r="AT32" s="668"/>
      <c r="AU32" s="1125"/>
      <c r="AV32" s="688"/>
      <c r="AW32" s="668"/>
      <c r="AX32" s="1126"/>
      <c r="AY32" s="688"/>
      <c r="AZ32" s="667"/>
      <c r="BA32" s="1125"/>
      <c r="BB32" s="629"/>
      <c r="BC32" s="668"/>
      <c r="BD32" s="1125"/>
      <c r="BE32" s="688"/>
      <c r="BF32" s="668"/>
      <c r="BG32" s="1126"/>
      <c r="BH32" s="688"/>
      <c r="BI32" s="668"/>
      <c r="BJ32" s="1126"/>
      <c r="BK32" s="688"/>
      <c r="BL32" s="668"/>
      <c r="BM32" s="1125"/>
      <c r="BN32" s="688"/>
      <c r="BO32" s="668"/>
      <c r="BP32" s="1125"/>
      <c r="BQ32" s="688"/>
      <c r="BR32" s="668"/>
      <c r="BS32" s="1126"/>
      <c r="BT32" s="688"/>
      <c r="BU32" s="668"/>
      <c r="BV32" s="1126"/>
      <c r="BW32" s="688"/>
      <c r="BX32" s="668"/>
      <c r="BY32" s="1125"/>
      <c r="BZ32" s="688"/>
      <c r="CA32" s="668"/>
    </row>
    <row r="33" spans="1:81" ht="13.5" thickBot="1" x14ac:dyDescent="0.25">
      <c r="A33" s="1037"/>
      <c r="B33" s="1127" t="s">
        <v>90</v>
      </c>
      <c r="C33" s="1128"/>
      <c r="D33" s="1128"/>
      <c r="E33" s="1128"/>
      <c r="F33" s="1128"/>
      <c r="G33" s="1129"/>
      <c r="H33" s="1130">
        <f>SUM(I6,H31,$H$30)</f>
        <v>1.5360402229703781E-2</v>
      </c>
      <c r="I33" s="1131" t="s">
        <v>83</v>
      </c>
      <c r="J33" s="1132">
        <f>SUM(J6,J31,$J$30)</f>
        <v>4.1208744996505599E-2</v>
      </c>
      <c r="K33" s="1130">
        <f>SUM(L6,K31,$H$30)</f>
        <v>1.4460333705150361E-2</v>
      </c>
      <c r="L33" s="1131" t="s">
        <v>83</v>
      </c>
      <c r="M33" s="1132">
        <f>SUM(M6,M31,$J$30)</f>
        <v>4.0891936630630399E-2</v>
      </c>
      <c r="N33" s="1130">
        <f>SUM(O6,N31,$H$30)</f>
        <v>1.5344409128414206E-2</v>
      </c>
      <c r="O33" s="1131" t="s">
        <v>83</v>
      </c>
      <c r="P33" s="1132">
        <f>SUM(P6,P31,$J$30)</f>
        <v>4.1476826378752003E-2</v>
      </c>
      <c r="Q33" s="1130">
        <f>SUM(R6,Q31,$H$30)</f>
        <v>1.536042033610332E-2</v>
      </c>
      <c r="R33" s="1131" t="s">
        <v>83</v>
      </c>
      <c r="S33" s="1132">
        <f>SUM(S6,S31,$J$30)</f>
        <v>4.1792958592870397E-2</v>
      </c>
      <c r="T33" s="1130">
        <f>SUM(U6,T31,$H$30)</f>
        <v>1.5660431419719574E-2</v>
      </c>
      <c r="U33" s="1131" t="s">
        <v>83</v>
      </c>
      <c r="V33" s="1132">
        <f>SUM(V6,V31,$J$30)</f>
        <v>4.1477089343334397E-2</v>
      </c>
      <c r="W33" s="1130">
        <f>SUM(X6,W31,$H$30)</f>
        <v>1.624448509564641E-2</v>
      </c>
      <c r="X33" s="1131" t="s">
        <v>83</v>
      </c>
      <c r="Y33" s="1132">
        <f>SUM(Y6,Y31,$J$30)</f>
        <v>4.1809722543923199E-2</v>
      </c>
      <c r="Z33" s="1133">
        <f>SUM(AA6,Z31,$H$30)</f>
        <v>2.024104600099369E-2</v>
      </c>
      <c r="AA33" s="1131" t="s">
        <v>83</v>
      </c>
      <c r="AB33" s="1134">
        <f>SUM(AB6,AB31,$J$30)</f>
        <v>4.60203393946624E-2</v>
      </c>
      <c r="AC33" s="1130">
        <f>SUM(AD6,AC31,$H$30)</f>
        <v>2.1901275895585895E-2</v>
      </c>
      <c r="AD33" s="1131" t="s">
        <v>83</v>
      </c>
      <c r="AE33" s="1132">
        <f>SUM(AE6,AE31,$J$30)</f>
        <v>4.6751051399833599E-2</v>
      </c>
      <c r="AF33" s="1130">
        <f>SUM(AG6,AF31,$H$30)</f>
        <v>2.1885251871548619E-2</v>
      </c>
      <c r="AG33" s="1131" t="s">
        <v>83</v>
      </c>
      <c r="AH33" s="1132">
        <f>SUM(AH6,AH31,$J$30)</f>
        <v>4.6418767994675203E-2</v>
      </c>
      <c r="AI33" s="1130">
        <f>SUM(AJ6,AI31,$H$30)</f>
        <v>2.1285164440808142E-2</v>
      </c>
      <c r="AJ33" s="1131" t="s">
        <v>83</v>
      </c>
      <c r="AK33" s="1132">
        <f>SUM(AK6,AK31,$J$30)</f>
        <v>4.6117736597555199E-2</v>
      </c>
      <c r="AL33" s="1130">
        <f>SUM(AM6,AL31,$H$30)</f>
        <v>2.4901652459811942E-2</v>
      </c>
      <c r="AM33" s="1131" t="s">
        <v>83</v>
      </c>
      <c r="AN33" s="1132">
        <f>SUM(AN6,AN31,$J$30)</f>
        <v>4.6723493627545604E-2</v>
      </c>
      <c r="AO33" s="1130">
        <f>SUM(AP6,AO31,$H$30)</f>
        <v>2.3385414784119402E-2</v>
      </c>
      <c r="AP33" s="1131" t="s">
        <v>83</v>
      </c>
      <c r="AQ33" s="1132">
        <f>SUM(AQ6,AQ31,$J$30)</f>
        <v>4.6136689830809603E-2</v>
      </c>
      <c r="AR33" s="1130">
        <f>SUM(AS6,AR31,$H$30)</f>
        <v>2.2801322574965859E-2</v>
      </c>
      <c r="AS33" s="1131" t="s">
        <v>83</v>
      </c>
      <c r="AT33" s="1132">
        <f>SUM(AT6,AT31,$J$30)</f>
        <v>4.5819602064025605E-2</v>
      </c>
      <c r="AU33" s="1130">
        <f>SUM(AV6,AU31,$H$30)</f>
        <v>2.3461393944957339E-2</v>
      </c>
      <c r="AV33" s="1131" t="s">
        <v>83</v>
      </c>
      <c r="AW33" s="1132">
        <f>SUM(AW6,AW31,$J$30)</f>
        <v>4.5644443996774399E-2</v>
      </c>
      <c r="AX33" s="1133">
        <f>SUM(AY6,AX31,$H$30)</f>
        <v>2.0648910789169458E-2</v>
      </c>
      <c r="AY33" s="1131" t="s">
        <v>83</v>
      </c>
      <c r="AZ33" s="1134">
        <f>SUM(AZ6,AZ31,$J$30)</f>
        <v>4.2478744336844801E-2</v>
      </c>
      <c r="BA33" s="1130">
        <f>SUM(BB6,BA31,$H$30)</f>
        <v>2.4249585107998108E-2</v>
      </c>
      <c r="BB33" s="1131" t="s">
        <v>83</v>
      </c>
      <c r="BC33" s="1132">
        <f>SUM(BC6,BC31,$J$30)</f>
        <v>4.7018699096166405E-2</v>
      </c>
      <c r="BD33" s="1130">
        <f>SUM(BE6,BD31,$H$30)</f>
        <v>2.2749372991709184E-2</v>
      </c>
      <c r="BE33" s="1131" t="s">
        <v>83</v>
      </c>
      <c r="BF33" s="1132">
        <f>SUM(BF6,BF31,$J$30)</f>
        <v>4.6700196816896002E-2</v>
      </c>
      <c r="BG33" s="1133">
        <f>SUM(BH6,BG31,$H$30)</f>
        <v>1.8612689704032258E-2</v>
      </c>
      <c r="BH33" s="1131" t="s">
        <v>83</v>
      </c>
      <c r="BI33" s="1132">
        <f>SUM(BI6,BI31,$J$30)</f>
        <v>4.1972136254463999E-2</v>
      </c>
      <c r="BJ33" s="1130">
        <f>SUM(BK6,BJ31,$H$30)</f>
        <v>1.8012634939773748E-2</v>
      </c>
      <c r="BK33" s="1131" t="s">
        <v>83</v>
      </c>
      <c r="BL33" s="1132">
        <f>SUM(BL6,BL31,$J$30)</f>
        <v>4.1955490215116797E-2</v>
      </c>
      <c r="BM33" s="1130">
        <f>SUM(BN6,BM31,$H$30)</f>
        <v>1.8960711312344475E-2</v>
      </c>
      <c r="BN33" s="1131" t="s">
        <v>83</v>
      </c>
      <c r="BO33" s="1132">
        <f>SUM(BO6,BO31,$J$30)</f>
        <v>4.1640391161958404E-2</v>
      </c>
      <c r="BP33" s="1130">
        <f>SUM(BQ6,BP31,$H$30)</f>
        <v>1.9244821980706817E-2</v>
      </c>
      <c r="BQ33" s="1131" t="s">
        <v>83</v>
      </c>
      <c r="BR33" s="1132">
        <f>SUM(BR6,BR31,$J$30)</f>
        <v>4.3757696687103997E-2</v>
      </c>
      <c r="BS33" s="1130">
        <f>SUM(BT6,BS31,$H$30)</f>
        <v>2.0048943857040383E-2</v>
      </c>
      <c r="BT33" s="1131" t="s">
        <v>83</v>
      </c>
      <c r="BU33" s="1132">
        <f>SUM(BU6,BU31,$J$30)</f>
        <v>4.4595134429696003E-2</v>
      </c>
      <c r="BV33" s="1130">
        <f>SUM(BW6,BV31,$H$30)</f>
        <v>2.1168944778700287E-2</v>
      </c>
      <c r="BW33" s="1131" t="s">
        <v>83</v>
      </c>
      <c r="BX33" s="1132">
        <f>SUM(BX6,BX31,$J$30)</f>
        <v>4.1847145302272001E-2</v>
      </c>
      <c r="BY33" s="1130">
        <f>SUM(BZ6,BY31,$H$30)</f>
        <v>2.2669117934475673E-2</v>
      </c>
      <c r="BZ33" s="1131" t="s">
        <v>83</v>
      </c>
      <c r="CA33" s="1132">
        <f>SUM(CA6,CA31,$J$30)</f>
        <v>4.18331879747584E-2</v>
      </c>
    </row>
    <row r="34" spans="1:81" x14ac:dyDescent="0.2">
      <c r="A34" s="1027"/>
      <c r="B34" s="1054" t="s">
        <v>81</v>
      </c>
      <c r="C34" s="1055"/>
      <c r="D34" s="1055" t="s">
        <v>325</v>
      </c>
      <c r="E34" s="1055"/>
      <c r="F34" s="1055"/>
      <c r="G34" s="1016"/>
      <c r="H34" s="1102">
        <v>5.4999999999999997E-3</v>
      </c>
      <c r="I34" s="1103" t="s">
        <v>83</v>
      </c>
      <c r="J34" s="1104">
        <v>3.7100000000000001E-2</v>
      </c>
      <c r="K34" s="1102"/>
      <c r="L34" s="1103"/>
      <c r="M34" s="1104"/>
      <c r="N34" s="1102"/>
      <c r="O34" s="1103"/>
      <c r="P34" s="1104"/>
      <c r="Q34" s="1102"/>
      <c r="R34" s="1103"/>
      <c r="S34" s="1104"/>
      <c r="T34" s="1102"/>
      <c r="U34" s="1103"/>
      <c r="V34" s="1104"/>
      <c r="W34" s="1102"/>
      <c r="X34" s="1103"/>
      <c r="Y34" s="1104"/>
      <c r="Z34" s="1135"/>
      <c r="AA34" s="1103"/>
      <c r="AB34" s="1136"/>
      <c r="AC34" s="1102"/>
      <c r="AD34" s="1103"/>
      <c r="AE34" s="1104"/>
      <c r="AF34" s="1102"/>
      <c r="AG34" s="1103"/>
      <c r="AH34" s="1104"/>
      <c r="AI34" s="1102"/>
      <c r="AJ34" s="1103"/>
      <c r="AK34" s="1104"/>
      <c r="AL34" s="1102"/>
      <c r="AM34" s="1103"/>
      <c r="AN34" s="1104"/>
      <c r="AO34" s="1102"/>
      <c r="AP34" s="1103"/>
      <c r="AQ34" s="1104"/>
      <c r="AR34" s="1102"/>
      <c r="AS34" s="1103"/>
      <c r="AT34" s="1104"/>
      <c r="AU34" s="1102"/>
      <c r="AV34" s="1103"/>
      <c r="AW34" s="1104"/>
      <c r="AX34" s="1135"/>
      <c r="AY34" s="1103"/>
      <c r="AZ34" s="1136"/>
      <c r="BA34" s="1137"/>
      <c r="BB34" s="1103"/>
      <c r="BC34" s="1104"/>
      <c r="BD34" s="1137"/>
      <c r="BE34" s="1103"/>
      <c r="BF34" s="1104"/>
      <c r="BG34" s="1138"/>
      <c r="BH34" s="1103"/>
      <c r="BI34" s="1104"/>
      <c r="BJ34" s="1138"/>
      <c r="BK34" s="1103"/>
      <c r="BL34" s="1104"/>
      <c r="BM34" s="1137"/>
      <c r="BN34" s="1103"/>
      <c r="BO34" s="1104"/>
      <c r="BP34" s="1137"/>
      <c r="BQ34" s="1103"/>
      <c r="BR34" s="1104"/>
      <c r="BS34" s="1138"/>
      <c r="BT34" s="1103"/>
      <c r="BU34" s="1104"/>
      <c r="BV34" s="1138"/>
      <c r="BW34" s="1103"/>
      <c r="BX34" s="1104"/>
      <c r="BY34" s="1137"/>
      <c r="BZ34" s="1103"/>
      <c r="CA34" s="1104"/>
    </row>
    <row r="35" spans="1:81" x14ac:dyDescent="0.2">
      <c r="A35" s="678" t="s">
        <v>91</v>
      </c>
      <c r="B35" s="1022" t="s">
        <v>84</v>
      </c>
      <c r="C35" s="644"/>
      <c r="D35" s="1113" t="s">
        <v>85</v>
      </c>
      <c r="E35" s="1113"/>
      <c r="F35" s="1113"/>
      <c r="G35" s="991"/>
      <c r="H35" s="1139">
        <f>(SUM(I$12*I$12,J$12*J$12)/POWER($C$14,2))*$C$36</f>
        <v>1.7464389108503038E-4</v>
      </c>
      <c r="I35" s="1103" t="s">
        <v>83</v>
      </c>
      <c r="J35" s="1140">
        <f>($E$36/100)*(SUM(I$12*I$12,J$12*J$12)/$C$14)</f>
        <v>2.0942906080320001E-3</v>
      </c>
      <c r="K35" s="1139">
        <f>(SUM(L$12*L$12,M$12*M$12)/POWER($C$14,2))*$C$36</f>
        <v>1.9048614396415998E-4</v>
      </c>
      <c r="L35" s="1103" t="s">
        <v>83</v>
      </c>
      <c r="M35" s="1140">
        <f>($E$36/100)*(SUM(L$12*L$12,M$12*M$12)/$C$14)</f>
        <v>2.2842673728000001E-3</v>
      </c>
      <c r="N35" s="1139">
        <f>(SUM(O$12*O$12,P$12*P$12)/POWER($C$14,2))*$C$36</f>
        <v>1.9880236054103037E-4</v>
      </c>
      <c r="O35" s="1103" t="s">
        <v>83</v>
      </c>
      <c r="P35" s="1140">
        <f>($E$36/100)*(SUM(O$12*O$12,P$12*P$12)/$C$14)</f>
        <v>2.3839935880319999E-3</v>
      </c>
      <c r="Q35" s="1139">
        <f>(SUM(R$12*R$12,S$12*S$12)/POWER($C$14,2))*$C$36</f>
        <v>1.865953687682304E-4</v>
      </c>
      <c r="R35" s="1103" t="s">
        <v>83</v>
      </c>
      <c r="S35" s="1140">
        <f>($E$36/100)*(SUM(R$12*R$12,S$12*S$12)/$C$14)</f>
        <v>2.2376100640319999E-3</v>
      </c>
      <c r="T35" s="1139">
        <f>(SUM(U$12*U$12,V$12*V$12)/POWER($C$14,2))*$C$36</f>
        <v>2.0898580428887041E-4</v>
      </c>
      <c r="U35" s="1103" t="s">
        <v>83</v>
      </c>
      <c r="V35" s="1140">
        <f>($E$36/100)*(SUM(U$12*U$12,V$12*V$12)/$C$14)</f>
        <v>2.506111175232E-3</v>
      </c>
      <c r="W35" s="1139">
        <f>(SUM(X$12*X$12,Y$12*Y$12)/POWER($C$14,2))*$C$36</f>
        <v>2.1839786931776001E-4</v>
      </c>
      <c r="X35" s="1103" t="s">
        <v>83</v>
      </c>
      <c r="Y35" s="1140">
        <f>($E$36/100)*(SUM(X$12*X$12,Y$12*Y$12)/$C$14)</f>
        <v>2.6189785607999999E-3</v>
      </c>
      <c r="Z35" s="1141">
        <f>(SUM(AA$12*AA$12,AB$12*AB$12)/POWER($C$14,2))*$C$36</f>
        <v>2.5861556740631038E-4</v>
      </c>
      <c r="AA35" s="1103" t="s">
        <v>83</v>
      </c>
      <c r="AB35" s="1142">
        <f>($E$36/100)*(SUM(AA$12*AA$12,AB$12*AB$12)/$C$14)</f>
        <v>3.1012602304319992E-3</v>
      </c>
      <c r="AC35" s="1139">
        <f>(SUM(AD$12*AD$12,AE$12*AE$12)/POWER($C$14,2))*$C$36</f>
        <v>2.7466669921855997E-4</v>
      </c>
      <c r="AD35" s="1103" t="s">
        <v>83</v>
      </c>
      <c r="AE35" s="1140">
        <f>($E$36/100)*(SUM(AD$12*AD$12,AE$12*AE$12)/$C$14)</f>
        <v>3.2937418247999998E-3</v>
      </c>
      <c r="AF35" s="1139">
        <f>(SUM(AG$12*AG$12,AH$12*AH$12)/POWER($C$14,2))*$C$36</f>
        <v>2.8006948044416002E-4</v>
      </c>
      <c r="AG35" s="1103" t="s">
        <v>83</v>
      </c>
      <c r="AH35" s="1140">
        <f>($E$36/100)*(SUM(AG$12*AG$12,AH$12*AH$12)/$C$14)</f>
        <v>3.3585307728E-3</v>
      </c>
      <c r="AI35" s="1139">
        <f>(SUM(AJ$12*AJ$12,AK$12*AK$12)/POWER($C$14,2))*$C$36</f>
        <v>3.040363269275904E-4</v>
      </c>
      <c r="AJ35" s="1103" t="s">
        <v>83</v>
      </c>
      <c r="AK35" s="1140">
        <f>($E$36/100)*(SUM(AJ$12*AJ$12,AK$12*AK$12)/$C$14)</f>
        <v>3.6459358528319998E-3</v>
      </c>
      <c r="AL35" s="1139">
        <f>(SUM(AM$12*AM$12,AN$12*AN$12)/POWER($C$14,2))*$C$36</f>
        <v>3.0821595766015997E-4</v>
      </c>
      <c r="AM35" s="1103" t="s">
        <v>83</v>
      </c>
      <c r="AN35" s="1140">
        <f>($E$36/100)*(SUM(AM$12*AM$12,AN$12*AN$12)/$C$14)</f>
        <v>3.6960570527999996E-3</v>
      </c>
      <c r="AO35" s="1139">
        <f>(SUM(AP$12*AP$12,AQ$12*AQ$12)/POWER($C$14,2))*$C$36</f>
        <v>3.1921157434496001E-4</v>
      </c>
      <c r="AP35" s="1103" t="s">
        <v>83</v>
      </c>
      <c r="AQ35" s="1140">
        <f>($E$36/100)*(SUM(AP$12*AP$12,AQ$12*AQ$12)/$C$14)</f>
        <v>3.8279140367999996E-3</v>
      </c>
      <c r="AR35" s="1139">
        <f>(SUM(AS$12*AS$12,AT$12*AT$12)/POWER($C$14,2))*$C$36</f>
        <v>3.0585529976855043E-4</v>
      </c>
      <c r="AS35" s="1103" t="s">
        <v>83</v>
      </c>
      <c r="AT35" s="1140">
        <f>($E$36/100)*(SUM(AS$12*AS$12,AT$12*AT$12)/$C$14)</f>
        <v>3.6677485696320002E-3</v>
      </c>
      <c r="AU35" s="1139">
        <f>(SUM(AV$12*AV$12,AW$12*AW$12)/POWER($C$14,2))*$C$36</f>
        <v>2.8798888317055999E-4</v>
      </c>
      <c r="AV35" s="1103" t="s">
        <v>83</v>
      </c>
      <c r="AW35" s="1140">
        <f>($E$36/100)*(SUM(AV$12*AV$12,AW$12*AW$12)/$C$14)</f>
        <v>3.4534984848000002E-3</v>
      </c>
      <c r="AX35" s="1141">
        <f>(SUM(AY$12*AY$12,AZ$12*AZ$12)/POWER($C$14,2))*$C$36</f>
        <v>3.0303637037696002E-4</v>
      </c>
      <c r="AY35" s="1103" t="s">
        <v>83</v>
      </c>
      <c r="AZ35" s="1142">
        <f>($E$36/100)*(SUM(AY$12*AY$12,AZ$12*AZ$12)/$C$14)</f>
        <v>3.6339445968000001E-3</v>
      </c>
      <c r="BA35" s="1139">
        <f>(SUM(BB$12*BB$12,BC$12*BC$12)/POWER($C$14,2))*$C$36</f>
        <v>3.0205479089111037E-4</v>
      </c>
      <c r="BB35" s="1103" t="s">
        <v>83</v>
      </c>
      <c r="BC35" s="1140">
        <f>($E$36/100)*(SUM(BB$12*BB$12,BC$12*BC$12)/$C$14)</f>
        <v>3.6221737144319995E-3</v>
      </c>
      <c r="BD35" s="1139">
        <f>(SUM(BE$12*BE$12,BF$12*BF$12)/POWER($C$14,2))*$C$36</f>
        <v>2.8937831326975998E-4</v>
      </c>
      <c r="BE35" s="1103" t="s">
        <v>83</v>
      </c>
      <c r="BF35" s="1140">
        <f>($E$36/100)*(SUM(BE$12*BE$12,BF$12*BF$12)/$C$14)</f>
        <v>3.4701602207999997E-3</v>
      </c>
      <c r="BG35" s="1141">
        <f>(SUM(BH$12*BH$12,BI$12*BI$12)/POWER($C$14,2))*$C$36</f>
        <v>2.8069001466175998E-4</v>
      </c>
      <c r="BH35" s="1103" t="s">
        <v>83</v>
      </c>
      <c r="BI35" s="1140">
        <f>($E$36/100)*(SUM(BH$12*BH$12,BI$12*BI$12)/$C$14)</f>
        <v>3.3659720807999991E-3</v>
      </c>
      <c r="BJ35" s="1141">
        <f>(SUM(BK$12*BK$12,BL$12*BL$12)/POWER($C$14,2))*$C$36</f>
        <v>2.8348010809367037E-4</v>
      </c>
      <c r="BK35" s="1103" t="s">
        <v>83</v>
      </c>
      <c r="BL35" s="1140">
        <f>($E$36/100)*(SUM(BK$12*BK$12,BL$12*BL$12)/$C$14)</f>
        <v>3.3994302592319997E-3</v>
      </c>
      <c r="BM35" s="1139">
        <f>(SUM(BN$12*BN$12,BO$12*BO$12)/POWER($C$14,2))*$C$36</f>
        <v>2.7393220390976007E-4</v>
      </c>
      <c r="BN35" s="1103" t="s">
        <v>83</v>
      </c>
      <c r="BO35" s="1140">
        <f>($E$36/100)*(SUM(BN$12*BN$12,BO$12*BO$12)/$C$14)</f>
        <v>3.2849339207999999E-3</v>
      </c>
      <c r="BP35" s="1139">
        <f>(SUM(BQ$12*BQ$12,BR$12*BR$12)/POWER($C$14,2))*$C$36</f>
        <v>2.8162734409751042E-4</v>
      </c>
      <c r="BQ35" s="1103" t="s">
        <v>83</v>
      </c>
      <c r="BR35" s="1140">
        <f>($E$36/100)*(SUM(BQ$12*BQ$12,BR$12*BR$12)/$C$14)</f>
        <v>3.3772123264320004E-3</v>
      </c>
      <c r="BS35" s="1141">
        <f>(SUM(BT$12*BT$12,BU$12*BU$12)/POWER($C$14,2))*$C$36</f>
        <v>2.8273108029055994E-4</v>
      </c>
      <c r="BT35" s="1103" t="s">
        <v>83</v>
      </c>
      <c r="BU35" s="1140">
        <f>($E$36/100)*(SUM(BT$12*BT$12,BU$12*BU$12)/$C$14)</f>
        <v>3.3904480847999994E-3</v>
      </c>
      <c r="BV35" s="1141">
        <f>(SUM(BW$12*BW$12,BX$12*BX$12)/POWER($C$14,2))*$C$36</f>
        <v>2.2713532374551041E-4</v>
      </c>
      <c r="BW35" s="1103" t="s">
        <v>83</v>
      </c>
      <c r="BX35" s="1140">
        <f>($E$36/100)*(SUM(BW$12*BW$12,BX$12*BX$12)/$C$14)</f>
        <v>2.723756166432E-3</v>
      </c>
      <c r="BY35" s="1139">
        <f>(SUM(BZ$12*BZ$12,CA$12*CA$12)/POWER($C$14,2))*$C$36</f>
        <v>2.1674346864895998E-4</v>
      </c>
      <c r="BZ35" s="1103" t="s">
        <v>83</v>
      </c>
      <c r="CA35" s="1140">
        <f>($E$36/100)*(SUM(BZ$12*BZ$12,CA$12*CA$12)/$C$14)</f>
        <v>2.5991393567999996E-3</v>
      </c>
    </row>
    <row r="36" spans="1:81" ht="13.5" thickBot="1" x14ac:dyDescent="0.25">
      <c r="A36" s="678"/>
      <c r="B36" s="1122" t="s">
        <v>343</v>
      </c>
      <c r="C36" s="1123">
        <v>2.189E-2</v>
      </c>
      <c r="D36" s="629" t="s">
        <v>344</v>
      </c>
      <c r="E36" s="1143">
        <v>10.5</v>
      </c>
      <c r="F36" s="1143"/>
      <c r="G36" s="1144"/>
      <c r="H36" s="1145"/>
      <c r="I36" s="1146"/>
      <c r="J36" s="689"/>
      <c r="K36" s="1145"/>
      <c r="L36" s="1146"/>
      <c r="M36" s="689"/>
      <c r="N36" s="1145"/>
      <c r="O36" s="1146"/>
      <c r="P36" s="689"/>
      <c r="Q36" s="1145"/>
      <c r="R36" s="1146"/>
      <c r="S36" s="689"/>
      <c r="T36" s="1145"/>
      <c r="U36" s="1146"/>
      <c r="V36" s="689"/>
      <c r="W36" s="1145"/>
      <c r="X36" s="1146"/>
      <c r="Y36" s="689"/>
      <c r="Z36" s="1147"/>
      <c r="AA36" s="1146"/>
      <c r="AB36" s="1148"/>
      <c r="AC36" s="1145"/>
      <c r="AD36" s="1149"/>
      <c r="AE36" s="689"/>
      <c r="AF36" s="1145"/>
      <c r="AG36" s="1149"/>
      <c r="AH36" s="689"/>
      <c r="AI36" s="1145"/>
      <c r="AJ36" s="1149"/>
      <c r="AK36" s="689"/>
      <c r="AL36" s="1145"/>
      <c r="AM36" s="1149"/>
      <c r="AN36" s="689"/>
      <c r="AO36" s="1145"/>
      <c r="AP36" s="1149"/>
      <c r="AQ36" s="689"/>
      <c r="AR36" s="1145"/>
      <c r="AS36" s="1149"/>
      <c r="AT36" s="689"/>
      <c r="AU36" s="1145"/>
      <c r="AV36" s="1149"/>
      <c r="AW36" s="689"/>
      <c r="AX36" s="1147"/>
      <c r="AY36" s="1149"/>
      <c r="AZ36" s="1148"/>
      <c r="BA36" s="1145"/>
      <c r="BB36" s="1149"/>
      <c r="BC36" s="689"/>
      <c r="BD36" s="1145"/>
      <c r="BE36" s="1149"/>
      <c r="BF36" s="689"/>
      <c r="BG36" s="1147"/>
      <c r="BH36" s="1149"/>
      <c r="BI36" s="689"/>
      <c r="BJ36" s="1147"/>
      <c r="BK36" s="1149"/>
      <c r="BL36" s="689"/>
      <c r="BM36" s="1145"/>
      <c r="BN36" s="1149"/>
      <c r="BO36" s="689"/>
      <c r="BP36" s="1145"/>
      <c r="BQ36" s="1149"/>
      <c r="BR36" s="689"/>
      <c r="BS36" s="1147"/>
      <c r="BT36" s="1149"/>
      <c r="BU36" s="689"/>
      <c r="BV36" s="1147"/>
      <c r="BW36" s="1149"/>
      <c r="BX36" s="689"/>
      <c r="BY36" s="1145"/>
      <c r="BZ36" s="1149"/>
      <c r="CA36" s="689"/>
      <c r="CB36" s="1150">
        <f>CB17+CB27</f>
        <v>0.346636</v>
      </c>
      <c r="CC36" s="1150">
        <f>CC17+CC27</f>
        <v>0.16142000000000001</v>
      </c>
    </row>
    <row r="37" spans="1:81" ht="13.5" thickBot="1" x14ac:dyDescent="0.25">
      <c r="A37" s="1037"/>
      <c r="B37" s="1127" t="s">
        <v>90</v>
      </c>
      <c r="C37" s="1128"/>
      <c r="D37" s="1128"/>
      <c r="E37" s="1128"/>
      <c r="F37" s="1128"/>
      <c r="G37" s="1129"/>
      <c r="H37" s="1130">
        <f>SUM(I12,$H$34,H35)</f>
        <v>0.19167464389108504</v>
      </c>
      <c r="I37" s="1131" t="s">
        <v>83</v>
      </c>
      <c r="J37" s="1132">
        <f>SUM(J12,$J$34,J35)</f>
        <v>0.16275829060803201</v>
      </c>
      <c r="K37" s="1130">
        <f>SUM(L12,$H$34,K35)</f>
        <v>0.20549048614396417</v>
      </c>
      <c r="L37" s="1131" t="s">
        <v>83</v>
      </c>
      <c r="M37" s="1132">
        <f>SUM(M12,$J$34,M35)</f>
        <v>0.15966426737279998</v>
      </c>
      <c r="N37" s="1130">
        <f>SUM(O12,$H$34,N35)</f>
        <v>0.20939880236054104</v>
      </c>
      <c r="O37" s="1131" t="s">
        <v>83</v>
      </c>
      <c r="P37" s="1132">
        <f>SUM(P12,$J$34,P35)</f>
        <v>0.16304799358803201</v>
      </c>
      <c r="Q37" s="1130">
        <f>SUM(R12,$H$34,Q35)</f>
        <v>0.20158659536876822</v>
      </c>
      <c r="R37" s="1131" t="s">
        <v>83</v>
      </c>
      <c r="S37" s="1132">
        <f>SUM(S12,$J$34,S35)</f>
        <v>0.161401610064032</v>
      </c>
      <c r="T37" s="1130">
        <f>SUM(U12,$H$34,T35)</f>
        <v>0.2208089858042889</v>
      </c>
      <c r="U37" s="1131" t="s">
        <v>83</v>
      </c>
      <c r="V37" s="1132">
        <f>SUM(V12,$J$34,V35)</f>
        <v>0.155370111175232</v>
      </c>
      <c r="W37" s="1130">
        <f>SUM(X12,$H$34,W35)</f>
        <v>0.22321839786931777</v>
      </c>
      <c r="X37" s="1131" t="s">
        <v>83</v>
      </c>
      <c r="Y37" s="1132">
        <f>SUM(Y12,$J$34,Y35)</f>
        <v>0.16239897856080002</v>
      </c>
      <c r="Z37" s="1133">
        <f>SUM(AA12,$H$34,Z35)</f>
        <v>0.2424586155674063</v>
      </c>
      <c r="AA37" s="1131" t="s">
        <v>83</v>
      </c>
      <c r="AB37" s="1134">
        <f>SUM(AB12,$J$34,AB35)</f>
        <v>0.17366526023043199</v>
      </c>
      <c r="AC37" s="1130">
        <f>SUM(AD12,$H$34,AC35)</f>
        <v>0.25387466669921854</v>
      </c>
      <c r="AD37" s="1131" t="s">
        <v>83</v>
      </c>
      <c r="AE37" s="1132">
        <f>SUM(AE12,$J$34,AE35)</f>
        <v>0.17027374182480001</v>
      </c>
      <c r="AF37" s="1130">
        <f>SUM(AG12,$H$34,AF35)</f>
        <v>0.25328006948044418</v>
      </c>
      <c r="AG37" s="1131" t="s">
        <v>83</v>
      </c>
      <c r="AH37" s="1132">
        <f>SUM(AH12,$J$34,AH35)</f>
        <v>0.1772385307728</v>
      </c>
      <c r="AI37" s="1130">
        <f>SUM(AJ12,$H$34,AI35)</f>
        <v>0.26320403632692763</v>
      </c>
      <c r="AJ37" s="1131" t="s">
        <v>83</v>
      </c>
      <c r="AK37" s="1132">
        <f>SUM(AK12,$J$34,AK35)</f>
        <v>0.18410993585283197</v>
      </c>
      <c r="AL37" s="1130">
        <f>SUM(AM12,$H$34,AL35)</f>
        <v>0.26500821595766016</v>
      </c>
      <c r="AM37" s="1131" t="s">
        <v>83</v>
      </c>
      <c r="AN37" s="1132">
        <f>SUM(AN12,$J$34,AN35)</f>
        <v>0.1850760570528</v>
      </c>
      <c r="AO37" s="1130">
        <f>SUM(AP12,$H$34,AO35)</f>
        <v>0.26951921157434494</v>
      </c>
      <c r="AP37" s="1131" t="s">
        <v>83</v>
      </c>
      <c r="AQ37" s="1132">
        <f>SUM(AQ12,$J$34,AQ35)</f>
        <v>0.18790791403679999</v>
      </c>
      <c r="AR37" s="1130">
        <f>SUM(AS12,$H$34,AR35)</f>
        <v>0.26320585529976859</v>
      </c>
      <c r="AS37" s="1131" t="s">
        <v>83</v>
      </c>
      <c r="AT37" s="1132">
        <f>SUM(AT12,$J$34,AT35)</f>
        <v>0.18593174856963199</v>
      </c>
      <c r="AU37" s="1130">
        <f>SUM(AV12,$H$34,AU35)</f>
        <v>0.25748798888317054</v>
      </c>
      <c r="AV37" s="1131" t="s">
        <v>83</v>
      </c>
      <c r="AW37" s="1132">
        <f>SUM(AW12,$J$34,AW35)</f>
        <v>0.1779334984848</v>
      </c>
      <c r="AX37" s="1133">
        <f>SUM(AY12,$H$34,AX35)</f>
        <v>0.262303036370377</v>
      </c>
      <c r="AY37" s="1131" t="s">
        <v>83</v>
      </c>
      <c r="AZ37" s="1134">
        <f>SUM(AZ12,$J$34,AZ35)</f>
        <v>0.18471394459680002</v>
      </c>
      <c r="BA37" s="1130">
        <f>SUM(BB12,$H$34,BA35)</f>
        <v>0.2626020547908911</v>
      </c>
      <c r="BB37" s="1131" t="s">
        <v>83</v>
      </c>
      <c r="BC37" s="1132">
        <f>SUM(BC12,$J$34,BC35)</f>
        <v>0.18318617371443199</v>
      </c>
      <c r="BD37" s="1130">
        <f>SUM(BE12,$H$34,BD35)</f>
        <v>0.25298937831326973</v>
      </c>
      <c r="BE37" s="1131" t="s">
        <v>83</v>
      </c>
      <c r="BF37" s="1132">
        <f>SUM(BF12,$J$34,BF35)</f>
        <v>0.18725016022079999</v>
      </c>
      <c r="BG37" s="1133">
        <f>SUM(BH12,$H$34,BG35)</f>
        <v>0.25058069001466171</v>
      </c>
      <c r="BH37" s="1131" t="s">
        <v>83</v>
      </c>
      <c r="BI37" s="1132">
        <f>SUM(BI12,$J$34,BI35)</f>
        <v>0.1826459720808</v>
      </c>
      <c r="BJ37" s="1130">
        <f>SUM(BK12,$H$34,BJ35)</f>
        <v>0.25358348010809362</v>
      </c>
      <c r="BK37" s="1131" t="s">
        <v>83</v>
      </c>
      <c r="BL37" s="1132">
        <f>SUM(BL12,$J$34,BL35)</f>
        <v>0.180263430259232</v>
      </c>
      <c r="BM37" s="1130">
        <f>SUM(BN12,$H$34,BM35)</f>
        <v>0.25087393220390974</v>
      </c>
      <c r="BN37" s="1131" t="s">
        <v>83</v>
      </c>
      <c r="BO37" s="1132">
        <f>SUM(BO12,$J$34,BO35)</f>
        <v>0.17506493392080003</v>
      </c>
      <c r="BP37" s="1130">
        <f>SUM(BQ12,$H$34,BP35)</f>
        <v>0.25268162734409755</v>
      </c>
      <c r="BQ37" s="1131" t="s">
        <v>83</v>
      </c>
      <c r="BR37" s="1132">
        <f>SUM(BR12,$J$34,BR35)</f>
        <v>0.17994121232643201</v>
      </c>
      <c r="BS37" s="1130">
        <f>SUM(BT12,$H$34,BS35)</f>
        <v>0.25448273108029051</v>
      </c>
      <c r="BT37" s="1131" t="s">
        <v>83</v>
      </c>
      <c r="BU37" s="1132">
        <f>SUM(BU12,$J$34,BU35)</f>
        <v>0.17787044808479999</v>
      </c>
      <c r="BV37" s="1130">
        <f>SUM(BW12,$H$34,BV35)</f>
        <v>0.22352713532374552</v>
      </c>
      <c r="BW37" s="1131" t="s">
        <v>83</v>
      </c>
      <c r="BX37" s="1132">
        <f>SUM(BX12,$J$34,BX35)</f>
        <v>0.17178775616643199</v>
      </c>
      <c r="BY37" s="1130">
        <f>SUM(BZ12,$H$34,BY35)</f>
        <v>0.21751674346864897</v>
      </c>
      <c r="BZ37" s="1131" t="s">
        <v>83</v>
      </c>
      <c r="CA37" s="1132">
        <f>SUM(CA12,$J$34,CA35)</f>
        <v>0.17017913935680001</v>
      </c>
      <c r="CB37" s="1150">
        <f>CB19+CB28</f>
        <v>5.6631</v>
      </c>
      <c r="CC37" s="1150">
        <f>CC19+CC28</f>
        <v>3.2342439999999995</v>
      </c>
    </row>
    <row r="38" spans="1:81" x14ac:dyDescent="0.2">
      <c r="A38" s="416" t="s">
        <v>92</v>
      </c>
      <c r="B38" s="570"/>
      <c r="C38" s="695"/>
      <c r="D38" s="570"/>
      <c r="E38" s="1053"/>
      <c r="F38" s="628"/>
      <c r="G38" s="1001"/>
      <c r="H38" s="1151"/>
      <c r="I38" s="1152"/>
      <c r="J38" s="1153"/>
      <c r="K38" s="1151"/>
      <c r="L38" s="1152"/>
      <c r="M38" s="1153"/>
      <c r="N38" s="1151"/>
      <c r="O38" s="1152"/>
      <c r="P38" s="1153"/>
      <c r="Q38" s="1151"/>
      <c r="R38" s="1152"/>
      <c r="S38" s="1153"/>
      <c r="T38" s="1151"/>
      <c r="U38" s="1152"/>
      <c r="V38" s="1153"/>
      <c r="W38" s="1151"/>
      <c r="X38" s="1152"/>
      <c r="Y38" s="1153"/>
      <c r="Z38" s="1154"/>
      <c r="AA38" s="1152"/>
      <c r="AB38" s="1155"/>
      <c r="AC38" s="1151"/>
      <c r="AD38" s="1156"/>
      <c r="AE38" s="1153"/>
      <c r="AF38" s="1151"/>
      <c r="AG38" s="1156"/>
      <c r="AH38" s="1153"/>
      <c r="AI38" s="1151"/>
      <c r="AJ38" s="1156"/>
      <c r="AK38" s="1153"/>
      <c r="AL38" s="1151"/>
      <c r="AM38" s="1156"/>
      <c r="AN38" s="1153"/>
      <c r="AO38" s="1151"/>
      <c r="AP38" s="1156"/>
      <c r="AQ38" s="1153"/>
      <c r="AR38" s="1151"/>
      <c r="AS38" s="1156"/>
      <c r="AT38" s="1153"/>
      <c r="AU38" s="1151"/>
      <c r="AV38" s="1156"/>
      <c r="AW38" s="1153"/>
      <c r="AX38" s="1154"/>
      <c r="AY38" s="1156"/>
      <c r="AZ38" s="1155"/>
      <c r="BA38" s="1151"/>
      <c r="BB38" s="1156"/>
      <c r="BC38" s="1153"/>
      <c r="BD38" s="1151"/>
      <c r="BE38" s="1156"/>
      <c r="BF38" s="1153"/>
      <c r="BG38" s="1154"/>
      <c r="BH38" s="1156"/>
      <c r="BI38" s="1153"/>
      <c r="BJ38" s="1154"/>
      <c r="BK38" s="1156"/>
      <c r="BL38" s="1153"/>
      <c r="BM38" s="1151"/>
      <c r="BN38" s="1156"/>
      <c r="BO38" s="1153"/>
      <c r="BP38" s="1151"/>
      <c r="BQ38" s="1156"/>
      <c r="BR38" s="1153"/>
      <c r="BS38" s="1154"/>
      <c r="BT38" s="1156"/>
      <c r="BU38" s="1153"/>
      <c r="BV38" s="1154"/>
      <c r="BW38" s="1156"/>
      <c r="BX38" s="1153"/>
      <c r="BY38" s="1151"/>
      <c r="BZ38" s="1156"/>
      <c r="CA38" s="1153"/>
    </row>
    <row r="39" spans="1:81" ht="13.5" thickBot="1" x14ac:dyDescent="0.25">
      <c r="A39" s="701" t="s">
        <v>93</v>
      </c>
      <c r="B39" s="526"/>
      <c r="C39" s="702"/>
      <c r="D39" s="526"/>
      <c r="E39" s="980"/>
      <c r="F39" s="526" t="s">
        <v>94</v>
      </c>
      <c r="G39" s="981"/>
      <c r="H39" s="703">
        <f>SUM(H33,H37)</f>
        <v>0.20703504612078882</v>
      </c>
      <c r="I39" s="1157" t="s">
        <v>83</v>
      </c>
      <c r="J39" s="705">
        <f>SUM(J33,J37)</f>
        <v>0.20396703560453761</v>
      </c>
      <c r="K39" s="703">
        <f>SUM(K33,K37)</f>
        <v>0.21995081984911452</v>
      </c>
      <c r="L39" s="1157" t="s">
        <v>83</v>
      </c>
      <c r="M39" s="705">
        <f>SUM(M33,M37)</f>
        <v>0.20055620400343038</v>
      </c>
      <c r="N39" s="703">
        <f>SUM(N33,N37)</f>
        <v>0.22474321148895524</v>
      </c>
      <c r="O39" s="1157" t="s">
        <v>83</v>
      </c>
      <c r="P39" s="705">
        <f>SUM(P33,P37)</f>
        <v>0.20452481996678401</v>
      </c>
      <c r="Q39" s="703">
        <f>SUM(Q33,Q37)</f>
        <v>0.21694701570487154</v>
      </c>
      <c r="R39" s="1157" t="s">
        <v>83</v>
      </c>
      <c r="S39" s="705">
        <f>SUM(S33,S37)</f>
        <v>0.20319456865690239</v>
      </c>
      <c r="T39" s="703">
        <f>SUM(T33,T37)</f>
        <v>0.23646941722400847</v>
      </c>
      <c r="U39" s="1157" t="s">
        <v>83</v>
      </c>
      <c r="V39" s="705">
        <f>SUM(V33,V37)</f>
        <v>0.19684720051856641</v>
      </c>
      <c r="W39" s="703">
        <f>SUM(W33,W37)</f>
        <v>0.23946288296496418</v>
      </c>
      <c r="X39" s="1157" t="s">
        <v>83</v>
      </c>
      <c r="Y39" s="705">
        <f>SUM(Y33,Y37)</f>
        <v>0.20420870110472322</v>
      </c>
      <c r="Z39" s="1158">
        <f>SUM(Z33,Z37)</f>
        <v>0.26269966156839997</v>
      </c>
      <c r="AA39" s="1157" t="s">
        <v>83</v>
      </c>
      <c r="AB39" s="1159">
        <f>SUM(AB33,AB37)</f>
        <v>0.2196855996250944</v>
      </c>
      <c r="AC39" s="703">
        <f>SUM(AC33,AC37)</f>
        <v>0.27577594259480442</v>
      </c>
      <c r="AD39" s="1157" t="s">
        <v>83</v>
      </c>
      <c r="AE39" s="705">
        <f>SUM(AE33,AE37)</f>
        <v>0.21702479322463361</v>
      </c>
      <c r="AF39" s="703">
        <f>SUM(AF33,AF37)</f>
        <v>0.27516532135199279</v>
      </c>
      <c r="AG39" s="1157" t="s">
        <v>83</v>
      </c>
      <c r="AH39" s="705">
        <f>SUM(AH33,AH37)</f>
        <v>0.2236572987674752</v>
      </c>
      <c r="AI39" s="703">
        <f>SUM(AI33,AI37)</f>
        <v>0.28448920076773576</v>
      </c>
      <c r="AJ39" s="1157" t="s">
        <v>83</v>
      </c>
      <c r="AK39" s="705">
        <f>SUM(AK33,AK37)</f>
        <v>0.23022767245038717</v>
      </c>
      <c r="AL39" s="703">
        <f>SUM(AL33,AL37)</f>
        <v>0.28990986841747213</v>
      </c>
      <c r="AM39" s="1157" t="s">
        <v>83</v>
      </c>
      <c r="AN39" s="705">
        <f>SUM(AN33,AN37)</f>
        <v>0.23179955068034561</v>
      </c>
      <c r="AO39" s="703">
        <f>SUM(AO33,AO37)</f>
        <v>0.29290462635846437</v>
      </c>
      <c r="AP39" s="1157" t="s">
        <v>83</v>
      </c>
      <c r="AQ39" s="705">
        <f>SUM(AQ33,AQ37)</f>
        <v>0.23404460386760959</v>
      </c>
      <c r="AR39" s="703">
        <f>SUM(AR33,AR37)</f>
        <v>0.28600717787473445</v>
      </c>
      <c r="AS39" s="1157" t="s">
        <v>83</v>
      </c>
      <c r="AT39" s="705">
        <f>SUM(AT33,AT37)</f>
        <v>0.23175135063365759</v>
      </c>
      <c r="AU39" s="703">
        <f>SUM(AU33,AU37)</f>
        <v>0.28094938282812787</v>
      </c>
      <c r="AV39" s="1157" t="s">
        <v>83</v>
      </c>
      <c r="AW39" s="705">
        <f>SUM(AW33,AW37)</f>
        <v>0.22357794248157439</v>
      </c>
      <c r="AX39" s="1158">
        <f>SUM(AX33,AX37)</f>
        <v>0.28295194715954647</v>
      </c>
      <c r="AY39" s="1157" t="s">
        <v>83</v>
      </c>
      <c r="AZ39" s="1159">
        <f>SUM(AZ33,AZ37)</f>
        <v>0.2271926889336448</v>
      </c>
      <c r="BA39" s="703">
        <f>SUM(BA33,BA37)</f>
        <v>0.28685163989888923</v>
      </c>
      <c r="BB39" s="1157" t="s">
        <v>83</v>
      </c>
      <c r="BC39" s="705">
        <f>SUM(BC33,BC37)</f>
        <v>0.2302048728105984</v>
      </c>
      <c r="BD39" s="703">
        <f>SUM(BD33,BD37)</f>
        <v>0.27573875130497894</v>
      </c>
      <c r="BE39" s="1157" t="s">
        <v>83</v>
      </c>
      <c r="BF39" s="705">
        <f>SUM(BF33,BF37)</f>
        <v>0.23395035703769598</v>
      </c>
      <c r="BG39" s="1158">
        <f>SUM(BG33,BG37)</f>
        <v>0.26919337971869395</v>
      </c>
      <c r="BH39" s="1157" t="s">
        <v>83</v>
      </c>
      <c r="BI39" s="705">
        <f>SUM(BI33,BI37)</f>
        <v>0.22461810833526399</v>
      </c>
      <c r="BJ39" s="703">
        <f>SUM(BJ33,BJ37)</f>
        <v>0.27159611504786735</v>
      </c>
      <c r="BK39" s="1157" t="s">
        <v>83</v>
      </c>
      <c r="BL39" s="705">
        <f>SUM(BL33,BL37)</f>
        <v>0.2222189204743488</v>
      </c>
      <c r="BM39" s="703">
        <f>SUM(BM33,BM37)</f>
        <v>0.26983464351625419</v>
      </c>
      <c r="BN39" s="1157" t="s">
        <v>83</v>
      </c>
      <c r="BO39" s="705">
        <f>SUM(BO33,BO37)</f>
        <v>0.21670532508275842</v>
      </c>
      <c r="BP39" s="703">
        <f>SUM(BP33,BP37)</f>
        <v>0.27192644932480436</v>
      </c>
      <c r="BQ39" s="1157" t="s">
        <v>83</v>
      </c>
      <c r="BR39" s="705">
        <f>SUM(BR33,BR37)</f>
        <v>0.22369890901353601</v>
      </c>
      <c r="BS39" s="703">
        <f>SUM(BS33,BS37)</f>
        <v>0.27453167493733088</v>
      </c>
      <c r="BT39" s="1157" t="s">
        <v>83</v>
      </c>
      <c r="BU39" s="705">
        <f>SUM(BU33,BU37)</f>
        <v>0.222465582514496</v>
      </c>
      <c r="BV39" s="703">
        <f>SUM(BV33,BV37)</f>
        <v>0.24469608010244581</v>
      </c>
      <c r="BW39" s="1157" t="s">
        <v>83</v>
      </c>
      <c r="BX39" s="705">
        <f>SUM(BX33,BX37)</f>
        <v>0.21363490146870401</v>
      </c>
      <c r="BY39" s="703">
        <f>SUM(BY33,BY37)</f>
        <v>0.24018586140312465</v>
      </c>
      <c r="BZ39" s="1157" t="s">
        <v>83</v>
      </c>
      <c r="CA39" s="705">
        <f>SUM(CA33,CA37)</f>
        <v>0.21201232733155842</v>
      </c>
    </row>
    <row r="41" spans="1:81" s="949" customFormat="1" x14ac:dyDescent="0.2">
      <c r="F41" s="949" t="s">
        <v>23</v>
      </c>
      <c r="N41" s="949" t="s">
        <v>91</v>
      </c>
    </row>
    <row r="42" spans="1:81" x14ac:dyDescent="0.2">
      <c r="C42" s="950" t="s">
        <v>328</v>
      </c>
      <c r="D42" s="951"/>
      <c r="E42" s="952"/>
      <c r="F42" s="953" t="s">
        <v>329</v>
      </c>
      <c r="G42" s="954"/>
      <c r="H42" s="955" t="s">
        <v>330</v>
      </c>
      <c r="I42" s="955" t="s">
        <v>331</v>
      </c>
      <c r="K42" s="950" t="s">
        <v>328</v>
      </c>
      <c r="L42" s="951"/>
      <c r="M42" s="952"/>
      <c r="N42" s="953" t="s">
        <v>329</v>
      </c>
      <c r="O42" s="954"/>
      <c r="P42" s="955" t="s">
        <v>330</v>
      </c>
      <c r="Q42" s="955" t="s">
        <v>331</v>
      </c>
    </row>
    <row r="43" spans="1:81" x14ac:dyDescent="0.2">
      <c r="C43" s="953" t="s">
        <v>332</v>
      </c>
      <c r="D43" s="953" t="s">
        <v>333</v>
      </c>
      <c r="E43" s="952"/>
      <c r="F43" s="952"/>
      <c r="G43" s="954"/>
      <c r="H43" s="956"/>
      <c r="I43" s="957"/>
      <c r="K43" s="953" t="s">
        <v>332</v>
      </c>
      <c r="L43" s="953" t="s">
        <v>333</v>
      </c>
      <c r="M43" s="952"/>
      <c r="N43" s="952"/>
      <c r="O43" s="954"/>
      <c r="P43" s="956"/>
      <c r="Q43" s="957"/>
    </row>
    <row r="44" spans="1:81" x14ac:dyDescent="0.2">
      <c r="C44" s="958">
        <v>0.346636</v>
      </c>
      <c r="D44" s="958">
        <v>0.16142000000000001</v>
      </c>
      <c r="E44" s="957"/>
      <c r="F44" s="957">
        <f>D44/C44</f>
        <v>0.46567580978317313</v>
      </c>
      <c r="G44" s="957"/>
      <c r="H44" s="952">
        <f>COS(ATAN(I44))</f>
        <v>0.90652705531316391</v>
      </c>
      <c r="I44" s="959">
        <f>F44</f>
        <v>0.46567580978317313</v>
      </c>
      <c r="K44" s="958">
        <v>5.6631</v>
      </c>
      <c r="L44" s="958">
        <v>3.2342439999999995</v>
      </c>
      <c r="M44" s="957"/>
      <c r="N44" s="1160">
        <f>L44/K44</f>
        <v>0.57110840352457126</v>
      </c>
      <c r="O44" s="957"/>
      <c r="P44" s="952">
        <f>COS(ATAN(Q44))</f>
        <v>0.86836288011845064</v>
      </c>
      <c r="Q44" s="959">
        <f>N44</f>
        <v>0.57110840352457126</v>
      </c>
      <c r="CB44" s="1161"/>
      <c r="CC44" s="1161"/>
    </row>
    <row r="48" spans="1:81" x14ac:dyDescent="0.2">
      <c r="O48" s="960" t="s">
        <v>345</v>
      </c>
      <c r="Q48" s="960" t="s">
        <v>346</v>
      </c>
    </row>
    <row r="49" spans="3:17" x14ac:dyDescent="0.2">
      <c r="O49" s="960">
        <f>5.5/1000</f>
        <v>5.4999999999999997E-3</v>
      </c>
      <c r="P49" s="1162" t="s">
        <v>83</v>
      </c>
      <c r="Q49" s="1163">
        <f>SQRT((1.5*2500/100)^2-5.5^2)/1000</f>
        <v>3.7094473981982817E-2</v>
      </c>
    </row>
    <row r="51" spans="3:17" x14ac:dyDescent="0.2">
      <c r="C51" s="960">
        <v>6.0097360000000011</v>
      </c>
      <c r="D51" s="960">
        <v>3.395664</v>
      </c>
    </row>
    <row r="52" spans="3:17" x14ac:dyDescent="0.2">
      <c r="C52" s="877">
        <f>C51-C44-K44</f>
        <v>0</v>
      </c>
      <c r="D52" s="1164">
        <f>D51-D44-L44</f>
        <v>0</v>
      </c>
    </row>
  </sheetData>
  <mergeCells count="9">
    <mergeCell ref="B37:G37"/>
    <mergeCell ref="C42:D42"/>
    <mergeCell ref="K42:L42"/>
    <mergeCell ref="E23:F23"/>
    <mergeCell ref="E24:F24"/>
    <mergeCell ref="A29:G29"/>
    <mergeCell ref="E32:F32"/>
    <mergeCell ref="B33:G33"/>
    <mergeCell ref="E36:F36"/>
  </mergeCells>
  <pageMargins left="0.31496062992125984" right="0.35433070866141736" top="0.78740157480314965" bottom="0.15748031496062992" header="0.27559055118110237" footer="0.15748031496062992"/>
  <pageSetup paperSize="9" scale="97" fitToHeight="2" orientation="landscape" r:id="rId1"/>
  <headerFooter alignWithMargins="0">
    <oddHeader>&amp;L&amp;11Типовой бланк
Ведомость контрольного замера по п/ст&amp;C
&amp;"Arial Cyr,полужирный"&amp;14Полноват&amp;R&amp;11Приложение 2
&amp;"Arial Cyr,полужирный"Дата: 17.12.2014</oddHeader>
  </headerFooter>
  <colBreaks count="5" manualBreakCount="5">
    <brk id="19" max="37" man="1"/>
    <brk id="31" max="37" man="1"/>
    <brk id="43" max="37" man="1"/>
    <brk id="55" max="37" man="1"/>
    <brk id="67" max="37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F36"/>
  <sheetViews>
    <sheetView showZeros="0" view="pageBreakPreview" zoomScale="70" zoomScaleNormal="100" zoomScaleSheetLayoutView="70" workbookViewId="0">
      <selection activeCell="X16" sqref="X16"/>
    </sheetView>
  </sheetViews>
  <sheetFormatPr defaultRowHeight="12.75" x14ac:dyDescent="0.2"/>
  <cols>
    <col min="1" max="2" width="13.28515625" style="261" customWidth="1"/>
    <col min="3" max="3" width="12.140625" style="261" customWidth="1"/>
    <col min="4" max="4" width="8.7109375" style="261" customWidth="1"/>
    <col min="5" max="5" width="4.7109375" style="261" customWidth="1"/>
    <col min="6" max="6" width="8.7109375" style="261" customWidth="1"/>
    <col min="7" max="7" width="7.140625" style="261" customWidth="1"/>
    <col min="8" max="8" width="10" style="261" customWidth="1"/>
    <col min="9" max="79" width="8.7109375" style="261" customWidth="1"/>
    <col min="80" max="256" width="9.140625" style="261"/>
    <col min="257" max="258" width="13.28515625" style="261" customWidth="1"/>
    <col min="259" max="259" width="12.140625" style="261" customWidth="1"/>
    <col min="260" max="260" width="8.7109375" style="261" customWidth="1"/>
    <col min="261" max="261" width="4.7109375" style="261" customWidth="1"/>
    <col min="262" max="262" width="8.7109375" style="261" customWidth="1"/>
    <col min="263" max="263" width="7.140625" style="261" customWidth="1"/>
    <col min="264" max="264" width="10" style="261" customWidth="1"/>
    <col min="265" max="335" width="8.7109375" style="261" customWidth="1"/>
    <col min="336" max="512" width="9.140625" style="261"/>
    <col min="513" max="514" width="13.28515625" style="261" customWidth="1"/>
    <col min="515" max="515" width="12.140625" style="261" customWidth="1"/>
    <col min="516" max="516" width="8.7109375" style="261" customWidth="1"/>
    <col min="517" max="517" width="4.7109375" style="261" customWidth="1"/>
    <col min="518" max="518" width="8.7109375" style="261" customWidth="1"/>
    <col min="519" max="519" width="7.140625" style="261" customWidth="1"/>
    <col min="520" max="520" width="10" style="261" customWidth="1"/>
    <col min="521" max="591" width="8.7109375" style="261" customWidth="1"/>
    <col min="592" max="768" width="9.140625" style="261"/>
    <col min="769" max="770" width="13.28515625" style="261" customWidth="1"/>
    <col min="771" max="771" width="12.140625" style="261" customWidth="1"/>
    <col min="772" max="772" width="8.7109375" style="261" customWidth="1"/>
    <col min="773" max="773" width="4.7109375" style="261" customWidth="1"/>
    <col min="774" max="774" width="8.7109375" style="261" customWidth="1"/>
    <col min="775" max="775" width="7.140625" style="261" customWidth="1"/>
    <col min="776" max="776" width="10" style="261" customWidth="1"/>
    <col min="777" max="847" width="8.7109375" style="261" customWidth="1"/>
    <col min="848" max="1024" width="9.140625" style="261"/>
    <col min="1025" max="1026" width="13.28515625" style="261" customWidth="1"/>
    <col min="1027" max="1027" width="12.140625" style="261" customWidth="1"/>
    <col min="1028" max="1028" width="8.7109375" style="261" customWidth="1"/>
    <col min="1029" max="1029" width="4.7109375" style="261" customWidth="1"/>
    <col min="1030" max="1030" width="8.7109375" style="261" customWidth="1"/>
    <col min="1031" max="1031" width="7.140625" style="261" customWidth="1"/>
    <col min="1032" max="1032" width="10" style="261" customWidth="1"/>
    <col min="1033" max="1103" width="8.7109375" style="261" customWidth="1"/>
    <col min="1104" max="1280" width="9.140625" style="261"/>
    <col min="1281" max="1282" width="13.28515625" style="261" customWidth="1"/>
    <col min="1283" max="1283" width="12.140625" style="261" customWidth="1"/>
    <col min="1284" max="1284" width="8.7109375" style="261" customWidth="1"/>
    <col min="1285" max="1285" width="4.7109375" style="261" customWidth="1"/>
    <col min="1286" max="1286" width="8.7109375" style="261" customWidth="1"/>
    <col min="1287" max="1287" width="7.140625" style="261" customWidth="1"/>
    <col min="1288" max="1288" width="10" style="261" customWidth="1"/>
    <col min="1289" max="1359" width="8.7109375" style="261" customWidth="1"/>
    <col min="1360" max="1536" width="9.140625" style="261"/>
    <col min="1537" max="1538" width="13.28515625" style="261" customWidth="1"/>
    <col min="1539" max="1539" width="12.140625" style="261" customWidth="1"/>
    <col min="1540" max="1540" width="8.7109375" style="261" customWidth="1"/>
    <col min="1541" max="1541" width="4.7109375" style="261" customWidth="1"/>
    <col min="1542" max="1542" width="8.7109375" style="261" customWidth="1"/>
    <col min="1543" max="1543" width="7.140625" style="261" customWidth="1"/>
    <col min="1544" max="1544" width="10" style="261" customWidth="1"/>
    <col min="1545" max="1615" width="8.7109375" style="261" customWidth="1"/>
    <col min="1616" max="1792" width="9.140625" style="261"/>
    <col min="1793" max="1794" width="13.28515625" style="261" customWidth="1"/>
    <col min="1795" max="1795" width="12.140625" style="261" customWidth="1"/>
    <col min="1796" max="1796" width="8.7109375" style="261" customWidth="1"/>
    <col min="1797" max="1797" width="4.7109375" style="261" customWidth="1"/>
    <col min="1798" max="1798" width="8.7109375" style="261" customWidth="1"/>
    <col min="1799" max="1799" width="7.140625" style="261" customWidth="1"/>
    <col min="1800" max="1800" width="10" style="261" customWidth="1"/>
    <col min="1801" max="1871" width="8.7109375" style="261" customWidth="1"/>
    <col min="1872" max="2048" width="9.140625" style="261"/>
    <col min="2049" max="2050" width="13.28515625" style="261" customWidth="1"/>
    <col min="2051" max="2051" width="12.140625" style="261" customWidth="1"/>
    <col min="2052" max="2052" width="8.7109375" style="261" customWidth="1"/>
    <col min="2053" max="2053" width="4.7109375" style="261" customWidth="1"/>
    <col min="2054" max="2054" width="8.7109375" style="261" customWidth="1"/>
    <col min="2055" max="2055" width="7.140625" style="261" customWidth="1"/>
    <col min="2056" max="2056" width="10" style="261" customWidth="1"/>
    <col min="2057" max="2127" width="8.7109375" style="261" customWidth="1"/>
    <col min="2128" max="2304" width="9.140625" style="261"/>
    <col min="2305" max="2306" width="13.28515625" style="261" customWidth="1"/>
    <col min="2307" max="2307" width="12.140625" style="261" customWidth="1"/>
    <col min="2308" max="2308" width="8.7109375" style="261" customWidth="1"/>
    <col min="2309" max="2309" width="4.7109375" style="261" customWidth="1"/>
    <col min="2310" max="2310" width="8.7109375" style="261" customWidth="1"/>
    <col min="2311" max="2311" width="7.140625" style="261" customWidth="1"/>
    <col min="2312" max="2312" width="10" style="261" customWidth="1"/>
    <col min="2313" max="2383" width="8.7109375" style="261" customWidth="1"/>
    <col min="2384" max="2560" width="9.140625" style="261"/>
    <col min="2561" max="2562" width="13.28515625" style="261" customWidth="1"/>
    <col min="2563" max="2563" width="12.140625" style="261" customWidth="1"/>
    <col min="2564" max="2564" width="8.7109375" style="261" customWidth="1"/>
    <col min="2565" max="2565" width="4.7109375" style="261" customWidth="1"/>
    <col min="2566" max="2566" width="8.7109375" style="261" customWidth="1"/>
    <col min="2567" max="2567" width="7.140625" style="261" customWidth="1"/>
    <col min="2568" max="2568" width="10" style="261" customWidth="1"/>
    <col min="2569" max="2639" width="8.7109375" style="261" customWidth="1"/>
    <col min="2640" max="2816" width="9.140625" style="261"/>
    <col min="2817" max="2818" width="13.28515625" style="261" customWidth="1"/>
    <col min="2819" max="2819" width="12.140625" style="261" customWidth="1"/>
    <col min="2820" max="2820" width="8.7109375" style="261" customWidth="1"/>
    <col min="2821" max="2821" width="4.7109375" style="261" customWidth="1"/>
    <col min="2822" max="2822" width="8.7109375" style="261" customWidth="1"/>
    <col min="2823" max="2823" width="7.140625" style="261" customWidth="1"/>
    <col min="2824" max="2824" width="10" style="261" customWidth="1"/>
    <col min="2825" max="2895" width="8.7109375" style="261" customWidth="1"/>
    <col min="2896" max="3072" width="9.140625" style="261"/>
    <col min="3073" max="3074" width="13.28515625" style="261" customWidth="1"/>
    <col min="3075" max="3075" width="12.140625" style="261" customWidth="1"/>
    <col min="3076" max="3076" width="8.7109375" style="261" customWidth="1"/>
    <col min="3077" max="3077" width="4.7109375" style="261" customWidth="1"/>
    <col min="3078" max="3078" width="8.7109375" style="261" customWidth="1"/>
    <col min="3079" max="3079" width="7.140625" style="261" customWidth="1"/>
    <col min="3080" max="3080" width="10" style="261" customWidth="1"/>
    <col min="3081" max="3151" width="8.7109375" style="261" customWidth="1"/>
    <col min="3152" max="3328" width="9.140625" style="261"/>
    <col min="3329" max="3330" width="13.28515625" style="261" customWidth="1"/>
    <col min="3331" max="3331" width="12.140625" style="261" customWidth="1"/>
    <col min="3332" max="3332" width="8.7109375" style="261" customWidth="1"/>
    <col min="3333" max="3333" width="4.7109375" style="261" customWidth="1"/>
    <col min="3334" max="3334" width="8.7109375" style="261" customWidth="1"/>
    <col min="3335" max="3335" width="7.140625" style="261" customWidth="1"/>
    <col min="3336" max="3336" width="10" style="261" customWidth="1"/>
    <col min="3337" max="3407" width="8.7109375" style="261" customWidth="1"/>
    <col min="3408" max="3584" width="9.140625" style="261"/>
    <col min="3585" max="3586" width="13.28515625" style="261" customWidth="1"/>
    <col min="3587" max="3587" width="12.140625" style="261" customWidth="1"/>
    <col min="3588" max="3588" width="8.7109375" style="261" customWidth="1"/>
    <col min="3589" max="3589" width="4.7109375" style="261" customWidth="1"/>
    <col min="3590" max="3590" width="8.7109375" style="261" customWidth="1"/>
    <col min="3591" max="3591" width="7.140625" style="261" customWidth="1"/>
    <col min="3592" max="3592" width="10" style="261" customWidth="1"/>
    <col min="3593" max="3663" width="8.7109375" style="261" customWidth="1"/>
    <col min="3664" max="3840" width="9.140625" style="261"/>
    <col min="3841" max="3842" width="13.28515625" style="261" customWidth="1"/>
    <col min="3843" max="3843" width="12.140625" style="261" customWidth="1"/>
    <col min="3844" max="3844" width="8.7109375" style="261" customWidth="1"/>
    <col min="3845" max="3845" width="4.7109375" style="261" customWidth="1"/>
    <col min="3846" max="3846" width="8.7109375" style="261" customWidth="1"/>
    <col min="3847" max="3847" width="7.140625" style="261" customWidth="1"/>
    <col min="3848" max="3848" width="10" style="261" customWidth="1"/>
    <col min="3849" max="3919" width="8.7109375" style="261" customWidth="1"/>
    <col min="3920" max="4096" width="9.140625" style="261"/>
    <col min="4097" max="4098" width="13.28515625" style="261" customWidth="1"/>
    <col min="4099" max="4099" width="12.140625" style="261" customWidth="1"/>
    <col min="4100" max="4100" width="8.7109375" style="261" customWidth="1"/>
    <col min="4101" max="4101" width="4.7109375" style="261" customWidth="1"/>
    <col min="4102" max="4102" width="8.7109375" style="261" customWidth="1"/>
    <col min="4103" max="4103" width="7.140625" style="261" customWidth="1"/>
    <col min="4104" max="4104" width="10" style="261" customWidth="1"/>
    <col min="4105" max="4175" width="8.7109375" style="261" customWidth="1"/>
    <col min="4176" max="4352" width="9.140625" style="261"/>
    <col min="4353" max="4354" width="13.28515625" style="261" customWidth="1"/>
    <col min="4355" max="4355" width="12.140625" style="261" customWidth="1"/>
    <col min="4356" max="4356" width="8.7109375" style="261" customWidth="1"/>
    <col min="4357" max="4357" width="4.7109375" style="261" customWidth="1"/>
    <col min="4358" max="4358" width="8.7109375" style="261" customWidth="1"/>
    <col min="4359" max="4359" width="7.140625" style="261" customWidth="1"/>
    <col min="4360" max="4360" width="10" style="261" customWidth="1"/>
    <col min="4361" max="4431" width="8.7109375" style="261" customWidth="1"/>
    <col min="4432" max="4608" width="9.140625" style="261"/>
    <col min="4609" max="4610" width="13.28515625" style="261" customWidth="1"/>
    <col min="4611" max="4611" width="12.140625" style="261" customWidth="1"/>
    <col min="4612" max="4612" width="8.7109375" style="261" customWidth="1"/>
    <col min="4613" max="4613" width="4.7109375" style="261" customWidth="1"/>
    <col min="4614" max="4614" width="8.7109375" style="261" customWidth="1"/>
    <col min="4615" max="4615" width="7.140625" style="261" customWidth="1"/>
    <col min="4616" max="4616" width="10" style="261" customWidth="1"/>
    <col min="4617" max="4687" width="8.7109375" style="261" customWidth="1"/>
    <col min="4688" max="4864" width="9.140625" style="261"/>
    <col min="4865" max="4866" width="13.28515625" style="261" customWidth="1"/>
    <col min="4867" max="4867" width="12.140625" style="261" customWidth="1"/>
    <col min="4868" max="4868" width="8.7109375" style="261" customWidth="1"/>
    <col min="4869" max="4869" width="4.7109375" style="261" customWidth="1"/>
    <col min="4870" max="4870" width="8.7109375" style="261" customWidth="1"/>
    <col min="4871" max="4871" width="7.140625" style="261" customWidth="1"/>
    <col min="4872" max="4872" width="10" style="261" customWidth="1"/>
    <col min="4873" max="4943" width="8.7109375" style="261" customWidth="1"/>
    <col min="4944" max="5120" width="9.140625" style="261"/>
    <col min="5121" max="5122" width="13.28515625" style="261" customWidth="1"/>
    <col min="5123" max="5123" width="12.140625" style="261" customWidth="1"/>
    <col min="5124" max="5124" width="8.7109375" style="261" customWidth="1"/>
    <col min="5125" max="5125" width="4.7109375" style="261" customWidth="1"/>
    <col min="5126" max="5126" width="8.7109375" style="261" customWidth="1"/>
    <col min="5127" max="5127" width="7.140625" style="261" customWidth="1"/>
    <col min="5128" max="5128" width="10" style="261" customWidth="1"/>
    <col min="5129" max="5199" width="8.7109375" style="261" customWidth="1"/>
    <col min="5200" max="5376" width="9.140625" style="261"/>
    <col min="5377" max="5378" width="13.28515625" style="261" customWidth="1"/>
    <col min="5379" max="5379" width="12.140625" style="261" customWidth="1"/>
    <col min="5380" max="5380" width="8.7109375" style="261" customWidth="1"/>
    <col min="5381" max="5381" width="4.7109375" style="261" customWidth="1"/>
    <col min="5382" max="5382" width="8.7109375" style="261" customWidth="1"/>
    <col min="5383" max="5383" width="7.140625" style="261" customWidth="1"/>
    <col min="5384" max="5384" width="10" style="261" customWidth="1"/>
    <col min="5385" max="5455" width="8.7109375" style="261" customWidth="1"/>
    <col min="5456" max="5632" width="9.140625" style="261"/>
    <col min="5633" max="5634" width="13.28515625" style="261" customWidth="1"/>
    <col min="5635" max="5635" width="12.140625" style="261" customWidth="1"/>
    <col min="5636" max="5636" width="8.7109375" style="261" customWidth="1"/>
    <col min="5637" max="5637" width="4.7109375" style="261" customWidth="1"/>
    <col min="5638" max="5638" width="8.7109375" style="261" customWidth="1"/>
    <col min="5639" max="5639" width="7.140625" style="261" customWidth="1"/>
    <col min="5640" max="5640" width="10" style="261" customWidth="1"/>
    <col min="5641" max="5711" width="8.7109375" style="261" customWidth="1"/>
    <col min="5712" max="5888" width="9.140625" style="261"/>
    <col min="5889" max="5890" width="13.28515625" style="261" customWidth="1"/>
    <col min="5891" max="5891" width="12.140625" style="261" customWidth="1"/>
    <col min="5892" max="5892" width="8.7109375" style="261" customWidth="1"/>
    <col min="5893" max="5893" width="4.7109375" style="261" customWidth="1"/>
    <col min="5894" max="5894" width="8.7109375" style="261" customWidth="1"/>
    <col min="5895" max="5895" width="7.140625" style="261" customWidth="1"/>
    <col min="5896" max="5896" width="10" style="261" customWidth="1"/>
    <col min="5897" max="5967" width="8.7109375" style="261" customWidth="1"/>
    <col min="5968" max="6144" width="9.140625" style="261"/>
    <col min="6145" max="6146" width="13.28515625" style="261" customWidth="1"/>
    <col min="6147" max="6147" width="12.140625" style="261" customWidth="1"/>
    <col min="6148" max="6148" width="8.7109375" style="261" customWidth="1"/>
    <col min="6149" max="6149" width="4.7109375" style="261" customWidth="1"/>
    <col min="6150" max="6150" width="8.7109375" style="261" customWidth="1"/>
    <col min="6151" max="6151" width="7.140625" style="261" customWidth="1"/>
    <col min="6152" max="6152" width="10" style="261" customWidth="1"/>
    <col min="6153" max="6223" width="8.7109375" style="261" customWidth="1"/>
    <col min="6224" max="6400" width="9.140625" style="261"/>
    <col min="6401" max="6402" width="13.28515625" style="261" customWidth="1"/>
    <col min="6403" max="6403" width="12.140625" style="261" customWidth="1"/>
    <col min="6404" max="6404" width="8.7109375" style="261" customWidth="1"/>
    <col min="6405" max="6405" width="4.7109375" style="261" customWidth="1"/>
    <col min="6406" max="6406" width="8.7109375" style="261" customWidth="1"/>
    <col min="6407" max="6407" width="7.140625" style="261" customWidth="1"/>
    <col min="6408" max="6408" width="10" style="261" customWidth="1"/>
    <col min="6409" max="6479" width="8.7109375" style="261" customWidth="1"/>
    <col min="6480" max="6656" width="9.140625" style="261"/>
    <col min="6657" max="6658" width="13.28515625" style="261" customWidth="1"/>
    <col min="6659" max="6659" width="12.140625" style="261" customWidth="1"/>
    <col min="6660" max="6660" width="8.7109375" style="261" customWidth="1"/>
    <col min="6661" max="6661" width="4.7109375" style="261" customWidth="1"/>
    <col min="6662" max="6662" width="8.7109375" style="261" customWidth="1"/>
    <col min="6663" max="6663" width="7.140625" style="261" customWidth="1"/>
    <col min="6664" max="6664" width="10" style="261" customWidth="1"/>
    <col min="6665" max="6735" width="8.7109375" style="261" customWidth="1"/>
    <col min="6736" max="6912" width="9.140625" style="261"/>
    <col min="6913" max="6914" width="13.28515625" style="261" customWidth="1"/>
    <col min="6915" max="6915" width="12.140625" style="261" customWidth="1"/>
    <col min="6916" max="6916" width="8.7109375" style="261" customWidth="1"/>
    <col min="6917" max="6917" width="4.7109375" style="261" customWidth="1"/>
    <col min="6918" max="6918" width="8.7109375" style="261" customWidth="1"/>
    <col min="6919" max="6919" width="7.140625" style="261" customWidth="1"/>
    <col min="6920" max="6920" width="10" style="261" customWidth="1"/>
    <col min="6921" max="6991" width="8.7109375" style="261" customWidth="1"/>
    <col min="6992" max="7168" width="9.140625" style="261"/>
    <col min="7169" max="7170" width="13.28515625" style="261" customWidth="1"/>
    <col min="7171" max="7171" width="12.140625" style="261" customWidth="1"/>
    <col min="7172" max="7172" width="8.7109375" style="261" customWidth="1"/>
    <col min="7173" max="7173" width="4.7109375" style="261" customWidth="1"/>
    <col min="7174" max="7174" width="8.7109375" style="261" customWidth="1"/>
    <col min="7175" max="7175" width="7.140625" style="261" customWidth="1"/>
    <col min="7176" max="7176" width="10" style="261" customWidth="1"/>
    <col min="7177" max="7247" width="8.7109375" style="261" customWidth="1"/>
    <col min="7248" max="7424" width="9.140625" style="261"/>
    <col min="7425" max="7426" width="13.28515625" style="261" customWidth="1"/>
    <col min="7427" max="7427" width="12.140625" style="261" customWidth="1"/>
    <col min="7428" max="7428" width="8.7109375" style="261" customWidth="1"/>
    <col min="7429" max="7429" width="4.7109375" style="261" customWidth="1"/>
    <col min="7430" max="7430" width="8.7109375" style="261" customWidth="1"/>
    <col min="7431" max="7431" width="7.140625" style="261" customWidth="1"/>
    <col min="7432" max="7432" width="10" style="261" customWidth="1"/>
    <col min="7433" max="7503" width="8.7109375" style="261" customWidth="1"/>
    <col min="7504" max="7680" width="9.140625" style="261"/>
    <col min="7681" max="7682" width="13.28515625" style="261" customWidth="1"/>
    <col min="7683" max="7683" width="12.140625" style="261" customWidth="1"/>
    <col min="7684" max="7684" width="8.7109375" style="261" customWidth="1"/>
    <col min="7685" max="7685" width="4.7109375" style="261" customWidth="1"/>
    <col min="7686" max="7686" width="8.7109375" style="261" customWidth="1"/>
    <col min="7687" max="7687" width="7.140625" style="261" customWidth="1"/>
    <col min="7688" max="7688" width="10" style="261" customWidth="1"/>
    <col min="7689" max="7759" width="8.7109375" style="261" customWidth="1"/>
    <col min="7760" max="7936" width="9.140625" style="261"/>
    <col min="7937" max="7938" width="13.28515625" style="261" customWidth="1"/>
    <col min="7939" max="7939" width="12.140625" style="261" customWidth="1"/>
    <col min="7940" max="7940" width="8.7109375" style="261" customWidth="1"/>
    <col min="7941" max="7941" width="4.7109375" style="261" customWidth="1"/>
    <col min="7942" max="7942" width="8.7109375" style="261" customWidth="1"/>
    <col min="7943" max="7943" width="7.140625" style="261" customWidth="1"/>
    <col min="7944" max="7944" width="10" style="261" customWidth="1"/>
    <col min="7945" max="8015" width="8.7109375" style="261" customWidth="1"/>
    <col min="8016" max="8192" width="9.140625" style="261"/>
    <col min="8193" max="8194" width="13.28515625" style="261" customWidth="1"/>
    <col min="8195" max="8195" width="12.140625" style="261" customWidth="1"/>
    <col min="8196" max="8196" width="8.7109375" style="261" customWidth="1"/>
    <col min="8197" max="8197" width="4.7109375" style="261" customWidth="1"/>
    <col min="8198" max="8198" width="8.7109375" style="261" customWidth="1"/>
    <col min="8199" max="8199" width="7.140625" style="261" customWidth="1"/>
    <col min="8200" max="8200" width="10" style="261" customWidth="1"/>
    <col min="8201" max="8271" width="8.7109375" style="261" customWidth="1"/>
    <col min="8272" max="8448" width="9.140625" style="261"/>
    <col min="8449" max="8450" width="13.28515625" style="261" customWidth="1"/>
    <col min="8451" max="8451" width="12.140625" style="261" customWidth="1"/>
    <col min="8452" max="8452" width="8.7109375" style="261" customWidth="1"/>
    <col min="8453" max="8453" width="4.7109375" style="261" customWidth="1"/>
    <col min="8454" max="8454" width="8.7109375" style="261" customWidth="1"/>
    <col min="8455" max="8455" width="7.140625" style="261" customWidth="1"/>
    <col min="8456" max="8456" width="10" style="261" customWidth="1"/>
    <col min="8457" max="8527" width="8.7109375" style="261" customWidth="1"/>
    <col min="8528" max="8704" width="9.140625" style="261"/>
    <col min="8705" max="8706" width="13.28515625" style="261" customWidth="1"/>
    <col min="8707" max="8707" width="12.140625" style="261" customWidth="1"/>
    <col min="8708" max="8708" width="8.7109375" style="261" customWidth="1"/>
    <col min="8709" max="8709" width="4.7109375" style="261" customWidth="1"/>
    <col min="8710" max="8710" width="8.7109375" style="261" customWidth="1"/>
    <col min="8711" max="8711" width="7.140625" style="261" customWidth="1"/>
    <col min="8712" max="8712" width="10" style="261" customWidth="1"/>
    <col min="8713" max="8783" width="8.7109375" style="261" customWidth="1"/>
    <col min="8784" max="8960" width="9.140625" style="261"/>
    <col min="8961" max="8962" width="13.28515625" style="261" customWidth="1"/>
    <col min="8963" max="8963" width="12.140625" style="261" customWidth="1"/>
    <col min="8964" max="8964" width="8.7109375" style="261" customWidth="1"/>
    <col min="8965" max="8965" width="4.7109375" style="261" customWidth="1"/>
    <col min="8966" max="8966" width="8.7109375" style="261" customWidth="1"/>
    <col min="8967" max="8967" width="7.140625" style="261" customWidth="1"/>
    <col min="8968" max="8968" width="10" style="261" customWidth="1"/>
    <col min="8969" max="9039" width="8.7109375" style="261" customWidth="1"/>
    <col min="9040" max="9216" width="9.140625" style="261"/>
    <col min="9217" max="9218" width="13.28515625" style="261" customWidth="1"/>
    <col min="9219" max="9219" width="12.140625" style="261" customWidth="1"/>
    <col min="9220" max="9220" width="8.7109375" style="261" customWidth="1"/>
    <col min="9221" max="9221" width="4.7109375" style="261" customWidth="1"/>
    <col min="9222" max="9222" width="8.7109375" style="261" customWidth="1"/>
    <col min="9223" max="9223" width="7.140625" style="261" customWidth="1"/>
    <col min="9224" max="9224" width="10" style="261" customWidth="1"/>
    <col min="9225" max="9295" width="8.7109375" style="261" customWidth="1"/>
    <col min="9296" max="9472" width="9.140625" style="261"/>
    <col min="9473" max="9474" width="13.28515625" style="261" customWidth="1"/>
    <col min="9475" max="9475" width="12.140625" style="261" customWidth="1"/>
    <col min="9476" max="9476" width="8.7109375" style="261" customWidth="1"/>
    <col min="9477" max="9477" width="4.7109375" style="261" customWidth="1"/>
    <col min="9478" max="9478" width="8.7109375" style="261" customWidth="1"/>
    <col min="9479" max="9479" width="7.140625" style="261" customWidth="1"/>
    <col min="9480" max="9480" width="10" style="261" customWidth="1"/>
    <col min="9481" max="9551" width="8.7109375" style="261" customWidth="1"/>
    <col min="9552" max="9728" width="9.140625" style="261"/>
    <col min="9729" max="9730" width="13.28515625" style="261" customWidth="1"/>
    <col min="9731" max="9731" width="12.140625" style="261" customWidth="1"/>
    <col min="9732" max="9732" width="8.7109375" style="261" customWidth="1"/>
    <col min="9733" max="9733" width="4.7109375" style="261" customWidth="1"/>
    <col min="9734" max="9734" width="8.7109375" style="261" customWidth="1"/>
    <col min="9735" max="9735" width="7.140625" style="261" customWidth="1"/>
    <col min="9736" max="9736" width="10" style="261" customWidth="1"/>
    <col min="9737" max="9807" width="8.7109375" style="261" customWidth="1"/>
    <col min="9808" max="9984" width="9.140625" style="261"/>
    <col min="9985" max="9986" width="13.28515625" style="261" customWidth="1"/>
    <col min="9987" max="9987" width="12.140625" style="261" customWidth="1"/>
    <col min="9988" max="9988" width="8.7109375" style="261" customWidth="1"/>
    <col min="9989" max="9989" width="4.7109375" style="261" customWidth="1"/>
    <col min="9990" max="9990" width="8.7109375" style="261" customWidth="1"/>
    <col min="9991" max="9991" width="7.140625" style="261" customWidth="1"/>
    <col min="9992" max="9992" width="10" style="261" customWidth="1"/>
    <col min="9993" max="10063" width="8.7109375" style="261" customWidth="1"/>
    <col min="10064" max="10240" width="9.140625" style="261"/>
    <col min="10241" max="10242" width="13.28515625" style="261" customWidth="1"/>
    <col min="10243" max="10243" width="12.140625" style="261" customWidth="1"/>
    <col min="10244" max="10244" width="8.7109375" style="261" customWidth="1"/>
    <col min="10245" max="10245" width="4.7109375" style="261" customWidth="1"/>
    <col min="10246" max="10246" width="8.7109375" style="261" customWidth="1"/>
    <col min="10247" max="10247" width="7.140625" style="261" customWidth="1"/>
    <col min="10248" max="10248" width="10" style="261" customWidth="1"/>
    <col min="10249" max="10319" width="8.7109375" style="261" customWidth="1"/>
    <col min="10320" max="10496" width="9.140625" style="261"/>
    <col min="10497" max="10498" width="13.28515625" style="261" customWidth="1"/>
    <col min="10499" max="10499" width="12.140625" style="261" customWidth="1"/>
    <col min="10500" max="10500" width="8.7109375" style="261" customWidth="1"/>
    <col min="10501" max="10501" width="4.7109375" style="261" customWidth="1"/>
    <col min="10502" max="10502" width="8.7109375" style="261" customWidth="1"/>
    <col min="10503" max="10503" width="7.140625" style="261" customWidth="1"/>
    <col min="10504" max="10504" width="10" style="261" customWidth="1"/>
    <col min="10505" max="10575" width="8.7109375" style="261" customWidth="1"/>
    <col min="10576" max="10752" width="9.140625" style="261"/>
    <col min="10753" max="10754" width="13.28515625" style="261" customWidth="1"/>
    <col min="10755" max="10755" width="12.140625" style="261" customWidth="1"/>
    <col min="10756" max="10756" width="8.7109375" style="261" customWidth="1"/>
    <col min="10757" max="10757" width="4.7109375" style="261" customWidth="1"/>
    <col min="10758" max="10758" width="8.7109375" style="261" customWidth="1"/>
    <col min="10759" max="10759" width="7.140625" style="261" customWidth="1"/>
    <col min="10760" max="10760" width="10" style="261" customWidth="1"/>
    <col min="10761" max="10831" width="8.7109375" style="261" customWidth="1"/>
    <col min="10832" max="11008" width="9.140625" style="261"/>
    <col min="11009" max="11010" width="13.28515625" style="261" customWidth="1"/>
    <col min="11011" max="11011" width="12.140625" style="261" customWidth="1"/>
    <col min="11012" max="11012" width="8.7109375" style="261" customWidth="1"/>
    <col min="11013" max="11013" width="4.7109375" style="261" customWidth="1"/>
    <col min="11014" max="11014" width="8.7109375" style="261" customWidth="1"/>
    <col min="11015" max="11015" width="7.140625" style="261" customWidth="1"/>
    <col min="11016" max="11016" width="10" style="261" customWidth="1"/>
    <col min="11017" max="11087" width="8.7109375" style="261" customWidth="1"/>
    <col min="11088" max="11264" width="9.140625" style="261"/>
    <col min="11265" max="11266" width="13.28515625" style="261" customWidth="1"/>
    <col min="11267" max="11267" width="12.140625" style="261" customWidth="1"/>
    <col min="11268" max="11268" width="8.7109375" style="261" customWidth="1"/>
    <col min="11269" max="11269" width="4.7109375" style="261" customWidth="1"/>
    <col min="11270" max="11270" width="8.7109375" style="261" customWidth="1"/>
    <col min="11271" max="11271" width="7.140625" style="261" customWidth="1"/>
    <col min="11272" max="11272" width="10" style="261" customWidth="1"/>
    <col min="11273" max="11343" width="8.7109375" style="261" customWidth="1"/>
    <col min="11344" max="11520" width="9.140625" style="261"/>
    <col min="11521" max="11522" width="13.28515625" style="261" customWidth="1"/>
    <col min="11523" max="11523" width="12.140625" style="261" customWidth="1"/>
    <col min="11524" max="11524" width="8.7109375" style="261" customWidth="1"/>
    <col min="11525" max="11525" width="4.7109375" style="261" customWidth="1"/>
    <col min="11526" max="11526" width="8.7109375" style="261" customWidth="1"/>
    <col min="11527" max="11527" width="7.140625" style="261" customWidth="1"/>
    <col min="11528" max="11528" width="10" style="261" customWidth="1"/>
    <col min="11529" max="11599" width="8.7109375" style="261" customWidth="1"/>
    <col min="11600" max="11776" width="9.140625" style="261"/>
    <col min="11777" max="11778" width="13.28515625" style="261" customWidth="1"/>
    <col min="11779" max="11779" width="12.140625" style="261" customWidth="1"/>
    <col min="11780" max="11780" width="8.7109375" style="261" customWidth="1"/>
    <col min="11781" max="11781" width="4.7109375" style="261" customWidth="1"/>
    <col min="11782" max="11782" width="8.7109375" style="261" customWidth="1"/>
    <col min="11783" max="11783" width="7.140625" style="261" customWidth="1"/>
    <col min="11784" max="11784" width="10" style="261" customWidth="1"/>
    <col min="11785" max="11855" width="8.7109375" style="261" customWidth="1"/>
    <col min="11856" max="12032" width="9.140625" style="261"/>
    <col min="12033" max="12034" width="13.28515625" style="261" customWidth="1"/>
    <col min="12035" max="12035" width="12.140625" style="261" customWidth="1"/>
    <col min="12036" max="12036" width="8.7109375" style="261" customWidth="1"/>
    <col min="12037" max="12037" width="4.7109375" style="261" customWidth="1"/>
    <col min="12038" max="12038" width="8.7109375" style="261" customWidth="1"/>
    <col min="12039" max="12039" width="7.140625" style="261" customWidth="1"/>
    <col min="12040" max="12040" width="10" style="261" customWidth="1"/>
    <col min="12041" max="12111" width="8.7109375" style="261" customWidth="1"/>
    <col min="12112" max="12288" width="9.140625" style="261"/>
    <col min="12289" max="12290" width="13.28515625" style="261" customWidth="1"/>
    <col min="12291" max="12291" width="12.140625" style="261" customWidth="1"/>
    <col min="12292" max="12292" width="8.7109375" style="261" customWidth="1"/>
    <col min="12293" max="12293" width="4.7109375" style="261" customWidth="1"/>
    <col min="12294" max="12294" width="8.7109375" style="261" customWidth="1"/>
    <col min="12295" max="12295" width="7.140625" style="261" customWidth="1"/>
    <col min="12296" max="12296" width="10" style="261" customWidth="1"/>
    <col min="12297" max="12367" width="8.7109375" style="261" customWidth="1"/>
    <col min="12368" max="12544" width="9.140625" style="261"/>
    <col min="12545" max="12546" width="13.28515625" style="261" customWidth="1"/>
    <col min="12547" max="12547" width="12.140625" style="261" customWidth="1"/>
    <col min="12548" max="12548" width="8.7109375" style="261" customWidth="1"/>
    <col min="12549" max="12549" width="4.7109375" style="261" customWidth="1"/>
    <col min="12550" max="12550" width="8.7109375" style="261" customWidth="1"/>
    <col min="12551" max="12551" width="7.140625" style="261" customWidth="1"/>
    <col min="12552" max="12552" width="10" style="261" customWidth="1"/>
    <col min="12553" max="12623" width="8.7109375" style="261" customWidth="1"/>
    <col min="12624" max="12800" width="9.140625" style="261"/>
    <col min="12801" max="12802" width="13.28515625" style="261" customWidth="1"/>
    <col min="12803" max="12803" width="12.140625" style="261" customWidth="1"/>
    <col min="12804" max="12804" width="8.7109375" style="261" customWidth="1"/>
    <col min="12805" max="12805" width="4.7109375" style="261" customWidth="1"/>
    <col min="12806" max="12806" width="8.7109375" style="261" customWidth="1"/>
    <col min="12807" max="12807" width="7.140625" style="261" customWidth="1"/>
    <col min="12808" max="12808" width="10" style="261" customWidth="1"/>
    <col min="12809" max="12879" width="8.7109375" style="261" customWidth="1"/>
    <col min="12880" max="13056" width="9.140625" style="261"/>
    <col min="13057" max="13058" width="13.28515625" style="261" customWidth="1"/>
    <col min="13059" max="13059" width="12.140625" style="261" customWidth="1"/>
    <col min="13060" max="13060" width="8.7109375" style="261" customWidth="1"/>
    <col min="13061" max="13061" width="4.7109375" style="261" customWidth="1"/>
    <col min="13062" max="13062" width="8.7109375" style="261" customWidth="1"/>
    <col min="13063" max="13063" width="7.140625" style="261" customWidth="1"/>
    <col min="13064" max="13064" width="10" style="261" customWidth="1"/>
    <col min="13065" max="13135" width="8.7109375" style="261" customWidth="1"/>
    <col min="13136" max="13312" width="9.140625" style="261"/>
    <col min="13313" max="13314" width="13.28515625" style="261" customWidth="1"/>
    <col min="13315" max="13315" width="12.140625" style="261" customWidth="1"/>
    <col min="13316" max="13316" width="8.7109375" style="261" customWidth="1"/>
    <col min="13317" max="13317" width="4.7109375" style="261" customWidth="1"/>
    <col min="13318" max="13318" width="8.7109375" style="261" customWidth="1"/>
    <col min="13319" max="13319" width="7.140625" style="261" customWidth="1"/>
    <col min="13320" max="13320" width="10" style="261" customWidth="1"/>
    <col min="13321" max="13391" width="8.7109375" style="261" customWidth="1"/>
    <col min="13392" max="13568" width="9.140625" style="261"/>
    <col min="13569" max="13570" width="13.28515625" style="261" customWidth="1"/>
    <col min="13571" max="13571" width="12.140625" style="261" customWidth="1"/>
    <col min="13572" max="13572" width="8.7109375" style="261" customWidth="1"/>
    <col min="13573" max="13573" width="4.7109375" style="261" customWidth="1"/>
    <col min="13574" max="13574" width="8.7109375" style="261" customWidth="1"/>
    <col min="13575" max="13575" width="7.140625" style="261" customWidth="1"/>
    <col min="13576" max="13576" width="10" style="261" customWidth="1"/>
    <col min="13577" max="13647" width="8.7109375" style="261" customWidth="1"/>
    <col min="13648" max="13824" width="9.140625" style="261"/>
    <col min="13825" max="13826" width="13.28515625" style="261" customWidth="1"/>
    <col min="13827" max="13827" width="12.140625" style="261" customWidth="1"/>
    <col min="13828" max="13828" width="8.7109375" style="261" customWidth="1"/>
    <col min="13829" max="13829" width="4.7109375" style="261" customWidth="1"/>
    <col min="13830" max="13830" width="8.7109375" style="261" customWidth="1"/>
    <col min="13831" max="13831" width="7.140625" style="261" customWidth="1"/>
    <col min="13832" max="13832" width="10" style="261" customWidth="1"/>
    <col min="13833" max="13903" width="8.7109375" style="261" customWidth="1"/>
    <col min="13904" max="14080" width="9.140625" style="261"/>
    <col min="14081" max="14082" width="13.28515625" style="261" customWidth="1"/>
    <col min="14083" max="14083" width="12.140625" style="261" customWidth="1"/>
    <col min="14084" max="14084" width="8.7109375" style="261" customWidth="1"/>
    <col min="14085" max="14085" width="4.7109375" style="261" customWidth="1"/>
    <col min="14086" max="14086" width="8.7109375" style="261" customWidth="1"/>
    <col min="14087" max="14087" width="7.140625" style="261" customWidth="1"/>
    <col min="14088" max="14088" width="10" style="261" customWidth="1"/>
    <col min="14089" max="14159" width="8.7109375" style="261" customWidth="1"/>
    <col min="14160" max="14336" width="9.140625" style="261"/>
    <col min="14337" max="14338" width="13.28515625" style="261" customWidth="1"/>
    <col min="14339" max="14339" width="12.140625" style="261" customWidth="1"/>
    <col min="14340" max="14340" width="8.7109375" style="261" customWidth="1"/>
    <col min="14341" max="14341" width="4.7109375" style="261" customWidth="1"/>
    <col min="14342" max="14342" width="8.7109375" style="261" customWidth="1"/>
    <col min="14343" max="14343" width="7.140625" style="261" customWidth="1"/>
    <col min="14344" max="14344" width="10" style="261" customWidth="1"/>
    <col min="14345" max="14415" width="8.7109375" style="261" customWidth="1"/>
    <col min="14416" max="14592" width="9.140625" style="261"/>
    <col min="14593" max="14594" width="13.28515625" style="261" customWidth="1"/>
    <col min="14595" max="14595" width="12.140625" style="261" customWidth="1"/>
    <col min="14596" max="14596" width="8.7109375" style="261" customWidth="1"/>
    <col min="14597" max="14597" width="4.7109375" style="261" customWidth="1"/>
    <col min="14598" max="14598" width="8.7109375" style="261" customWidth="1"/>
    <col min="14599" max="14599" width="7.140625" style="261" customWidth="1"/>
    <col min="14600" max="14600" width="10" style="261" customWidth="1"/>
    <col min="14601" max="14671" width="8.7109375" style="261" customWidth="1"/>
    <col min="14672" max="14848" width="9.140625" style="261"/>
    <col min="14849" max="14850" width="13.28515625" style="261" customWidth="1"/>
    <col min="14851" max="14851" width="12.140625" style="261" customWidth="1"/>
    <col min="14852" max="14852" width="8.7109375" style="261" customWidth="1"/>
    <col min="14853" max="14853" width="4.7109375" style="261" customWidth="1"/>
    <col min="14854" max="14854" width="8.7109375" style="261" customWidth="1"/>
    <col min="14855" max="14855" width="7.140625" style="261" customWidth="1"/>
    <col min="14856" max="14856" width="10" style="261" customWidth="1"/>
    <col min="14857" max="14927" width="8.7109375" style="261" customWidth="1"/>
    <col min="14928" max="15104" width="9.140625" style="261"/>
    <col min="15105" max="15106" width="13.28515625" style="261" customWidth="1"/>
    <col min="15107" max="15107" width="12.140625" style="261" customWidth="1"/>
    <col min="15108" max="15108" width="8.7109375" style="261" customWidth="1"/>
    <col min="15109" max="15109" width="4.7109375" style="261" customWidth="1"/>
    <col min="15110" max="15110" width="8.7109375" style="261" customWidth="1"/>
    <col min="15111" max="15111" width="7.140625" style="261" customWidth="1"/>
    <col min="15112" max="15112" width="10" style="261" customWidth="1"/>
    <col min="15113" max="15183" width="8.7109375" style="261" customWidth="1"/>
    <col min="15184" max="15360" width="9.140625" style="261"/>
    <col min="15361" max="15362" width="13.28515625" style="261" customWidth="1"/>
    <col min="15363" max="15363" width="12.140625" style="261" customWidth="1"/>
    <col min="15364" max="15364" width="8.7109375" style="261" customWidth="1"/>
    <col min="15365" max="15365" width="4.7109375" style="261" customWidth="1"/>
    <col min="15366" max="15366" width="8.7109375" style="261" customWidth="1"/>
    <col min="15367" max="15367" width="7.140625" style="261" customWidth="1"/>
    <col min="15368" max="15368" width="10" style="261" customWidth="1"/>
    <col min="15369" max="15439" width="8.7109375" style="261" customWidth="1"/>
    <col min="15440" max="15616" width="9.140625" style="261"/>
    <col min="15617" max="15618" width="13.28515625" style="261" customWidth="1"/>
    <col min="15619" max="15619" width="12.140625" style="261" customWidth="1"/>
    <col min="15620" max="15620" width="8.7109375" style="261" customWidth="1"/>
    <col min="15621" max="15621" width="4.7109375" style="261" customWidth="1"/>
    <col min="15622" max="15622" width="8.7109375" style="261" customWidth="1"/>
    <col min="15623" max="15623" width="7.140625" style="261" customWidth="1"/>
    <col min="15624" max="15624" width="10" style="261" customWidth="1"/>
    <col min="15625" max="15695" width="8.7109375" style="261" customWidth="1"/>
    <col min="15696" max="15872" width="9.140625" style="261"/>
    <col min="15873" max="15874" width="13.28515625" style="261" customWidth="1"/>
    <col min="15875" max="15875" width="12.140625" style="261" customWidth="1"/>
    <col min="15876" max="15876" width="8.7109375" style="261" customWidth="1"/>
    <col min="15877" max="15877" width="4.7109375" style="261" customWidth="1"/>
    <col min="15878" max="15878" width="8.7109375" style="261" customWidth="1"/>
    <col min="15879" max="15879" width="7.140625" style="261" customWidth="1"/>
    <col min="15880" max="15880" width="10" style="261" customWidth="1"/>
    <col min="15881" max="15951" width="8.7109375" style="261" customWidth="1"/>
    <col min="15952" max="16128" width="9.140625" style="261"/>
    <col min="16129" max="16130" width="13.28515625" style="261" customWidth="1"/>
    <col min="16131" max="16131" width="12.140625" style="261" customWidth="1"/>
    <col min="16132" max="16132" width="8.7109375" style="261" customWidth="1"/>
    <col min="16133" max="16133" width="4.7109375" style="261" customWidth="1"/>
    <col min="16134" max="16134" width="8.7109375" style="261" customWidth="1"/>
    <col min="16135" max="16135" width="7.140625" style="261" customWidth="1"/>
    <col min="16136" max="16136" width="10" style="261" customWidth="1"/>
    <col min="16137" max="16207" width="8.7109375" style="261" customWidth="1"/>
    <col min="16208" max="16384" width="9.140625" style="261"/>
  </cols>
  <sheetData>
    <row r="1" spans="1:84" s="13" customFormat="1" ht="18" thickBot="1" x14ac:dyDescent="0.35">
      <c r="A1" s="2"/>
      <c r="B1" s="3"/>
      <c r="C1" s="3"/>
      <c r="D1" s="3"/>
      <c r="E1" s="3"/>
      <c r="F1" s="5"/>
      <c r="G1" s="3"/>
      <c r="H1" s="3"/>
      <c r="I1" s="2"/>
      <c r="J1" s="2"/>
      <c r="K1" s="3"/>
      <c r="L1" s="2"/>
      <c r="M1" s="2"/>
      <c r="N1" s="3"/>
      <c r="O1" s="2"/>
      <c r="P1" s="2"/>
      <c r="Q1" s="3"/>
      <c r="R1" s="2"/>
      <c r="S1" s="2"/>
      <c r="T1" s="3"/>
      <c r="U1" s="2"/>
      <c r="V1" s="2"/>
      <c r="W1" s="3"/>
      <c r="X1" s="2"/>
      <c r="Y1" s="2"/>
      <c r="Z1" s="3"/>
      <c r="AA1" s="2"/>
      <c r="AB1" s="2"/>
      <c r="AC1" s="3"/>
      <c r="AD1" s="2"/>
      <c r="AE1" s="2"/>
      <c r="AF1" s="3"/>
      <c r="AG1" s="2"/>
      <c r="AH1" s="2"/>
      <c r="AI1" s="3"/>
      <c r="AJ1" s="2"/>
      <c r="AK1" s="2"/>
      <c r="AL1" s="3"/>
      <c r="AM1" s="2"/>
      <c r="AN1" s="2"/>
      <c r="AO1" s="3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3"/>
      <c r="BY1" s="3"/>
      <c r="BZ1" s="15"/>
      <c r="CA1" s="15"/>
      <c r="CB1" s="12"/>
      <c r="CC1" s="12"/>
    </row>
    <row r="2" spans="1:84" s="13" customFormat="1" ht="16.5" customHeight="1" thickBot="1" x14ac:dyDescent="0.3">
      <c r="A2" s="16" t="s">
        <v>2</v>
      </c>
      <c r="B2" s="17"/>
      <c r="C2" s="17"/>
      <c r="D2" s="17"/>
      <c r="E2" s="17"/>
      <c r="F2" s="17"/>
      <c r="G2" s="18"/>
      <c r="H2" s="870"/>
      <c r="I2" s="870">
        <v>1</v>
      </c>
      <c r="J2" s="871" t="s">
        <v>168</v>
      </c>
      <c r="K2" s="872"/>
      <c r="L2" s="870">
        <v>2</v>
      </c>
      <c r="M2" s="871" t="s">
        <v>168</v>
      </c>
      <c r="N2" s="872"/>
      <c r="O2" s="870">
        <v>3</v>
      </c>
      <c r="P2" s="871" t="s">
        <v>168</v>
      </c>
      <c r="Q2" s="872"/>
      <c r="R2" s="870">
        <v>4</v>
      </c>
      <c r="S2" s="871" t="s">
        <v>168</v>
      </c>
      <c r="T2" s="872"/>
      <c r="U2" s="870">
        <v>5</v>
      </c>
      <c r="V2" s="871" t="s">
        <v>168</v>
      </c>
      <c r="W2" s="872"/>
      <c r="X2" s="870">
        <v>6</v>
      </c>
      <c r="Y2" s="871" t="s">
        <v>168</v>
      </c>
      <c r="Z2" s="872"/>
      <c r="AA2" s="870">
        <v>7</v>
      </c>
      <c r="AB2" s="871" t="s">
        <v>168</v>
      </c>
      <c r="AC2" s="872"/>
      <c r="AD2" s="870">
        <v>8</v>
      </c>
      <c r="AE2" s="871" t="s">
        <v>168</v>
      </c>
      <c r="AF2" s="872"/>
      <c r="AG2" s="870">
        <v>9</v>
      </c>
      <c r="AH2" s="871" t="s">
        <v>168</v>
      </c>
      <c r="AI2" s="872"/>
      <c r="AJ2" s="870">
        <v>10</v>
      </c>
      <c r="AK2" s="871" t="s">
        <v>168</v>
      </c>
      <c r="AL2" s="872"/>
      <c r="AM2" s="870">
        <v>11</v>
      </c>
      <c r="AN2" s="871" t="s">
        <v>168</v>
      </c>
      <c r="AO2" s="872"/>
      <c r="AP2" s="870">
        <v>12</v>
      </c>
      <c r="AQ2" s="871" t="s">
        <v>168</v>
      </c>
      <c r="AR2" s="872"/>
      <c r="AS2" s="870">
        <v>13</v>
      </c>
      <c r="AT2" s="871" t="s">
        <v>168</v>
      </c>
      <c r="AU2" s="872"/>
      <c r="AV2" s="870">
        <v>14</v>
      </c>
      <c r="AW2" s="871" t="s">
        <v>168</v>
      </c>
      <c r="AX2" s="872"/>
      <c r="AY2" s="870">
        <v>15</v>
      </c>
      <c r="AZ2" s="871" t="s">
        <v>168</v>
      </c>
      <c r="BA2" s="872"/>
      <c r="BB2" s="870">
        <v>16</v>
      </c>
      <c r="BC2" s="871" t="s">
        <v>168</v>
      </c>
      <c r="BD2" s="872"/>
      <c r="BE2" s="870">
        <v>17</v>
      </c>
      <c r="BF2" s="871" t="s">
        <v>168</v>
      </c>
      <c r="BG2" s="872"/>
      <c r="BH2" s="870">
        <v>18</v>
      </c>
      <c r="BI2" s="871" t="s">
        <v>168</v>
      </c>
      <c r="BJ2" s="872"/>
      <c r="BK2" s="870">
        <v>19</v>
      </c>
      <c r="BL2" s="871" t="s">
        <v>168</v>
      </c>
      <c r="BM2" s="872"/>
      <c r="BN2" s="870">
        <v>20</v>
      </c>
      <c r="BO2" s="871" t="s">
        <v>168</v>
      </c>
      <c r="BP2" s="872"/>
      <c r="BQ2" s="870">
        <v>21</v>
      </c>
      <c r="BR2" s="871" t="s">
        <v>168</v>
      </c>
      <c r="BS2" s="872"/>
      <c r="BT2" s="870">
        <v>22</v>
      </c>
      <c r="BU2" s="871" t="s">
        <v>168</v>
      </c>
      <c r="BV2" s="872"/>
      <c r="BW2" s="870">
        <v>23</v>
      </c>
      <c r="BX2" s="871" t="s">
        <v>168</v>
      </c>
      <c r="BY2" s="872"/>
      <c r="BZ2" s="870" t="s">
        <v>321</v>
      </c>
      <c r="CA2" s="871" t="s">
        <v>168</v>
      </c>
      <c r="CB2" s="12"/>
      <c r="CC2" s="12"/>
    </row>
    <row r="3" spans="1:84" s="13" customFormat="1" ht="16.5" customHeight="1" x14ac:dyDescent="0.25">
      <c r="A3" s="22" t="s">
        <v>15</v>
      </c>
      <c r="B3" s="23"/>
      <c r="C3" s="24" t="s">
        <v>16</v>
      </c>
      <c r="D3" s="25"/>
      <c r="E3" s="26"/>
      <c r="F3" s="26"/>
      <c r="G3" s="27"/>
      <c r="H3" s="873" t="s">
        <v>17</v>
      </c>
      <c r="I3" s="29" t="s">
        <v>18</v>
      </c>
      <c r="J3" s="30" t="s">
        <v>19</v>
      </c>
      <c r="K3" s="28" t="s">
        <v>17</v>
      </c>
      <c r="L3" s="29" t="s">
        <v>18</v>
      </c>
      <c r="M3" s="30" t="s">
        <v>19</v>
      </c>
      <c r="N3" s="28" t="s">
        <v>17</v>
      </c>
      <c r="O3" s="29" t="s">
        <v>18</v>
      </c>
      <c r="P3" s="30" t="s">
        <v>19</v>
      </c>
      <c r="Q3" s="28" t="s">
        <v>17</v>
      </c>
      <c r="R3" s="29" t="s">
        <v>18</v>
      </c>
      <c r="S3" s="30" t="s">
        <v>19</v>
      </c>
      <c r="T3" s="28" t="s">
        <v>17</v>
      </c>
      <c r="U3" s="29" t="s">
        <v>18</v>
      </c>
      <c r="V3" s="30" t="s">
        <v>19</v>
      </c>
      <c r="W3" s="28" t="s">
        <v>17</v>
      </c>
      <c r="X3" s="29" t="s">
        <v>18</v>
      </c>
      <c r="Y3" s="30" t="s">
        <v>19</v>
      </c>
      <c r="Z3" s="28" t="s">
        <v>17</v>
      </c>
      <c r="AA3" s="29" t="s">
        <v>18</v>
      </c>
      <c r="AB3" s="30" t="s">
        <v>19</v>
      </c>
      <c r="AC3" s="28" t="s">
        <v>17</v>
      </c>
      <c r="AD3" s="29" t="s">
        <v>18</v>
      </c>
      <c r="AE3" s="30" t="s">
        <v>19</v>
      </c>
      <c r="AF3" s="28" t="s">
        <v>17</v>
      </c>
      <c r="AG3" s="29" t="s">
        <v>18</v>
      </c>
      <c r="AH3" s="30" t="s">
        <v>19</v>
      </c>
      <c r="AI3" s="28" t="s">
        <v>17</v>
      </c>
      <c r="AJ3" s="29" t="s">
        <v>18</v>
      </c>
      <c r="AK3" s="30" t="s">
        <v>19</v>
      </c>
      <c r="AL3" s="28" t="s">
        <v>17</v>
      </c>
      <c r="AM3" s="29" t="s">
        <v>18</v>
      </c>
      <c r="AN3" s="30" t="s">
        <v>19</v>
      </c>
      <c r="AO3" s="28" t="s">
        <v>17</v>
      </c>
      <c r="AP3" s="29" t="s">
        <v>18</v>
      </c>
      <c r="AQ3" s="30" t="s">
        <v>19</v>
      </c>
      <c r="AR3" s="28" t="s">
        <v>17</v>
      </c>
      <c r="AS3" s="29" t="s">
        <v>18</v>
      </c>
      <c r="AT3" s="30" t="s">
        <v>19</v>
      </c>
      <c r="AU3" s="28" t="s">
        <v>17</v>
      </c>
      <c r="AV3" s="29" t="s">
        <v>18</v>
      </c>
      <c r="AW3" s="30" t="s">
        <v>19</v>
      </c>
      <c r="AX3" s="28" t="s">
        <v>17</v>
      </c>
      <c r="AY3" s="29" t="s">
        <v>18</v>
      </c>
      <c r="AZ3" s="30" t="s">
        <v>19</v>
      </c>
      <c r="BA3" s="28" t="s">
        <v>17</v>
      </c>
      <c r="BB3" s="29" t="s">
        <v>18</v>
      </c>
      <c r="BC3" s="30" t="s">
        <v>19</v>
      </c>
      <c r="BD3" s="28" t="s">
        <v>17</v>
      </c>
      <c r="BE3" s="29" t="s">
        <v>18</v>
      </c>
      <c r="BF3" s="30" t="s">
        <v>19</v>
      </c>
      <c r="BG3" s="28" t="s">
        <v>17</v>
      </c>
      <c r="BH3" s="29" t="s">
        <v>18</v>
      </c>
      <c r="BI3" s="30" t="s">
        <v>19</v>
      </c>
      <c r="BJ3" s="28" t="s">
        <v>17</v>
      </c>
      <c r="BK3" s="29" t="s">
        <v>18</v>
      </c>
      <c r="BL3" s="30" t="s">
        <v>19</v>
      </c>
      <c r="BM3" s="28" t="s">
        <v>17</v>
      </c>
      <c r="BN3" s="29" t="s">
        <v>18</v>
      </c>
      <c r="BO3" s="30" t="s">
        <v>19</v>
      </c>
      <c r="BP3" s="28" t="s">
        <v>17</v>
      </c>
      <c r="BQ3" s="29" t="s">
        <v>18</v>
      </c>
      <c r="BR3" s="30" t="s">
        <v>19</v>
      </c>
      <c r="BS3" s="28" t="s">
        <v>17</v>
      </c>
      <c r="BT3" s="29" t="s">
        <v>18</v>
      </c>
      <c r="BU3" s="30" t="s">
        <v>19</v>
      </c>
      <c r="BV3" s="28" t="s">
        <v>17</v>
      </c>
      <c r="BW3" s="29" t="s">
        <v>18</v>
      </c>
      <c r="BX3" s="30" t="s">
        <v>19</v>
      </c>
      <c r="BY3" s="28" t="s">
        <v>17</v>
      </c>
      <c r="BZ3" s="29" t="s">
        <v>18</v>
      </c>
      <c r="CA3" s="30" t="s">
        <v>19</v>
      </c>
    </row>
    <row r="4" spans="1:84" s="13" customFormat="1" ht="16.5" customHeight="1" thickBot="1" x14ac:dyDescent="0.3">
      <c r="A4" s="31"/>
      <c r="B4" s="32"/>
      <c r="C4" s="33"/>
      <c r="D4" s="34"/>
      <c r="E4" s="35"/>
      <c r="F4" s="35"/>
      <c r="G4" s="36"/>
      <c r="H4" s="874" t="s">
        <v>20</v>
      </c>
      <c r="I4" s="41" t="s">
        <v>21</v>
      </c>
      <c r="J4" s="42" t="s">
        <v>22</v>
      </c>
      <c r="K4" s="40" t="s">
        <v>20</v>
      </c>
      <c r="L4" s="41" t="s">
        <v>21</v>
      </c>
      <c r="M4" s="42" t="s">
        <v>22</v>
      </c>
      <c r="N4" s="40" t="s">
        <v>20</v>
      </c>
      <c r="O4" s="41" t="s">
        <v>21</v>
      </c>
      <c r="P4" s="42" t="s">
        <v>22</v>
      </c>
      <c r="Q4" s="40" t="s">
        <v>20</v>
      </c>
      <c r="R4" s="41" t="s">
        <v>21</v>
      </c>
      <c r="S4" s="42" t="s">
        <v>22</v>
      </c>
      <c r="T4" s="40" t="s">
        <v>20</v>
      </c>
      <c r="U4" s="41" t="s">
        <v>21</v>
      </c>
      <c r="V4" s="42" t="s">
        <v>22</v>
      </c>
      <c r="W4" s="40" t="s">
        <v>20</v>
      </c>
      <c r="X4" s="41" t="s">
        <v>21</v>
      </c>
      <c r="Y4" s="42" t="s">
        <v>22</v>
      </c>
      <c r="Z4" s="40" t="s">
        <v>20</v>
      </c>
      <c r="AA4" s="41" t="s">
        <v>21</v>
      </c>
      <c r="AB4" s="42" t="s">
        <v>22</v>
      </c>
      <c r="AC4" s="40" t="s">
        <v>20</v>
      </c>
      <c r="AD4" s="41" t="s">
        <v>21</v>
      </c>
      <c r="AE4" s="42" t="s">
        <v>22</v>
      </c>
      <c r="AF4" s="40" t="s">
        <v>20</v>
      </c>
      <c r="AG4" s="41" t="s">
        <v>21</v>
      </c>
      <c r="AH4" s="42" t="s">
        <v>22</v>
      </c>
      <c r="AI4" s="40" t="s">
        <v>20</v>
      </c>
      <c r="AJ4" s="41" t="s">
        <v>21</v>
      </c>
      <c r="AK4" s="42" t="s">
        <v>22</v>
      </c>
      <c r="AL4" s="40" t="s">
        <v>20</v>
      </c>
      <c r="AM4" s="41" t="s">
        <v>21</v>
      </c>
      <c r="AN4" s="42" t="s">
        <v>22</v>
      </c>
      <c r="AO4" s="40" t="s">
        <v>20</v>
      </c>
      <c r="AP4" s="41" t="s">
        <v>21</v>
      </c>
      <c r="AQ4" s="42" t="s">
        <v>22</v>
      </c>
      <c r="AR4" s="40" t="s">
        <v>20</v>
      </c>
      <c r="AS4" s="41" t="s">
        <v>21</v>
      </c>
      <c r="AT4" s="42" t="s">
        <v>22</v>
      </c>
      <c r="AU4" s="40" t="s">
        <v>20</v>
      </c>
      <c r="AV4" s="41" t="s">
        <v>21</v>
      </c>
      <c r="AW4" s="42" t="s">
        <v>22</v>
      </c>
      <c r="AX4" s="40" t="s">
        <v>20</v>
      </c>
      <c r="AY4" s="41" t="s">
        <v>21</v>
      </c>
      <c r="AZ4" s="42" t="s">
        <v>22</v>
      </c>
      <c r="BA4" s="40" t="s">
        <v>20</v>
      </c>
      <c r="BB4" s="41" t="s">
        <v>21</v>
      </c>
      <c r="BC4" s="42" t="s">
        <v>22</v>
      </c>
      <c r="BD4" s="40" t="s">
        <v>20</v>
      </c>
      <c r="BE4" s="41" t="s">
        <v>21</v>
      </c>
      <c r="BF4" s="42" t="s">
        <v>22</v>
      </c>
      <c r="BG4" s="40" t="s">
        <v>20</v>
      </c>
      <c r="BH4" s="41" t="s">
        <v>21</v>
      </c>
      <c r="BI4" s="42" t="s">
        <v>22</v>
      </c>
      <c r="BJ4" s="40" t="s">
        <v>20</v>
      </c>
      <c r="BK4" s="41" t="s">
        <v>21</v>
      </c>
      <c r="BL4" s="42" t="s">
        <v>22</v>
      </c>
      <c r="BM4" s="40" t="s">
        <v>20</v>
      </c>
      <c r="BN4" s="41" t="s">
        <v>21</v>
      </c>
      <c r="BO4" s="42" t="s">
        <v>22</v>
      </c>
      <c r="BP4" s="40" t="s">
        <v>20</v>
      </c>
      <c r="BQ4" s="41" t="s">
        <v>21</v>
      </c>
      <c r="BR4" s="42" t="s">
        <v>22</v>
      </c>
      <c r="BS4" s="40" t="s">
        <v>20</v>
      </c>
      <c r="BT4" s="41" t="s">
        <v>21</v>
      </c>
      <c r="BU4" s="42" t="s">
        <v>22</v>
      </c>
      <c r="BV4" s="40" t="s">
        <v>20</v>
      </c>
      <c r="BW4" s="41" t="s">
        <v>21</v>
      </c>
      <c r="BX4" s="42" t="s">
        <v>22</v>
      </c>
      <c r="BY4" s="40" t="s">
        <v>20</v>
      </c>
      <c r="BZ4" s="41" t="s">
        <v>21</v>
      </c>
      <c r="CA4" s="42" t="s">
        <v>22</v>
      </c>
    </row>
    <row r="5" spans="1:84" s="2" customFormat="1" ht="16.5" customHeight="1" x14ac:dyDescent="0.25">
      <c r="A5" s="43" t="s">
        <v>23</v>
      </c>
      <c r="B5" s="44"/>
      <c r="C5" s="45">
        <v>6.3</v>
      </c>
      <c r="D5" s="46" t="s">
        <v>24</v>
      </c>
      <c r="E5" s="47"/>
      <c r="F5" s="48" t="s">
        <v>25</v>
      </c>
      <c r="G5" s="75"/>
      <c r="H5" s="821"/>
      <c r="I5" s="291"/>
      <c r="J5" s="292"/>
      <c r="K5" s="290"/>
      <c r="L5" s="291"/>
      <c r="M5" s="292"/>
      <c r="N5" s="290"/>
      <c r="O5" s="291"/>
      <c r="P5" s="292"/>
      <c r="Q5" s="290"/>
      <c r="R5" s="291"/>
      <c r="S5" s="292"/>
      <c r="T5" s="290"/>
      <c r="U5" s="291"/>
      <c r="V5" s="292"/>
      <c r="W5" s="290"/>
      <c r="X5" s="291"/>
      <c r="Y5" s="292"/>
      <c r="Z5" s="290"/>
      <c r="AA5" s="291"/>
      <c r="AB5" s="292"/>
      <c r="AC5" s="290"/>
      <c r="AD5" s="291"/>
      <c r="AE5" s="292"/>
      <c r="AF5" s="290"/>
      <c r="AG5" s="291"/>
      <c r="AH5" s="292"/>
      <c r="AI5" s="290"/>
      <c r="AJ5" s="291"/>
      <c r="AK5" s="292"/>
      <c r="AL5" s="290"/>
      <c r="AM5" s="291"/>
      <c r="AN5" s="292"/>
      <c r="AO5" s="290"/>
      <c r="AP5" s="291"/>
      <c r="AQ5" s="292"/>
      <c r="AR5" s="290"/>
      <c r="AS5" s="291"/>
      <c r="AT5" s="292"/>
      <c r="AU5" s="290"/>
      <c r="AV5" s="291"/>
      <c r="AW5" s="292"/>
      <c r="AX5" s="290"/>
      <c r="AY5" s="291"/>
      <c r="AZ5" s="292"/>
      <c r="BA5" s="290"/>
      <c r="BB5" s="291"/>
      <c r="BC5" s="292"/>
      <c r="BD5" s="290"/>
      <c r="BE5" s="291"/>
      <c r="BF5" s="292"/>
      <c r="BG5" s="290"/>
      <c r="BH5" s="291"/>
      <c r="BI5" s="292"/>
      <c r="BJ5" s="290"/>
      <c r="BK5" s="291"/>
      <c r="BL5" s="292"/>
      <c r="BM5" s="290"/>
      <c r="BN5" s="291"/>
      <c r="BO5" s="292"/>
      <c r="BP5" s="290"/>
      <c r="BQ5" s="291"/>
      <c r="BR5" s="292"/>
      <c r="BS5" s="290"/>
      <c r="BT5" s="291"/>
      <c r="BU5" s="292"/>
      <c r="BV5" s="290"/>
      <c r="BW5" s="291"/>
      <c r="BX5" s="292"/>
      <c r="BY5" s="290"/>
      <c r="BZ5" s="291"/>
      <c r="CA5" s="292"/>
      <c r="CB5" s="53"/>
      <c r="CC5" s="53"/>
      <c r="CE5" s="53"/>
      <c r="CF5" s="53"/>
    </row>
    <row r="6" spans="1:84" s="2" customFormat="1" ht="16.5" customHeight="1" thickBot="1" x14ac:dyDescent="0.3">
      <c r="A6" s="54"/>
      <c r="B6" s="55"/>
      <c r="C6" s="56"/>
      <c r="D6" s="57"/>
      <c r="E6" s="58"/>
      <c r="F6" s="59" t="s">
        <v>203</v>
      </c>
      <c r="G6" s="81"/>
      <c r="H6" s="875">
        <f>ROUND(SQRT(I6^2+J6^2)*1000/(1.73*H9),2)</f>
        <v>2.36</v>
      </c>
      <c r="I6" s="62">
        <v>1.728E-2</v>
      </c>
      <c r="J6" s="63">
        <v>1.7999999999999999E-2</v>
      </c>
      <c r="K6" s="876">
        <f>ROUND(SQRT(L6^2+M6^2)*1000/(1.73*K9),2)</f>
        <v>2.3199999999999998</v>
      </c>
      <c r="L6" s="62">
        <v>1.6559999999999998E-2</v>
      </c>
      <c r="M6" s="63">
        <v>1.7999999999999999E-2</v>
      </c>
      <c r="N6" s="876">
        <f>ROUND(SQRT(O6^2+P6^2)*1000/(1.73*N9),2)</f>
        <v>1.93</v>
      </c>
      <c r="O6" s="62">
        <v>1.44E-2</v>
      </c>
      <c r="P6" s="63">
        <v>1.44E-2</v>
      </c>
      <c r="Q6" s="876">
        <f>ROUND(SQRT(R6^2+S6^2)*1000/(1.73*Q9),2)</f>
        <v>2</v>
      </c>
      <c r="R6" s="62">
        <v>1.512E-2</v>
      </c>
      <c r="S6" s="63">
        <v>1.468E-2</v>
      </c>
      <c r="T6" s="876">
        <f>ROUND(SQRT(U6^2+V6^2)*1000/(1.73*T9),2)</f>
        <v>2.41</v>
      </c>
      <c r="U6" s="62">
        <v>1.728E-2</v>
      </c>
      <c r="V6" s="63">
        <v>1.8720000000000001E-2</v>
      </c>
      <c r="W6" s="876">
        <f>ROUND(SQRT(X6^2+Y6^2)*1000/(1.73*W9),2)</f>
        <v>2.41</v>
      </c>
      <c r="X6" s="62">
        <v>1.728E-2</v>
      </c>
      <c r="Y6" s="63">
        <v>1.8720000000000001E-2</v>
      </c>
      <c r="Z6" s="876">
        <f>ROUND(SQRT(AA6^2+AB6^2)*1000/(1.73*Z9),2)</f>
        <v>2.65</v>
      </c>
      <c r="AA6" s="62">
        <v>2.0160000000000001E-2</v>
      </c>
      <c r="AB6" s="63">
        <v>1.9439999999999999E-2</v>
      </c>
      <c r="AC6" s="876">
        <f>ROUND(SQRT(AD6^2+AE6^2)*1000/(1.73*AC9),2)</f>
        <v>2.36</v>
      </c>
      <c r="AD6" s="62">
        <v>1.7999999999999999E-2</v>
      </c>
      <c r="AE6" s="63">
        <v>1.728E-2</v>
      </c>
      <c r="AF6" s="876">
        <f>ROUND(SQRT(AG6^2+AH6^2)*1000/(1.73*AF9),2)</f>
        <v>2</v>
      </c>
      <c r="AG6" s="62">
        <v>1.512E-2</v>
      </c>
      <c r="AH6" s="63">
        <v>1.468E-2</v>
      </c>
      <c r="AI6" s="876">
        <f>ROUND(SQRT(AJ6^2+AK6^2)*1000/(1.73*AI9),2)</f>
        <v>2.65</v>
      </c>
      <c r="AJ6" s="62">
        <v>2.0160000000000001E-2</v>
      </c>
      <c r="AK6" s="63">
        <v>1.9439999999999999E-2</v>
      </c>
      <c r="AL6" s="876">
        <f>ROUND(SQRT(AM6^2+AN6^2)*1000/(1.73*AL9),2)</f>
        <v>2.7</v>
      </c>
      <c r="AM6" s="62">
        <v>2.0160000000000001E-2</v>
      </c>
      <c r="AN6" s="63">
        <v>2.0160000000000001E-2</v>
      </c>
      <c r="AO6" s="876">
        <f>ROUND(SQRT(AP6^2+AQ6^2)*1000/(1.73*AO9),2)</f>
        <v>2.1800000000000002</v>
      </c>
      <c r="AP6" s="62">
        <v>1.7999999999999999E-2</v>
      </c>
      <c r="AQ6" s="63">
        <v>1.44E-2</v>
      </c>
      <c r="AR6" s="876">
        <f>ROUND(SQRT(AS6^2+AT6^2)*1000/(1.73*AR9),2)</f>
        <v>2.72</v>
      </c>
      <c r="AS6" s="863">
        <v>2.232E-2</v>
      </c>
      <c r="AT6" s="864">
        <v>1.7999999999999999E-2</v>
      </c>
      <c r="AU6" s="876">
        <f>ROUND(SQRT(AV6^2+AW6^2)*1000/(1.73*AU9),2)</f>
        <v>2.75</v>
      </c>
      <c r="AV6" s="863">
        <v>2.0879999999999999E-2</v>
      </c>
      <c r="AW6" s="864">
        <v>2.0160000000000001E-2</v>
      </c>
      <c r="AX6" s="876">
        <f>ROUND(SQRT(AY6^2+AZ6^2)*1000/(1.73*AX9),2)</f>
        <v>2.75</v>
      </c>
      <c r="AY6" s="863">
        <v>2.0879999999999999E-2</v>
      </c>
      <c r="AZ6" s="864">
        <v>2.0160000000000001E-2</v>
      </c>
      <c r="BA6" s="876">
        <f>ROUND(SQRT(BB6^2+BC6^2)*1000/(1.73*BA9),2)</f>
        <v>2.3199999999999998</v>
      </c>
      <c r="BB6" s="863">
        <v>1.7999999999999999E-2</v>
      </c>
      <c r="BC6" s="864">
        <v>1.6559999999999998E-2</v>
      </c>
      <c r="BD6" s="876">
        <f>ROUND(SQRT(BE6^2+BF6^2)*1000/(1.73*BD9),2)</f>
        <v>2.66</v>
      </c>
      <c r="BE6" s="863">
        <v>2.0879999999999999E-2</v>
      </c>
      <c r="BF6" s="864">
        <v>1.8720000000000001E-2</v>
      </c>
      <c r="BG6" s="876">
        <f>ROUND(SQRT(BH6^2+BI6^2)*1000/(1.73*BG9),2)</f>
        <v>2.7</v>
      </c>
      <c r="BH6" s="863">
        <v>2.0879999999999999E-2</v>
      </c>
      <c r="BI6" s="864">
        <v>1.9439999999999999E-2</v>
      </c>
      <c r="BJ6" s="876">
        <f>ROUND(SQRT(BK6^2+BL6^2)*1000/(1.73*BJ9),2)</f>
        <v>2.71</v>
      </c>
      <c r="BK6" s="863">
        <v>2.1600000000000001E-2</v>
      </c>
      <c r="BL6" s="864">
        <v>1.8720000000000001E-2</v>
      </c>
      <c r="BM6" s="876">
        <f>ROUND(SQRT(BN6^2+BO6^2)*1000/(1.73*BM9),2)</f>
        <v>2.5099999999999998</v>
      </c>
      <c r="BN6" s="863">
        <v>1.9439999999999999E-2</v>
      </c>
      <c r="BO6" s="864">
        <v>1.7999999999999999E-2</v>
      </c>
      <c r="BP6" s="876">
        <f>ROUND(SQRT(BQ6^2+BR6^2)*1000/(1.73*BP9),2)</f>
        <v>2.36</v>
      </c>
      <c r="BQ6" s="863">
        <v>1.7999999999999999E-2</v>
      </c>
      <c r="BR6" s="864">
        <v>1.728E-2</v>
      </c>
      <c r="BS6" s="876">
        <f>ROUND(SQRT(BT6^2+BU6^2)*1000/(1.73*BS9),2)</f>
        <v>2.08</v>
      </c>
      <c r="BT6" s="863">
        <v>1.6559999999999998E-2</v>
      </c>
      <c r="BU6" s="864">
        <v>1.44E-2</v>
      </c>
      <c r="BV6" s="876">
        <f>ROUND(SQRT(BW6^2+BX6^2)*1000/(1.73*BV9),2)</f>
        <v>2.46</v>
      </c>
      <c r="BW6" s="863">
        <v>1.8720000000000001E-2</v>
      </c>
      <c r="BX6" s="864">
        <v>1.7999999999999999E-2</v>
      </c>
      <c r="BY6" s="876">
        <f>ROUND(SQRT(BZ6^2+CA6^2)*1000/(1.73*BY9),2)</f>
        <v>2.3199999999999998</v>
      </c>
      <c r="BZ6" s="863">
        <v>1.728E-2</v>
      </c>
      <c r="CA6" s="864">
        <v>1.728E-2</v>
      </c>
      <c r="CB6" s="877"/>
      <c r="CC6" s="877"/>
      <c r="CE6" s="53"/>
      <c r="CF6" s="53"/>
    </row>
    <row r="7" spans="1:84" s="2" customFormat="1" ht="16.5" customHeight="1" thickBot="1" x14ac:dyDescent="0.3">
      <c r="A7" s="54"/>
      <c r="B7" s="55"/>
      <c r="C7" s="56"/>
      <c r="D7" s="64" t="s">
        <v>27</v>
      </c>
      <c r="E7" s="65"/>
      <c r="F7" s="65"/>
      <c r="G7" s="66"/>
      <c r="H7" s="263">
        <v>3</v>
      </c>
      <c r="I7" s="263"/>
      <c r="J7" s="264"/>
      <c r="K7" s="262">
        <v>3</v>
      </c>
      <c r="L7" s="263"/>
      <c r="M7" s="264"/>
      <c r="N7" s="262">
        <v>3</v>
      </c>
      <c r="O7" s="263"/>
      <c r="P7" s="264"/>
      <c r="Q7" s="262">
        <v>3</v>
      </c>
      <c r="R7" s="263"/>
      <c r="S7" s="264"/>
      <c r="T7" s="262">
        <v>3</v>
      </c>
      <c r="U7" s="263"/>
      <c r="V7" s="264"/>
      <c r="W7" s="262">
        <v>3</v>
      </c>
      <c r="X7" s="263"/>
      <c r="Y7" s="264"/>
      <c r="Z7" s="262">
        <v>3</v>
      </c>
      <c r="AA7" s="263"/>
      <c r="AB7" s="264"/>
      <c r="AC7" s="262">
        <v>3</v>
      </c>
      <c r="AD7" s="263"/>
      <c r="AE7" s="264"/>
      <c r="AF7" s="262">
        <v>3</v>
      </c>
      <c r="AG7" s="263"/>
      <c r="AH7" s="264"/>
      <c r="AI7" s="262">
        <v>3</v>
      </c>
      <c r="AJ7" s="263"/>
      <c r="AK7" s="264"/>
      <c r="AL7" s="262">
        <v>3</v>
      </c>
      <c r="AM7" s="263"/>
      <c r="AN7" s="264"/>
      <c r="AO7" s="262">
        <v>3</v>
      </c>
      <c r="AP7" s="263"/>
      <c r="AQ7" s="264"/>
      <c r="AR7" s="262">
        <v>3</v>
      </c>
      <c r="AS7" s="263"/>
      <c r="AT7" s="264"/>
      <c r="AU7" s="262">
        <v>3</v>
      </c>
      <c r="AV7" s="263"/>
      <c r="AW7" s="264"/>
      <c r="AX7" s="262">
        <v>3</v>
      </c>
      <c r="AY7" s="263"/>
      <c r="AZ7" s="264"/>
      <c r="BA7" s="262">
        <v>3</v>
      </c>
      <c r="BB7" s="263"/>
      <c r="BC7" s="264"/>
      <c r="BD7" s="262">
        <v>3</v>
      </c>
      <c r="BE7" s="263"/>
      <c r="BF7" s="264"/>
      <c r="BG7" s="262">
        <v>3</v>
      </c>
      <c r="BH7" s="263"/>
      <c r="BI7" s="264"/>
      <c r="BJ7" s="262">
        <v>3</v>
      </c>
      <c r="BK7" s="263"/>
      <c r="BL7" s="264"/>
      <c r="BM7" s="262">
        <v>3</v>
      </c>
      <c r="BN7" s="263"/>
      <c r="BO7" s="264"/>
      <c r="BP7" s="262">
        <v>3</v>
      </c>
      <c r="BQ7" s="263"/>
      <c r="BR7" s="264"/>
      <c r="BS7" s="262">
        <v>3</v>
      </c>
      <c r="BT7" s="263"/>
      <c r="BU7" s="264"/>
      <c r="BV7" s="262">
        <v>3</v>
      </c>
      <c r="BW7" s="263"/>
      <c r="BX7" s="264"/>
      <c r="BY7" s="262">
        <v>3</v>
      </c>
      <c r="BZ7" s="263"/>
      <c r="CA7" s="264"/>
    </row>
    <row r="8" spans="1:84" s="2" customFormat="1" ht="16.5" customHeight="1" x14ac:dyDescent="0.25">
      <c r="A8" s="54"/>
      <c r="B8" s="55"/>
      <c r="C8" s="56"/>
      <c r="D8" s="74" t="s">
        <v>28</v>
      </c>
      <c r="E8" s="44"/>
      <c r="F8" s="48" t="s">
        <v>25</v>
      </c>
      <c r="G8" s="75"/>
      <c r="H8" s="878">
        <v>122</v>
      </c>
      <c r="I8" s="878"/>
      <c r="J8" s="879"/>
      <c r="K8" s="880">
        <v>122</v>
      </c>
      <c r="L8" s="878"/>
      <c r="M8" s="879"/>
      <c r="N8" s="880">
        <v>122</v>
      </c>
      <c r="O8" s="878"/>
      <c r="P8" s="879"/>
      <c r="Q8" s="880">
        <v>122</v>
      </c>
      <c r="R8" s="878"/>
      <c r="S8" s="879"/>
      <c r="T8" s="880">
        <v>122</v>
      </c>
      <c r="U8" s="878"/>
      <c r="V8" s="879"/>
      <c r="W8" s="880">
        <v>122</v>
      </c>
      <c r="X8" s="878"/>
      <c r="Y8" s="879"/>
      <c r="Z8" s="880">
        <v>122</v>
      </c>
      <c r="AA8" s="878"/>
      <c r="AB8" s="879"/>
      <c r="AC8" s="880">
        <v>122</v>
      </c>
      <c r="AD8" s="878"/>
      <c r="AE8" s="879"/>
      <c r="AF8" s="880">
        <v>122</v>
      </c>
      <c r="AG8" s="878"/>
      <c r="AH8" s="879"/>
      <c r="AI8" s="880">
        <v>122</v>
      </c>
      <c r="AJ8" s="878"/>
      <c r="AK8" s="879"/>
      <c r="AL8" s="880">
        <v>122</v>
      </c>
      <c r="AM8" s="878"/>
      <c r="AN8" s="879"/>
      <c r="AO8" s="880">
        <v>122</v>
      </c>
      <c r="AP8" s="878"/>
      <c r="AQ8" s="879"/>
      <c r="AR8" s="880">
        <v>122</v>
      </c>
      <c r="AS8" s="878"/>
      <c r="AT8" s="879"/>
      <c r="AU8" s="880">
        <v>122</v>
      </c>
      <c r="AV8" s="878"/>
      <c r="AW8" s="879"/>
      <c r="AX8" s="880">
        <v>122</v>
      </c>
      <c r="AY8" s="878"/>
      <c r="AZ8" s="879"/>
      <c r="BA8" s="880">
        <v>122</v>
      </c>
      <c r="BB8" s="878"/>
      <c r="BC8" s="879"/>
      <c r="BD8" s="880">
        <v>122</v>
      </c>
      <c r="BE8" s="878"/>
      <c r="BF8" s="879"/>
      <c r="BG8" s="880">
        <v>122</v>
      </c>
      <c r="BH8" s="878"/>
      <c r="BI8" s="879"/>
      <c r="BJ8" s="880">
        <v>122</v>
      </c>
      <c r="BK8" s="878"/>
      <c r="BL8" s="879"/>
      <c r="BM8" s="880">
        <v>122</v>
      </c>
      <c r="BN8" s="878"/>
      <c r="BO8" s="879"/>
      <c r="BP8" s="880">
        <v>122</v>
      </c>
      <c r="BQ8" s="878"/>
      <c r="BR8" s="879"/>
      <c r="BS8" s="880">
        <v>122</v>
      </c>
      <c r="BT8" s="878"/>
      <c r="BU8" s="879"/>
      <c r="BV8" s="880">
        <v>122</v>
      </c>
      <c r="BW8" s="878"/>
      <c r="BX8" s="879"/>
      <c r="BY8" s="880">
        <v>122</v>
      </c>
      <c r="BZ8" s="878"/>
      <c r="CA8" s="879"/>
    </row>
    <row r="9" spans="1:84" s="2" customFormat="1" ht="16.5" customHeight="1" thickBot="1" x14ac:dyDescent="0.3">
      <c r="A9" s="54"/>
      <c r="B9" s="55"/>
      <c r="C9" s="56"/>
      <c r="D9" s="79"/>
      <c r="E9" s="80"/>
      <c r="F9" s="59" t="s">
        <v>203</v>
      </c>
      <c r="G9" s="81"/>
      <c r="H9" s="881">
        <v>6.1</v>
      </c>
      <c r="I9" s="881"/>
      <c r="J9" s="882"/>
      <c r="K9" s="883">
        <v>6.1</v>
      </c>
      <c r="L9" s="881"/>
      <c r="M9" s="882"/>
      <c r="N9" s="883">
        <v>6.1</v>
      </c>
      <c r="O9" s="881"/>
      <c r="P9" s="882"/>
      <c r="Q9" s="883">
        <v>6.1</v>
      </c>
      <c r="R9" s="881"/>
      <c r="S9" s="882"/>
      <c r="T9" s="883">
        <v>6.1</v>
      </c>
      <c r="U9" s="881"/>
      <c r="V9" s="882"/>
      <c r="W9" s="883">
        <v>6.1</v>
      </c>
      <c r="X9" s="881"/>
      <c r="Y9" s="882"/>
      <c r="Z9" s="883">
        <v>6.1</v>
      </c>
      <c r="AA9" s="881"/>
      <c r="AB9" s="882"/>
      <c r="AC9" s="883">
        <v>6.1</v>
      </c>
      <c r="AD9" s="881"/>
      <c r="AE9" s="882"/>
      <c r="AF9" s="883">
        <v>6.1</v>
      </c>
      <c r="AG9" s="881"/>
      <c r="AH9" s="882"/>
      <c r="AI9" s="883">
        <v>6.1</v>
      </c>
      <c r="AJ9" s="881"/>
      <c r="AK9" s="882"/>
      <c r="AL9" s="883">
        <v>6.1</v>
      </c>
      <c r="AM9" s="881"/>
      <c r="AN9" s="882"/>
      <c r="AO9" s="883">
        <v>6.1</v>
      </c>
      <c r="AP9" s="881"/>
      <c r="AQ9" s="882"/>
      <c r="AR9" s="883">
        <v>6.1</v>
      </c>
      <c r="AS9" s="881"/>
      <c r="AT9" s="882"/>
      <c r="AU9" s="883">
        <v>6.1</v>
      </c>
      <c r="AV9" s="881"/>
      <c r="AW9" s="882"/>
      <c r="AX9" s="883">
        <v>6.1</v>
      </c>
      <c r="AY9" s="881"/>
      <c r="AZ9" s="882"/>
      <c r="BA9" s="883">
        <v>6.1</v>
      </c>
      <c r="BB9" s="881"/>
      <c r="BC9" s="882"/>
      <c r="BD9" s="883">
        <v>6.1</v>
      </c>
      <c r="BE9" s="881"/>
      <c r="BF9" s="882"/>
      <c r="BG9" s="883">
        <v>6.1</v>
      </c>
      <c r="BH9" s="881"/>
      <c r="BI9" s="882"/>
      <c r="BJ9" s="883">
        <v>6.1</v>
      </c>
      <c r="BK9" s="881"/>
      <c r="BL9" s="882"/>
      <c r="BM9" s="883">
        <v>6.1</v>
      </c>
      <c r="BN9" s="881"/>
      <c r="BO9" s="882"/>
      <c r="BP9" s="883">
        <v>6.1</v>
      </c>
      <c r="BQ9" s="881"/>
      <c r="BR9" s="882"/>
      <c r="BS9" s="883">
        <v>6.1</v>
      </c>
      <c r="BT9" s="881"/>
      <c r="BU9" s="882"/>
      <c r="BV9" s="883">
        <v>6.1</v>
      </c>
      <c r="BW9" s="881"/>
      <c r="BX9" s="882"/>
      <c r="BY9" s="883">
        <v>6.1</v>
      </c>
      <c r="BZ9" s="881"/>
      <c r="CA9" s="882"/>
    </row>
    <row r="10" spans="1:84" s="2" customFormat="1" ht="16.5" customHeight="1" x14ac:dyDescent="0.25">
      <c r="A10" s="425"/>
      <c r="B10" s="884"/>
      <c r="C10" s="885"/>
      <c r="D10" s="886" t="s">
        <v>24</v>
      </c>
      <c r="E10" s="887"/>
      <c r="F10" s="888"/>
      <c r="G10" s="636"/>
      <c r="H10" s="889">
        <f>ROUND(SQRT(I10^2+J10^2)*1000/(SQRT(3)*I11),2)</f>
        <v>0.16</v>
      </c>
      <c r="I10" s="143">
        <v>4.3999999999999999E-5</v>
      </c>
      <c r="J10" s="144">
        <v>9.6000000000000002E-5</v>
      </c>
      <c r="K10" s="889">
        <f>ROUND(SQRT(L10^2+M10^2)*1000/(SQRT(3)*L11),2)</f>
        <v>0.16</v>
      </c>
      <c r="L10" s="143">
        <v>4.8000000000000001E-5</v>
      </c>
      <c r="M10" s="144">
        <v>9.6000000000000002E-5</v>
      </c>
      <c r="N10" s="889">
        <f>ROUND(SQRT(O10^2+P10^2)*1000/(SQRT(3)*O11),2)</f>
        <v>0.15</v>
      </c>
      <c r="O10" s="143">
        <v>4.8000000000000001E-5</v>
      </c>
      <c r="P10" s="144">
        <v>9.2E-5</v>
      </c>
      <c r="Q10" s="889">
        <f>ROUND(SQRT(R10^2+S10^2)*1000/(SQRT(3)*R11),2)</f>
        <v>0.16</v>
      </c>
      <c r="R10" s="143">
        <v>4.8000000000000001E-5</v>
      </c>
      <c r="S10" s="144">
        <v>9.6000000000000002E-5</v>
      </c>
      <c r="T10" s="889">
        <f>ROUND(SQRT(U10^2+V10^2)*1000/(SQRT(3)*U11),2)</f>
        <v>0.16</v>
      </c>
      <c r="U10" s="143">
        <v>4.3999999999999999E-5</v>
      </c>
      <c r="V10" s="144">
        <v>9.6000000000000002E-5</v>
      </c>
      <c r="W10" s="889">
        <f>ROUND(SQRT(X10^2+Y10^2)*1000/(SQRT(3)*X11),2)</f>
        <v>0.16</v>
      </c>
      <c r="X10" s="143">
        <v>4.8000000000000001E-5</v>
      </c>
      <c r="Y10" s="144">
        <v>9.6000000000000002E-5</v>
      </c>
      <c r="Z10" s="889">
        <f>ROUND(SQRT(AA10^2+AB10^2)*1000/(SQRT(3)*AA11),2)</f>
        <v>0.16</v>
      </c>
      <c r="AA10" s="143">
        <v>4.8000000000000001E-5</v>
      </c>
      <c r="AB10" s="144">
        <v>9.6000000000000002E-5</v>
      </c>
      <c r="AC10" s="889">
        <f>ROUND(SQRT(AD10^2+AE10^2)*1000/(SQRT(3)*AD11),2)</f>
        <v>0.15</v>
      </c>
      <c r="AD10" s="143">
        <v>4.8000000000000001E-5</v>
      </c>
      <c r="AE10" s="144">
        <v>9.2E-5</v>
      </c>
      <c r="AF10" s="889">
        <f>ROUND(SQRT(AG10^2+AH10^2)*1000/(SQRT(3)*AG11),2)</f>
        <v>0.16</v>
      </c>
      <c r="AG10" s="143">
        <v>4.3999999999999999E-5</v>
      </c>
      <c r="AH10" s="144">
        <v>9.6000000000000002E-5</v>
      </c>
      <c r="AI10" s="889">
        <f>ROUND(SQRT(AJ10^2+AK10^2)*1000/(SQRT(3)*AJ11),2)</f>
        <v>0.16</v>
      </c>
      <c r="AJ10" s="143">
        <v>4.8000000000000001E-5</v>
      </c>
      <c r="AK10" s="144">
        <v>9.6000000000000002E-5</v>
      </c>
      <c r="AL10" s="889">
        <f>ROUND(SQRT(AM10^2+AN10^2)*1000/(SQRT(3)*AM11),2)</f>
        <v>0.16</v>
      </c>
      <c r="AM10" s="143">
        <v>4.8000000000000001E-5</v>
      </c>
      <c r="AN10" s="144">
        <v>9.6000000000000002E-5</v>
      </c>
      <c r="AO10" s="889">
        <f>ROUND(SQRT(AP10^2+AQ10^2)*1000/(SQRT(3)*AP11),2)</f>
        <v>0.15</v>
      </c>
      <c r="AP10" s="143">
        <v>4.3999999999999999E-5</v>
      </c>
      <c r="AQ10" s="144">
        <v>9.2E-5</v>
      </c>
      <c r="AR10" s="889">
        <f>ROUND(SQRT(AS10^2+AT10^2)*1000/(SQRT(3)*AS11),2)</f>
        <v>0.16</v>
      </c>
      <c r="AS10" s="890">
        <v>4.8000000000000001E-5</v>
      </c>
      <c r="AT10" s="891">
        <v>9.6000000000000002E-5</v>
      </c>
      <c r="AU10" s="889">
        <f>ROUND(SQRT(AV10^2+AW10^2)*1000/(SQRT(3)*AV11),2)</f>
        <v>0.16</v>
      </c>
      <c r="AV10" s="890">
        <v>4.3999999999999999E-5</v>
      </c>
      <c r="AW10" s="891">
        <v>9.6000000000000002E-5</v>
      </c>
      <c r="AX10" s="889">
        <f>ROUND(SQRT(AY10^2+AZ10^2)*1000/(SQRT(3)*AY11),2)</f>
        <v>0.15</v>
      </c>
      <c r="AY10" s="890">
        <v>4.8000000000000001E-5</v>
      </c>
      <c r="AZ10" s="891">
        <v>9.2E-5</v>
      </c>
      <c r="BA10" s="889">
        <f>ROUND(SQRT(BB10^2+BC10^2)*1000/(SQRT(3)*BB11),2)</f>
        <v>0.16</v>
      </c>
      <c r="BB10" s="890">
        <v>4.8000000000000001E-5</v>
      </c>
      <c r="BC10" s="891">
        <v>9.6000000000000002E-5</v>
      </c>
      <c r="BD10" s="889">
        <f>ROUND(SQRT(BE10^2+BF10^2)*1000/(SQRT(3)*BE11),2)</f>
        <v>0.15</v>
      </c>
      <c r="BE10" s="890">
        <v>4.3999999999999999E-5</v>
      </c>
      <c r="BF10" s="891">
        <v>9.2E-5</v>
      </c>
      <c r="BG10" s="889">
        <f>ROUND(SQRT(BH10^2+BI10^2)*1000/(SQRT(3)*BH11),2)</f>
        <v>0.16</v>
      </c>
      <c r="BH10" s="890">
        <v>4.8000000000000001E-5</v>
      </c>
      <c r="BI10" s="891">
        <v>9.6000000000000002E-5</v>
      </c>
      <c r="BJ10" s="889">
        <f>ROUND(SQRT(BK10^2+BL10^2)*1000/(SQRT(3)*BK11),2)</f>
        <v>0.15</v>
      </c>
      <c r="BK10" s="890">
        <v>4.3999999999999999E-5</v>
      </c>
      <c r="BL10" s="891">
        <v>9.2E-5</v>
      </c>
      <c r="BM10" s="889">
        <f>ROUND(SQRT(BN10^2+BO10^2)*1000/(SQRT(3)*BN11),2)</f>
        <v>0.16</v>
      </c>
      <c r="BN10" s="890">
        <v>4.8000000000000001E-5</v>
      </c>
      <c r="BO10" s="891">
        <v>9.6000000000000002E-5</v>
      </c>
      <c r="BP10" s="889">
        <f>ROUND(SQRT(BQ10^2+BR10^2)*1000/(SQRT(3)*BQ11),2)</f>
        <v>0.16</v>
      </c>
      <c r="BQ10" s="890">
        <v>4.8000000000000001E-5</v>
      </c>
      <c r="BR10" s="891">
        <v>9.6000000000000002E-5</v>
      </c>
      <c r="BS10" s="889">
        <f>ROUND(SQRT(BT10^2+BU10^2)*1000/(SQRT(3)*BT11),2)</f>
        <v>0.15</v>
      </c>
      <c r="BT10" s="890">
        <v>4.3999999999999999E-5</v>
      </c>
      <c r="BU10" s="891">
        <v>9.2E-5</v>
      </c>
      <c r="BV10" s="889">
        <f>ROUND(SQRT(BW10^2+BX10^2)*1000/(SQRT(3)*BW11),2)</f>
        <v>0.16</v>
      </c>
      <c r="BW10" s="890">
        <v>4.8000000000000001E-5</v>
      </c>
      <c r="BX10" s="891">
        <v>9.6000000000000002E-5</v>
      </c>
      <c r="BY10" s="889">
        <f>ROUND(SQRT(BZ10^2+CA10^2)*1000/(SQRT(3)*BZ11),2)</f>
        <v>0.16</v>
      </c>
      <c r="BZ10" s="890">
        <v>4.8000000000000001E-5</v>
      </c>
      <c r="CA10" s="891">
        <v>9.6000000000000002E-5</v>
      </c>
    </row>
    <row r="11" spans="1:84" s="2" customFormat="1" ht="16.5" customHeight="1" thickBot="1" x14ac:dyDescent="0.3">
      <c r="A11" s="493"/>
      <c r="B11" s="892" t="s">
        <v>322</v>
      </c>
      <c r="C11" s="893"/>
      <c r="D11" s="894" t="s">
        <v>28</v>
      </c>
      <c r="E11" s="892"/>
      <c r="F11" s="895"/>
      <c r="G11" s="494"/>
      <c r="H11" s="420"/>
      <c r="I11" s="896">
        <v>0.39</v>
      </c>
      <c r="J11" s="494"/>
      <c r="K11" s="420"/>
      <c r="L11" s="896">
        <v>0.39</v>
      </c>
      <c r="M11" s="494"/>
      <c r="N11" s="420"/>
      <c r="O11" s="896">
        <v>0.39</v>
      </c>
      <c r="P11" s="494"/>
      <c r="Q11" s="420"/>
      <c r="R11" s="896">
        <v>0.39</v>
      </c>
      <c r="S11" s="494"/>
      <c r="T11" s="420"/>
      <c r="U11" s="896">
        <v>0.39</v>
      </c>
      <c r="V11" s="494"/>
      <c r="W11" s="420"/>
      <c r="X11" s="896">
        <v>0.39</v>
      </c>
      <c r="Y11" s="494"/>
      <c r="Z11" s="420"/>
      <c r="AA11" s="896">
        <v>0.39</v>
      </c>
      <c r="AB11" s="494"/>
      <c r="AC11" s="420"/>
      <c r="AD11" s="896">
        <v>0.39</v>
      </c>
      <c r="AE11" s="494"/>
      <c r="AF11" s="420"/>
      <c r="AG11" s="896">
        <v>0.39</v>
      </c>
      <c r="AH11" s="494"/>
      <c r="AI11" s="420"/>
      <c r="AJ11" s="896">
        <v>0.39</v>
      </c>
      <c r="AK11" s="494"/>
      <c r="AL11" s="420"/>
      <c r="AM11" s="896">
        <v>0.39</v>
      </c>
      <c r="AN11" s="494"/>
      <c r="AO11" s="420"/>
      <c r="AP11" s="896">
        <v>0.39</v>
      </c>
      <c r="AQ11" s="494"/>
      <c r="AR11" s="420"/>
      <c r="AS11" s="896">
        <v>0.39</v>
      </c>
      <c r="AT11" s="494"/>
      <c r="AU11" s="420"/>
      <c r="AV11" s="896">
        <v>0.39</v>
      </c>
      <c r="AW11" s="494"/>
      <c r="AX11" s="420"/>
      <c r="AY11" s="896">
        <v>0.39</v>
      </c>
      <c r="AZ11" s="494"/>
      <c r="BA11" s="420"/>
      <c r="BB11" s="896">
        <v>0.39</v>
      </c>
      <c r="BC11" s="494"/>
      <c r="BD11" s="420"/>
      <c r="BE11" s="896">
        <v>0.39</v>
      </c>
      <c r="BF11" s="494"/>
      <c r="BG11" s="420"/>
      <c r="BH11" s="896">
        <v>0.39</v>
      </c>
      <c r="BI11" s="494"/>
      <c r="BJ11" s="420"/>
      <c r="BK11" s="896">
        <v>0.39</v>
      </c>
      <c r="BL11" s="494"/>
      <c r="BM11" s="420"/>
      <c r="BN11" s="896">
        <v>0.39</v>
      </c>
      <c r="BO11" s="494"/>
      <c r="BP11" s="420"/>
      <c r="BQ11" s="896">
        <v>0.39</v>
      </c>
      <c r="BR11" s="494"/>
      <c r="BS11" s="420"/>
      <c r="BT11" s="896">
        <v>0.39</v>
      </c>
      <c r="BU11" s="494"/>
      <c r="BV11" s="420"/>
      <c r="BW11" s="896">
        <v>0.39</v>
      </c>
      <c r="BX11" s="494"/>
      <c r="BY11" s="420"/>
      <c r="BZ11" s="896">
        <v>0.39</v>
      </c>
      <c r="CA11" s="494"/>
    </row>
    <row r="12" spans="1:84" s="2" customFormat="1" ht="16.5" customHeight="1" x14ac:dyDescent="0.25">
      <c r="A12" s="74" t="s">
        <v>32</v>
      </c>
      <c r="B12" s="91"/>
      <c r="C12" s="44"/>
      <c r="D12" s="897"/>
      <c r="E12" s="898"/>
      <c r="F12" s="899" t="s">
        <v>25</v>
      </c>
      <c r="G12" s="899"/>
      <c r="H12" s="290"/>
      <c r="I12" s="291"/>
      <c r="J12" s="292"/>
      <c r="K12" s="290"/>
      <c r="L12" s="291"/>
      <c r="M12" s="292"/>
      <c r="N12" s="290"/>
      <c r="O12" s="291"/>
      <c r="P12" s="292"/>
      <c r="Q12" s="290"/>
      <c r="R12" s="291"/>
      <c r="S12" s="292"/>
      <c r="T12" s="290"/>
      <c r="U12" s="291"/>
      <c r="V12" s="292"/>
      <c r="W12" s="290"/>
      <c r="X12" s="291"/>
      <c r="Y12" s="292"/>
      <c r="Z12" s="290"/>
      <c r="AA12" s="291"/>
      <c r="AB12" s="292"/>
      <c r="AC12" s="290"/>
      <c r="AD12" s="291"/>
      <c r="AE12" s="292"/>
      <c r="AF12" s="290"/>
      <c r="AG12" s="291"/>
      <c r="AH12" s="292"/>
      <c r="AI12" s="290"/>
      <c r="AJ12" s="291"/>
      <c r="AK12" s="292"/>
      <c r="AL12" s="290"/>
      <c r="AM12" s="291"/>
      <c r="AN12" s="292"/>
      <c r="AO12" s="290"/>
      <c r="AP12" s="291"/>
      <c r="AQ12" s="292"/>
      <c r="AR12" s="290"/>
      <c r="AS12" s="291"/>
      <c r="AT12" s="292"/>
      <c r="AU12" s="290"/>
      <c r="AV12" s="291"/>
      <c r="AW12" s="292"/>
      <c r="AX12" s="290"/>
      <c r="AY12" s="291"/>
      <c r="AZ12" s="292"/>
      <c r="BA12" s="290"/>
      <c r="BB12" s="291"/>
      <c r="BC12" s="292"/>
      <c r="BD12" s="290"/>
      <c r="BE12" s="291"/>
      <c r="BF12" s="292"/>
      <c r="BG12" s="290"/>
      <c r="BH12" s="291"/>
      <c r="BI12" s="292"/>
      <c r="BJ12" s="290"/>
      <c r="BK12" s="291"/>
      <c r="BL12" s="292"/>
      <c r="BM12" s="290"/>
      <c r="BN12" s="291"/>
      <c r="BO12" s="292"/>
      <c r="BP12" s="290"/>
      <c r="BQ12" s="291"/>
      <c r="BR12" s="292"/>
      <c r="BS12" s="290"/>
      <c r="BT12" s="291"/>
      <c r="BU12" s="292"/>
      <c r="BV12" s="290"/>
      <c r="BW12" s="291"/>
      <c r="BX12" s="292"/>
      <c r="BY12" s="290"/>
      <c r="BZ12" s="291"/>
      <c r="CA12" s="292"/>
    </row>
    <row r="13" spans="1:84" s="2" customFormat="1" ht="16.5" customHeight="1" thickBot="1" x14ac:dyDescent="0.3">
      <c r="A13" s="54"/>
      <c r="B13" s="325"/>
      <c r="C13" s="55"/>
      <c r="D13" s="897"/>
      <c r="E13" s="898"/>
      <c r="F13" s="900" t="s">
        <v>203</v>
      </c>
      <c r="G13" s="900"/>
      <c r="H13" s="876">
        <f t="shared" ref="H13:BS13" si="0">H6</f>
        <v>2.36</v>
      </c>
      <c r="I13" s="275">
        <f t="shared" si="0"/>
        <v>1.728E-2</v>
      </c>
      <c r="J13" s="276">
        <f t="shared" si="0"/>
        <v>1.7999999999999999E-2</v>
      </c>
      <c r="K13" s="876">
        <f t="shared" si="0"/>
        <v>2.3199999999999998</v>
      </c>
      <c r="L13" s="275">
        <f t="shared" si="0"/>
        <v>1.6559999999999998E-2</v>
      </c>
      <c r="M13" s="276">
        <f t="shared" si="0"/>
        <v>1.7999999999999999E-2</v>
      </c>
      <c r="N13" s="876">
        <f t="shared" si="0"/>
        <v>1.93</v>
      </c>
      <c r="O13" s="275">
        <f t="shared" si="0"/>
        <v>1.44E-2</v>
      </c>
      <c r="P13" s="276">
        <f t="shared" si="0"/>
        <v>1.44E-2</v>
      </c>
      <c r="Q13" s="876">
        <f t="shared" si="0"/>
        <v>2</v>
      </c>
      <c r="R13" s="275">
        <f t="shared" si="0"/>
        <v>1.512E-2</v>
      </c>
      <c r="S13" s="276">
        <f t="shared" si="0"/>
        <v>1.468E-2</v>
      </c>
      <c r="T13" s="876">
        <f t="shared" si="0"/>
        <v>2.41</v>
      </c>
      <c r="U13" s="275">
        <f t="shared" si="0"/>
        <v>1.728E-2</v>
      </c>
      <c r="V13" s="276">
        <f t="shared" si="0"/>
        <v>1.8720000000000001E-2</v>
      </c>
      <c r="W13" s="876">
        <f t="shared" si="0"/>
        <v>2.41</v>
      </c>
      <c r="X13" s="275">
        <f t="shared" si="0"/>
        <v>1.728E-2</v>
      </c>
      <c r="Y13" s="276">
        <f t="shared" si="0"/>
        <v>1.8720000000000001E-2</v>
      </c>
      <c r="Z13" s="876">
        <f t="shared" si="0"/>
        <v>2.65</v>
      </c>
      <c r="AA13" s="275">
        <f t="shared" si="0"/>
        <v>2.0160000000000001E-2</v>
      </c>
      <c r="AB13" s="276">
        <f t="shared" si="0"/>
        <v>1.9439999999999999E-2</v>
      </c>
      <c r="AC13" s="876">
        <f t="shared" si="0"/>
        <v>2.36</v>
      </c>
      <c r="AD13" s="275">
        <f t="shared" si="0"/>
        <v>1.7999999999999999E-2</v>
      </c>
      <c r="AE13" s="276">
        <f t="shared" si="0"/>
        <v>1.728E-2</v>
      </c>
      <c r="AF13" s="876">
        <f t="shared" si="0"/>
        <v>2</v>
      </c>
      <c r="AG13" s="275">
        <f t="shared" si="0"/>
        <v>1.512E-2</v>
      </c>
      <c r="AH13" s="276">
        <f t="shared" si="0"/>
        <v>1.468E-2</v>
      </c>
      <c r="AI13" s="876">
        <f t="shared" si="0"/>
        <v>2.65</v>
      </c>
      <c r="AJ13" s="275">
        <f t="shared" si="0"/>
        <v>2.0160000000000001E-2</v>
      </c>
      <c r="AK13" s="276">
        <f t="shared" si="0"/>
        <v>1.9439999999999999E-2</v>
      </c>
      <c r="AL13" s="876">
        <f t="shared" si="0"/>
        <v>2.7</v>
      </c>
      <c r="AM13" s="275">
        <f t="shared" si="0"/>
        <v>2.0160000000000001E-2</v>
      </c>
      <c r="AN13" s="276">
        <f t="shared" si="0"/>
        <v>2.0160000000000001E-2</v>
      </c>
      <c r="AO13" s="876">
        <f t="shared" si="0"/>
        <v>2.1800000000000002</v>
      </c>
      <c r="AP13" s="275">
        <f t="shared" si="0"/>
        <v>1.7999999999999999E-2</v>
      </c>
      <c r="AQ13" s="276">
        <f t="shared" si="0"/>
        <v>1.44E-2</v>
      </c>
      <c r="AR13" s="901">
        <f t="shared" si="0"/>
        <v>2.72</v>
      </c>
      <c r="AS13" s="99">
        <f t="shared" si="0"/>
        <v>2.232E-2</v>
      </c>
      <c r="AT13" s="100">
        <f t="shared" si="0"/>
        <v>1.7999999999999999E-2</v>
      </c>
      <c r="AU13" s="901">
        <f t="shared" si="0"/>
        <v>2.75</v>
      </c>
      <c r="AV13" s="99">
        <f t="shared" si="0"/>
        <v>2.0879999999999999E-2</v>
      </c>
      <c r="AW13" s="100">
        <f t="shared" si="0"/>
        <v>2.0160000000000001E-2</v>
      </c>
      <c r="AX13" s="901">
        <f t="shared" si="0"/>
        <v>2.75</v>
      </c>
      <c r="AY13" s="99">
        <f t="shared" si="0"/>
        <v>2.0879999999999999E-2</v>
      </c>
      <c r="AZ13" s="100">
        <f t="shared" si="0"/>
        <v>2.0160000000000001E-2</v>
      </c>
      <c r="BA13" s="901">
        <f t="shared" si="0"/>
        <v>2.3199999999999998</v>
      </c>
      <c r="BB13" s="99">
        <f t="shared" si="0"/>
        <v>1.7999999999999999E-2</v>
      </c>
      <c r="BC13" s="100">
        <f t="shared" si="0"/>
        <v>1.6559999999999998E-2</v>
      </c>
      <c r="BD13" s="901">
        <f t="shared" si="0"/>
        <v>2.66</v>
      </c>
      <c r="BE13" s="99">
        <f t="shared" si="0"/>
        <v>2.0879999999999999E-2</v>
      </c>
      <c r="BF13" s="100">
        <f t="shared" si="0"/>
        <v>1.8720000000000001E-2</v>
      </c>
      <c r="BG13" s="901">
        <f t="shared" si="0"/>
        <v>2.7</v>
      </c>
      <c r="BH13" s="99">
        <f t="shared" si="0"/>
        <v>2.0879999999999999E-2</v>
      </c>
      <c r="BI13" s="100">
        <f t="shared" si="0"/>
        <v>1.9439999999999999E-2</v>
      </c>
      <c r="BJ13" s="901">
        <f t="shared" si="0"/>
        <v>2.71</v>
      </c>
      <c r="BK13" s="99">
        <f t="shared" si="0"/>
        <v>2.1600000000000001E-2</v>
      </c>
      <c r="BL13" s="100">
        <f t="shared" si="0"/>
        <v>1.8720000000000001E-2</v>
      </c>
      <c r="BM13" s="901">
        <f t="shared" si="0"/>
        <v>2.5099999999999998</v>
      </c>
      <c r="BN13" s="99">
        <f t="shared" si="0"/>
        <v>1.9439999999999999E-2</v>
      </c>
      <c r="BO13" s="100">
        <f t="shared" si="0"/>
        <v>1.7999999999999999E-2</v>
      </c>
      <c r="BP13" s="901">
        <f t="shared" si="0"/>
        <v>2.36</v>
      </c>
      <c r="BQ13" s="99">
        <f t="shared" si="0"/>
        <v>1.7999999999999999E-2</v>
      </c>
      <c r="BR13" s="100">
        <f t="shared" si="0"/>
        <v>1.728E-2</v>
      </c>
      <c r="BS13" s="901">
        <f t="shared" si="0"/>
        <v>2.08</v>
      </c>
      <c r="BT13" s="99">
        <f t="shared" ref="BT13:CA13" si="1">BT6</f>
        <v>1.6559999999999998E-2</v>
      </c>
      <c r="BU13" s="100">
        <f t="shared" si="1"/>
        <v>1.44E-2</v>
      </c>
      <c r="BV13" s="901">
        <f t="shared" si="1"/>
        <v>2.46</v>
      </c>
      <c r="BW13" s="99">
        <f t="shared" si="1"/>
        <v>1.8720000000000001E-2</v>
      </c>
      <c r="BX13" s="100">
        <f t="shared" si="1"/>
        <v>1.7999999999999999E-2</v>
      </c>
      <c r="BY13" s="901">
        <f t="shared" si="1"/>
        <v>2.3199999999999998</v>
      </c>
      <c r="BZ13" s="99">
        <f t="shared" si="1"/>
        <v>1.728E-2</v>
      </c>
      <c r="CA13" s="100">
        <f t="shared" si="1"/>
        <v>1.728E-2</v>
      </c>
    </row>
    <row r="14" spans="1:84" s="2" customFormat="1" ht="16.5" customHeight="1" thickBot="1" x14ac:dyDescent="0.3">
      <c r="A14" s="902" t="s">
        <v>206</v>
      </c>
      <c r="B14" s="903">
        <f>H36</f>
        <v>0.72343231431919042</v>
      </c>
      <c r="C14" s="904"/>
      <c r="D14" s="902" t="s">
        <v>207</v>
      </c>
      <c r="E14" s="905">
        <f>I36</f>
        <v>0.95433297375044956</v>
      </c>
      <c r="F14" s="905"/>
      <c r="G14" s="906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  <c r="AC14" s="112"/>
      <c r="AD14" s="112"/>
      <c r="AE14" s="112"/>
      <c r="AF14" s="112"/>
      <c r="AG14" s="112"/>
      <c r="AH14" s="112"/>
      <c r="AI14" s="112"/>
      <c r="AJ14" s="112"/>
      <c r="AK14" s="112"/>
      <c r="AL14" s="112"/>
      <c r="AM14" s="112"/>
      <c r="AN14" s="112"/>
      <c r="AO14" s="112"/>
      <c r="AP14" s="112"/>
      <c r="AQ14" s="111"/>
      <c r="AR14" s="112"/>
      <c r="AS14" s="112"/>
      <c r="AT14" s="112"/>
      <c r="AU14" s="112"/>
      <c r="AV14" s="112"/>
      <c r="AW14" s="112"/>
      <c r="AX14" s="112"/>
      <c r="AY14" s="112"/>
      <c r="AZ14" s="112"/>
      <c r="BA14" s="112"/>
      <c r="BB14" s="112"/>
      <c r="BC14" s="112"/>
      <c r="BD14" s="112"/>
      <c r="BE14" s="112"/>
      <c r="BF14" s="112"/>
      <c r="BG14" s="112"/>
      <c r="BH14" s="112"/>
      <c r="BI14" s="112"/>
      <c r="BJ14" s="112"/>
      <c r="BK14" s="112"/>
      <c r="BL14" s="112"/>
      <c r="BM14" s="112"/>
      <c r="BN14" s="112"/>
      <c r="BO14" s="112"/>
      <c r="BP14" s="112"/>
      <c r="BQ14" s="112"/>
      <c r="BR14" s="112"/>
      <c r="BS14" s="112"/>
      <c r="BT14" s="112"/>
      <c r="BU14" s="112"/>
      <c r="BV14" s="112"/>
      <c r="BW14" s="112"/>
      <c r="BX14" s="112"/>
      <c r="BY14" s="112"/>
      <c r="BZ14" s="112"/>
      <c r="CA14" s="111"/>
    </row>
    <row r="15" spans="1:84" s="2" customFormat="1" ht="16.5" customHeight="1" thickBot="1" x14ac:dyDescent="0.3">
      <c r="A15" s="907"/>
      <c r="B15" s="114"/>
      <c r="C15" s="114"/>
      <c r="D15" s="115"/>
      <c r="E15" s="116"/>
      <c r="F15" s="115"/>
      <c r="G15" s="908"/>
      <c r="H15" s="117"/>
      <c r="I15" s="115"/>
      <c r="J15" s="115"/>
      <c r="K15" s="117"/>
      <c r="L15" s="115"/>
      <c r="M15" s="115"/>
      <c r="N15" s="117"/>
      <c r="O15" s="115"/>
      <c r="P15" s="115"/>
      <c r="Q15" s="117"/>
      <c r="R15" s="115"/>
      <c r="S15" s="115"/>
      <c r="T15" s="117"/>
      <c r="U15" s="115"/>
      <c r="V15" s="115"/>
      <c r="W15" s="117"/>
      <c r="X15" s="115"/>
      <c r="Y15" s="115"/>
      <c r="Z15" s="117"/>
      <c r="AA15" s="115"/>
      <c r="AB15" s="115"/>
      <c r="AC15" s="117"/>
      <c r="AD15" s="115"/>
      <c r="AE15" s="115"/>
      <c r="AF15" s="117"/>
      <c r="AG15" s="115"/>
      <c r="AH15" s="115"/>
      <c r="AI15" s="117"/>
      <c r="AJ15" s="115"/>
      <c r="AK15" s="115"/>
      <c r="AL15" s="117"/>
      <c r="AM15" s="115"/>
      <c r="AN15" s="115"/>
      <c r="AO15" s="117"/>
      <c r="AP15" s="115"/>
      <c r="AQ15" s="115"/>
      <c r="AR15" s="117"/>
      <c r="AS15" s="115"/>
      <c r="AT15" s="115"/>
      <c r="AU15" s="117"/>
      <c r="AV15" s="115"/>
      <c r="AW15" s="115"/>
      <c r="AX15" s="117"/>
      <c r="AY15" s="115"/>
      <c r="AZ15" s="115"/>
      <c r="BA15" s="117"/>
      <c r="BB15" s="115"/>
      <c r="BC15" s="115"/>
      <c r="BD15" s="117"/>
      <c r="BE15" s="115"/>
      <c r="BF15" s="115"/>
      <c r="BG15" s="117"/>
      <c r="BH15" s="115"/>
      <c r="BI15" s="115"/>
      <c r="BJ15" s="117"/>
      <c r="BK15" s="115"/>
      <c r="BL15" s="115"/>
      <c r="BM15" s="117"/>
      <c r="BN15" s="115"/>
      <c r="BO15" s="115"/>
      <c r="BP15" s="117"/>
      <c r="BQ15" s="115"/>
      <c r="BR15" s="115"/>
      <c r="BS15" s="117"/>
      <c r="BT15" s="115"/>
      <c r="BU15" s="115"/>
      <c r="BV15" s="117"/>
      <c r="BW15" s="115"/>
      <c r="BX15" s="115"/>
      <c r="BY15" s="117"/>
      <c r="BZ15" s="115"/>
      <c r="CA15" s="115"/>
    </row>
    <row r="16" spans="1:84" s="2" customFormat="1" ht="16.5" customHeight="1" x14ac:dyDescent="0.25">
      <c r="A16" s="118" t="s">
        <v>37</v>
      </c>
      <c r="B16" s="119"/>
      <c r="C16" s="119"/>
      <c r="D16" s="76" t="s">
        <v>38</v>
      </c>
      <c r="E16" s="77"/>
      <c r="F16" s="77" t="s">
        <v>39</v>
      </c>
      <c r="G16" s="78"/>
      <c r="H16" s="873" t="s">
        <v>17</v>
      </c>
      <c r="I16" s="29" t="s">
        <v>18</v>
      </c>
      <c r="J16" s="30" t="s">
        <v>19</v>
      </c>
      <c r="K16" s="28" t="s">
        <v>17</v>
      </c>
      <c r="L16" s="29" t="s">
        <v>18</v>
      </c>
      <c r="M16" s="30" t="s">
        <v>19</v>
      </c>
      <c r="N16" s="28" t="s">
        <v>17</v>
      </c>
      <c r="O16" s="29" t="s">
        <v>18</v>
      </c>
      <c r="P16" s="30" t="s">
        <v>19</v>
      </c>
      <c r="Q16" s="28" t="s">
        <v>17</v>
      </c>
      <c r="R16" s="29" t="s">
        <v>18</v>
      </c>
      <c r="S16" s="30" t="s">
        <v>19</v>
      </c>
      <c r="T16" s="28" t="s">
        <v>17</v>
      </c>
      <c r="U16" s="29" t="s">
        <v>18</v>
      </c>
      <c r="V16" s="30" t="s">
        <v>19</v>
      </c>
      <c r="W16" s="28" t="s">
        <v>17</v>
      </c>
      <c r="X16" s="29" t="s">
        <v>18</v>
      </c>
      <c r="Y16" s="30" t="s">
        <v>19</v>
      </c>
      <c r="Z16" s="28" t="s">
        <v>17</v>
      </c>
      <c r="AA16" s="29" t="s">
        <v>18</v>
      </c>
      <c r="AB16" s="30" t="s">
        <v>19</v>
      </c>
      <c r="AC16" s="28" t="s">
        <v>17</v>
      </c>
      <c r="AD16" s="29" t="s">
        <v>18</v>
      </c>
      <c r="AE16" s="30" t="s">
        <v>19</v>
      </c>
      <c r="AF16" s="28" t="s">
        <v>17</v>
      </c>
      <c r="AG16" s="29" t="s">
        <v>18</v>
      </c>
      <c r="AH16" s="30" t="s">
        <v>19</v>
      </c>
      <c r="AI16" s="28" t="s">
        <v>17</v>
      </c>
      <c r="AJ16" s="29" t="s">
        <v>18</v>
      </c>
      <c r="AK16" s="30" t="s">
        <v>19</v>
      </c>
      <c r="AL16" s="28" t="s">
        <v>17</v>
      </c>
      <c r="AM16" s="29" t="s">
        <v>18</v>
      </c>
      <c r="AN16" s="30" t="s">
        <v>19</v>
      </c>
      <c r="AO16" s="28" t="s">
        <v>17</v>
      </c>
      <c r="AP16" s="29" t="s">
        <v>18</v>
      </c>
      <c r="AQ16" s="30" t="s">
        <v>19</v>
      </c>
      <c r="AR16" s="28" t="s">
        <v>17</v>
      </c>
      <c r="AS16" s="29" t="s">
        <v>18</v>
      </c>
      <c r="AT16" s="30" t="s">
        <v>19</v>
      </c>
      <c r="AU16" s="28" t="s">
        <v>17</v>
      </c>
      <c r="AV16" s="29" t="s">
        <v>18</v>
      </c>
      <c r="AW16" s="30" t="s">
        <v>19</v>
      </c>
      <c r="AX16" s="28" t="s">
        <v>17</v>
      </c>
      <c r="AY16" s="29" t="s">
        <v>18</v>
      </c>
      <c r="AZ16" s="30" t="s">
        <v>19</v>
      </c>
      <c r="BA16" s="28" t="s">
        <v>17</v>
      </c>
      <c r="BB16" s="29" t="s">
        <v>18</v>
      </c>
      <c r="BC16" s="30" t="s">
        <v>19</v>
      </c>
      <c r="BD16" s="28" t="s">
        <v>17</v>
      </c>
      <c r="BE16" s="29" t="s">
        <v>18</v>
      </c>
      <c r="BF16" s="30" t="s">
        <v>19</v>
      </c>
      <c r="BG16" s="28" t="s">
        <v>17</v>
      </c>
      <c r="BH16" s="29" t="s">
        <v>18</v>
      </c>
      <c r="BI16" s="30" t="s">
        <v>19</v>
      </c>
      <c r="BJ16" s="28" t="s">
        <v>17</v>
      </c>
      <c r="BK16" s="29" t="s">
        <v>18</v>
      </c>
      <c r="BL16" s="30" t="s">
        <v>19</v>
      </c>
      <c r="BM16" s="28" t="s">
        <v>17</v>
      </c>
      <c r="BN16" s="29" t="s">
        <v>18</v>
      </c>
      <c r="BO16" s="30" t="s">
        <v>19</v>
      </c>
      <c r="BP16" s="28" t="s">
        <v>17</v>
      </c>
      <c r="BQ16" s="29" t="s">
        <v>18</v>
      </c>
      <c r="BR16" s="30" t="s">
        <v>19</v>
      </c>
      <c r="BS16" s="28" t="s">
        <v>17</v>
      </c>
      <c r="BT16" s="29" t="s">
        <v>18</v>
      </c>
      <c r="BU16" s="30" t="s">
        <v>19</v>
      </c>
      <c r="BV16" s="28" t="s">
        <v>17</v>
      </c>
      <c r="BW16" s="29" t="s">
        <v>18</v>
      </c>
      <c r="BX16" s="30" t="s">
        <v>19</v>
      </c>
      <c r="BY16" s="28" t="s">
        <v>17</v>
      </c>
      <c r="BZ16" s="29" t="s">
        <v>18</v>
      </c>
      <c r="CA16" s="30" t="s">
        <v>19</v>
      </c>
    </row>
    <row r="17" spans="1:81" s="2" customFormat="1" ht="16.5" customHeight="1" thickBot="1" x14ac:dyDescent="0.3">
      <c r="A17" s="123" t="s">
        <v>323</v>
      </c>
      <c r="B17" s="124"/>
      <c r="C17" s="124"/>
      <c r="D17" s="125" t="s">
        <v>41</v>
      </c>
      <c r="E17" s="126" t="s">
        <v>42</v>
      </c>
      <c r="F17" s="127" t="s">
        <v>41</v>
      </c>
      <c r="G17" s="128" t="s">
        <v>42</v>
      </c>
      <c r="H17" s="874" t="s">
        <v>20</v>
      </c>
      <c r="I17" s="41" t="s">
        <v>21</v>
      </c>
      <c r="J17" s="42" t="s">
        <v>22</v>
      </c>
      <c r="K17" s="40" t="s">
        <v>20</v>
      </c>
      <c r="L17" s="41" t="s">
        <v>21</v>
      </c>
      <c r="M17" s="42" t="s">
        <v>22</v>
      </c>
      <c r="N17" s="40" t="s">
        <v>20</v>
      </c>
      <c r="O17" s="41" t="s">
        <v>21</v>
      </c>
      <c r="P17" s="42" t="s">
        <v>22</v>
      </c>
      <c r="Q17" s="40" t="s">
        <v>20</v>
      </c>
      <c r="R17" s="41" t="s">
        <v>21</v>
      </c>
      <c r="S17" s="42" t="s">
        <v>22</v>
      </c>
      <c r="T17" s="40" t="s">
        <v>20</v>
      </c>
      <c r="U17" s="41" t="s">
        <v>21</v>
      </c>
      <c r="V17" s="42" t="s">
        <v>22</v>
      </c>
      <c r="W17" s="40" t="s">
        <v>20</v>
      </c>
      <c r="X17" s="41" t="s">
        <v>21</v>
      </c>
      <c r="Y17" s="42" t="s">
        <v>22</v>
      </c>
      <c r="Z17" s="40" t="s">
        <v>20</v>
      </c>
      <c r="AA17" s="41" t="s">
        <v>21</v>
      </c>
      <c r="AB17" s="42" t="s">
        <v>22</v>
      </c>
      <c r="AC17" s="40" t="s">
        <v>20</v>
      </c>
      <c r="AD17" s="41" t="s">
        <v>21</v>
      </c>
      <c r="AE17" s="42" t="s">
        <v>22</v>
      </c>
      <c r="AF17" s="40" t="s">
        <v>20</v>
      </c>
      <c r="AG17" s="41" t="s">
        <v>21</v>
      </c>
      <c r="AH17" s="42" t="s">
        <v>22</v>
      </c>
      <c r="AI17" s="40" t="s">
        <v>20</v>
      </c>
      <c r="AJ17" s="41" t="s">
        <v>21</v>
      </c>
      <c r="AK17" s="42" t="s">
        <v>22</v>
      </c>
      <c r="AL17" s="40" t="s">
        <v>20</v>
      </c>
      <c r="AM17" s="41" t="s">
        <v>21</v>
      </c>
      <c r="AN17" s="42" t="s">
        <v>22</v>
      </c>
      <c r="AO17" s="40" t="s">
        <v>20</v>
      </c>
      <c r="AP17" s="41" t="s">
        <v>21</v>
      </c>
      <c r="AQ17" s="42" t="s">
        <v>22</v>
      </c>
      <c r="AR17" s="40" t="s">
        <v>20</v>
      </c>
      <c r="AS17" s="41" t="s">
        <v>21</v>
      </c>
      <c r="AT17" s="42" t="s">
        <v>22</v>
      </c>
      <c r="AU17" s="40" t="s">
        <v>20</v>
      </c>
      <c r="AV17" s="41" t="s">
        <v>21</v>
      </c>
      <c r="AW17" s="42" t="s">
        <v>22</v>
      </c>
      <c r="AX17" s="40" t="s">
        <v>20</v>
      </c>
      <c r="AY17" s="41" t="s">
        <v>21</v>
      </c>
      <c r="AZ17" s="42" t="s">
        <v>22</v>
      </c>
      <c r="BA17" s="40" t="s">
        <v>20</v>
      </c>
      <c r="BB17" s="41" t="s">
        <v>21</v>
      </c>
      <c r="BC17" s="42" t="s">
        <v>22</v>
      </c>
      <c r="BD17" s="40" t="s">
        <v>20</v>
      </c>
      <c r="BE17" s="41" t="s">
        <v>21</v>
      </c>
      <c r="BF17" s="42" t="s">
        <v>22</v>
      </c>
      <c r="BG17" s="40" t="s">
        <v>20</v>
      </c>
      <c r="BH17" s="41" t="s">
        <v>21</v>
      </c>
      <c r="BI17" s="42" t="s">
        <v>22</v>
      </c>
      <c r="BJ17" s="40" t="s">
        <v>20</v>
      </c>
      <c r="BK17" s="41" t="s">
        <v>21</v>
      </c>
      <c r="BL17" s="42" t="s">
        <v>22</v>
      </c>
      <c r="BM17" s="40" t="s">
        <v>20</v>
      </c>
      <c r="BN17" s="41" t="s">
        <v>21</v>
      </c>
      <c r="BO17" s="42" t="s">
        <v>22</v>
      </c>
      <c r="BP17" s="40" t="s">
        <v>20</v>
      </c>
      <c r="BQ17" s="41" t="s">
        <v>21</v>
      </c>
      <c r="BR17" s="42" t="s">
        <v>22</v>
      </c>
      <c r="BS17" s="40" t="s">
        <v>20</v>
      </c>
      <c r="BT17" s="41" t="s">
        <v>21</v>
      </c>
      <c r="BU17" s="42" t="s">
        <v>22</v>
      </c>
      <c r="BV17" s="40" t="s">
        <v>20</v>
      </c>
      <c r="BW17" s="41" t="s">
        <v>21</v>
      </c>
      <c r="BX17" s="42" t="s">
        <v>22</v>
      </c>
      <c r="BY17" s="40" t="s">
        <v>20</v>
      </c>
      <c r="BZ17" s="41" t="s">
        <v>21</v>
      </c>
      <c r="CA17" s="42" t="s">
        <v>22</v>
      </c>
    </row>
    <row r="18" spans="1:81" s="2" customFormat="1" ht="16.5" customHeight="1" x14ac:dyDescent="0.25">
      <c r="A18" s="176" t="s">
        <v>324</v>
      </c>
      <c r="B18" s="177"/>
      <c r="C18" s="177"/>
      <c r="D18" s="177"/>
      <c r="E18" s="177"/>
      <c r="F18" s="177"/>
      <c r="G18" s="178"/>
      <c r="H18" s="909">
        <f>ROUND(SQRT(I18^2+J18^2)*1000/(SQRT(3)*H9),2)</f>
        <v>2.35</v>
      </c>
      <c r="I18" s="143">
        <f>I6-I10</f>
        <v>1.7236000000000001E-2</v>
      </c>
      <c r="J18" s="144">
        <f>J6-J10</f>
        <v>1.7904E-2</v>
      </c>
      <c r="K18" s="909">
        <f>ROUND(SQRT(L18^2+M18^2)*1000/(SQRT(3)*K9),2)</f>
        <v>2.31</v>
      </c>
      <c r="L18" s="143">
        <f>L6-L10</f>
        <v>1.6511999999999999E-2</v>
      </c>
      <c r="M18" s="144">
        <f>M6-M10</f>
        <v>1.7904E-2</v>
      </c>
      <c r="N18" s="909">
        <f>ROUND(SQRT(O18^2+P18^2)*1000/(SQRT(3)*N9),2)</f>
        <v>1.92</v>
      </c>
      <c r="O18" s="143">
        <f>O6-O10</f>
        <v>1.4352E-2</v>
      </c>
      <c r="P18" s="144">
        <f>P6-P10</f>
        <v>1.4308E-2</v>
      </c>
      <c r="Q18" s="909">
        <f>ROUND(SQRT(R18^2+S18^2)*1000/(SQRT(3)*Q9),2)</f>
        <v>1.99</v>
      </c>
      <c r="R18" s="143">
        <f>R6-R10</f>
        <v>1.5072E-2</v>
      </c>
      <c r="S18" s="144">
        <f>S6-S10</f>
        <v>1.4584E-2</v>
      </c>
      <c r="T18" s="909">
        <f>ROUND(SQRT(U18^2+V18^2)*1000/(SQRT(3)*T9),2)</f>
        <v>2.4</v>
      </c>
      <c r="U18" s="143">
        <f>U6-U10</f>
        <v>1.7236000000000001E-2</v>
      </c>
      <c r="V18" s="144">
        <f>V6-V10</f>
        <v>1.8624000000000002E-2</v>
      </c>
      <c r="W18" s="909">
        <f>ROUND(SQRT(X18^2+Y18^2)*1000/(SQRT(3)*W9),2)</f>
        <v>2.4</v>
      </c>
      <c r="X18" s="143">
        <f>X6-X10</f>
        <v>1.7232000000000001E-2</v>
      </c>
      <c r="Y18" s="144">
        <f>Y6-Y10</f>
        <v>1.8624000000000002E-2</v>
      </c>
      <c r="Z18" s="909">
        <f>ROUND(SQRT(AA18^2+AB18^2)*1000/(SQRT(3)*Z9),2)</f>
        <v>2.64</v>
      </c>
      <c r="AA18" s="143">
        <f>AA6-AA10</f>
        <v>2.0112000000000001E-2</v>
      </c>
      <c r="AB18" s="144">
        <f>AB6-AB10</f>
        <v>1.9344E-2</v>
      </c>
      <c r="AC18" s="909">
        <f>ROUND(SQRT(AD18^2+AE18^2)*1000/(SQRT(3)*AC9),2)</f>
        <v>2.35</v>
      </c>
      <c r="AD18" s="143">
        <f>AD6-AD10</f>
        <v>1.7951999999999999E-2</v>
      </c>
      <c r="AE18" s="144">
        <f>AE6-AE10</f>
        <v>1.7188000000000002E-2</v>
      </c>
      <c r="AF18" s="909">
        <f>ROUND(SQRT(AG18^2+AH18^2)*1000/(SQRT(3)*AF9),2)</f>
        <v>1.99</v>
      </c>
      <c r="AG18" s="143">
        <f>AG6-AG10</f>
        <v>1.5075999999999999E-2</v>
      </c>
      <c r="AH18" s="144">
        <f>AH6-AH10</f>
        <v>1.4584E-2</v>
      </c>
      <c r="AI18" s="909">
        <f>ROUND(SQRT(AJ18^2+AK18^2)*1000/(SQRT(3)*AI9),2)</f>
        <v>2.64</v>
      </c>
      <c r="AJ18" s="143">
        <f>AJ6-AJ10</f>
        <v>2.0112000000000001E-2</v>
      </c>
      <c r="AK18" s="144">
        <f>AK6-AK10</f>
        <v>1.9344E-2</v>
      </c>
      <c r="AL18" s="909">
        <f>ROUND(SQRT(AM18^2+AN18^2)*1000/(SQRT(3)*AL9),2)</f>
        <v>2.69</v>
      </c>
      <c r="AM18" s="143">
        <f>AM6-AM10</f>
        <v>2.0112000000000001E-2</v>
      </c>
      <c r="AN18" s="144">
        <f>AN6-AN10</f>
        <v>2.0064000000000002E-2</v>
      </c>
      <c r="AO18" s="909">
        <f>ROUND(SQRT(AP18^2+AQ18^2)*1000/(SQRT(3)*AO9),2)</f>
        <v>2.17</v>
      </c>
      <c r="AP18" s="143">
        <f>AP6-AP10</f>
        <v>1.7956E-2</v>
      </c>
      <c r="AQ18" s="144">
        <f>AQ6-AQ10</f>
        <v>1.4308E-2</v>
      </c>
      <c r="AR18" s="909">
        <f>ROUND(SQRT(AS18^2+AT18^2)*1000/(SQRT(3)*AR9),2)</f>
        <v>2.7</v>
      </c>
      <c r="AS18" s="143">
        <f>AS6-AS10</f>
        <v>2.2272E-2</v>
      </c>
      <c r="AT18" s="144">
        <f>AT6-AT10</f>
        <v>1.7904E-2</v>
      </c>
      <c r="AU18" s="909">
        <f>ROUND(SQRT(AV18^2+AW18^2)*1000/(SQRT(3)*AU9),2)</f>
        <v>2.74</v>
      </c>
      <c r="AV18" s="143">
        <f>AV6-AV10</f>
        <v>2.0836E-2</v>
      </c>
      <c r="AW18" s="144">
        <f>AW6-AW10</f>
        <v>2.0064000000000002E-2</v>
      </c>
      <c r="AX18" s="909">
        <f>ROUND(SQRT(AY18^2+AZ18^2)*1000/(SQRT(3)*AX9),2)</f>
        <v>2.74</v>
      </c>
      <c r="AY18" s="143">
        <f>AY6-AY10</f>
        <v>2.0832E-2</v>
      </c>
      <c r="AZ18" s="144">
        <f>AZ6-AZ10</f>
        <v>2.0068000000000003E-2</v>
      </c>
      <c r="BA18" s="909">
        <f>ROUND(SQRT(BB18^2+BC18^2)*1000/(SQRT(3)*BA9),2)</f>
        <v>2.31</v>
      </c>
      <c r="BB18" s="143">
        <f>BB6-BB10</f>
        <v>1.7951999999999999E-2</v>
      </c>
      <c r="BC18" s="144">
        <f>BC6-BC10</f>
        <v>1.6463999999999999E-2</v>
      </c>
      <c r="BD18" s="909">
        <f>ROUND(SQRT(BE18^2+BF18^2)*1000/(SQRT(3)*BD9),2)</f>
        <v>2.65</v>
      </c>
      <c r="BE18" s="143">
        <f>BE6-BE10</f>
        <v>2.0836E-2</v>
      </c>
      <c r="BF18" s="144">
        <f>BF6-BF10</f>
        <v>1.8628000000000002E-2</v>
      </c>
      <c r="BG18" s="909">
        <f>ROUND(SQRT(BH18^2+BI18^2)*1000/(SQRT(3)*BG9),2)</f>
        <v>2.69</v>
      </c>
      <c r="BH18" s="143">
        <f>BH6-BH10</f>
        <v>2.0832E-2</v>
      </c>
      <c r="BI18" s="144">
        <f>BI6-BI10</f>
        <v>1.9344E-2</v>
      </c>
      <c r="BJ18" s="909">
        <f>ROUND(SQRT(BK18^2+BL18^2)*1000/(SQRT(3)*BJ9),2)</f>
        <v>2.7</v>
      </c>
      <c r="BK18" s="143">
        <f>BK6-BK10</f>
        <v>2.1556000000000002E-2</v>
      </c>
      <c r="BL18" s="144">
        <f>BL6-BL10</f>
        <v>1.8628000000000002E-2</v>
      </c>
      <c r="BM18" s="909">
        <f>ROUND(SQRT(BN18^2+BO18^2)*1000/(SQRT(3)*BM9),2)</f>
        <v>2.5</v>
      </c>
      <c r="BN18" s="143">
        <f>BN6-BN10</f>
        <v>1.9392E-2</v>
      </c>
      <c r="BO18" s="144">
        <f>BO6-BO10</f>
        <v>1.7904E-2</v>
      </c>
      <c r="BP18" s="909">
        <f>ROUND(SQRT(BQ18^2+BR18^2)*1000/(SQRT(3)*BP9),2)</f>
        <v>2.35</v>
      </c>
      <c r="BQ18" s="143">
        <f>BQ6-BQ10</f>
        <v>1.7951999999999999E-2</v>
      </c>
      <c r="BR18" s="144">
        <f>BR6-BR10</f>
        <v>1.7184000000000001E-2</v>
      </c>
      <c r="BS18" s="909">
        <f>ROUND(SQRT(BT18^2+BU18^2)*1000/(SQRT(3)*BS9),2)</f>
        <v>2.0699999999999998</v>
      </c>
      <c r="BT18" s="143">
        <f>BT6-BT10</f>
        <v>1.6515999999999999E-2</v>
      </c>
      <c r="BU18" s="144">
        <f>BU6-BU10</f>
        <v>1.4308E-2</v>
      </c>
      <c r="BV18" s="909">
        <f>ROUND(SQRT(BW18^2+BX18^2)*1000/(SQRT(3)*BV9),2)</f>
        <v>2.4500000000000002</v>
      </c>
      <c r="BW18" s="143">
        <f>BW6-BW10</f>
        <v>1.8672000000000001E-2</v>
      </c>
      <c r="BX18" s="144">
        <f>BX6-BX10</f>
        <v>1.7904E-2</v>
      </c>
      <c r="BY18" s="909">
        <f>ROUND(SQRT(BZ18^2+CA18^2)*1000/(SQRT(3)*BY9),2)</f>
        <v>2.2999999999999998</v>
      </c>
      <c r="BZ18" s="143">
        <f>BZ6-BZ10</f>
        <v>1.7232000000000001E-2</v>
      </c>
      <c r="CA18" s="144">
        <f>CA6-CA10</f>
        <v>1.7184000000000001E-2</v>
      </c>
      <c r="CB18" s="877"/>
      <c r="CC18" s="877"/>
    </row>
    <row r="19" spans="1:81" s="2" customFormat="1" ht="16.5" customHeight="1" x14ac:dyDescent="0.25">
      <c r="A19" s="910"/>
      <c r="B19" s="911"/>
      <c r="C19" s="911"/>
      <c r="D19" s="911"/>
      <c r="E19" s="911"/>
      <c r="F19" s="911"/>
      <c r="G19" s="912"/>
      <c r="H19" s="913"/>
      <c r="I19" s="843"/>
      <c r="J19" s="862"/>
      <c r="K19" s="914"/>
      <c r="L19" s="843"/>
      <c r="M19" s="862"/>
      <c r="N19" s="914"/>
      <c r="O19" s="843"/>
      <c r="P19" s="862"/>
      <c r="Q19" s="914"/>
      <c r="R19" s="843"/>
      <c r="S19" s="862"/>
      <c r="T19" s="914"/>
      <c r="U19" s="843"/>
      <c r="V19" s="862"/>
      <c r="W19" s="914"/>
      <c r="X19" s="843"/>
      <c r="Y19" s="862"/>
      <c r="Z19" s="914"/>
      <c r="AA19" s="843"/>
      <c r="AB19" s="862"/>
      <c r="AC19" s="914"/>
      <c r="AD19" s="843"/>
      <c r="AE19" s="862"/>
      <c r="AF19" s="914"/>
      <c r="AG19" s="843"/>
      <c r="AH19" s="862"/>
      <c r="AI19" s="914"/>
      <c r="AJ19" s="843"/>
      <c r="AK19" s="862"/>
      <c r="AL19" s="914"/>
      <c r="AM19" s="843"/>
      <c r="AN19" s="862"/>
      <c r="AO19" s="914"/>
      <c r="AP19" s="843"/>
      <c r="AQ19" s="862"/>
      <c r="AR19" s="914"/>
      <c r="AS19" s="843"/>
      <c r="AT19" s="862"/>
      <c r="AU19" s="914"/>
      <c r="AV19" s="843"/>
      <c r="AW19" s="862"/>
      <c r="AX19" s="914"/>
      <c r="AY19" s="843"/>
      <c r="AZ19" s="862"/>
      <c r="BA19" s="914"/>
      <c r="BB19" s="843"/>
      <c r="BC19" s="862"/>
      <c r="BD19" s="914"/>
      <c r="BE19" s="843"/>
      <c r="BF19" s="862"/>
      <c r="BG19" s="914"/>
      <c r="BH19" s="843"/>
      <c r="BI19" s="862"/>
      <c r="BJ19" s="914"/>
      <c r="BK19" s="843"/>
      <c r="BL19" s="862"/>
      <c r="BM19" s="914"/>
      <c r="BN19" s="843"/>
      <c r="BO19" s="862"/>
      <c r="BP19" s="914"/>
      <c r="BQ19" s="843"/>
      <c r="BR19" s="862"/>
      <c r="BS19" s="914"/>
      <c r="BT19" s="843"/>
      <c r="BU19" s="862"/>
      <c r="BV19" s="914"/>
      <c r="BW19" s="843"/>
      <c r="BX19" s="862"/>
      <c r="BY19" s="914"/>
      <c r="BZ19" s="843"/>
      <c r="CA19" s="862"/>
    </row>
    <row r="20" spans="1:81" s="2" customFormat="1" ht="16.5" customHeight="1" thickBot="1" x14ac:dyDescent="0.3">
      <c r="A20" s="106"/>
      <c r="B20" s="109"/>
      <c r="C20" s="109"/>
      <c r="D20" s="109"/>
      <c r="E20" s="109"/>
      <c r="F20" s="109"/>
      <c r="G20" s="219"/>
      <c r="H20" s="915"/>
      <c r="I20" s="188"/>
      <c r="J20" s="189"/>
      <c r="K20" s="916"/>
      <c r="L20" s="188"/>
      <c r="M20" s="189"/>
      <c r="N20" s="916"/>
      <c r="O20" s="188"/>
      <c r="P20" s="189"/>
      <c r="Q20" s="916"/>
      <c r="R20" s="188"/>
      <c r="S20" s="189"/>
      <c r="T20" s="916"/>
      <c r="U20" s="188"/>
      <c r="V20" s="189"/>
      <c r="W20" s="916"/>
      <c r="X20" s="188"/>
      <c r="Y20" s="189"/>
      <c r="Z20" s="916"/>
      <c r="AA20" s="188"/>
      <c r="AB20" s="189"/>
      <c r="AC20" s="916"/>
      <c r="AD20" s="188"/>
      <c r="AE20" s="189"/>
      <c r="AF20" s="916"/>
      <c r="AG20" s="188"/>
      <c r="AH20" s="189"/>
      <c r="AI20" s="916"/>
      <c r="AJ20" s="188"/>
      <c r="AK20" s="189"/>
      <c r="AL20" s="916"/>
      <c r="AM20" s="188"/>
      <c r="AN20" s="189"/>
      <c r="AO20" s="916"/>
      <c r="AP20" s="188"/>
      <c r="AQ20" s="189"/>
      <c r="AR20" s="916"/>
      <c r="AS20" s="188"/>
      <c r="AT20" s="189"/>
      <c r="AU20" s="916"/>
      <c r="AV20" s="188"/>
      <c r="AW20" s="189"/>
      <c r="AX20" s="916"/>
      <c r="AY20" s="188"/>
      <c r="AZ20" s="189"/>
      <c r="BA20" s="916"/>
      <c r="BB20" s="188"/>
      <c r="BC20" s="189"/>
      <c r="BD20" s="916"/>
      <c r="BE20" s="188"/>
      <c r="BF20" s="189"/>
      <c r="BG20" s="916"/>
      <c r="BH20" s="188"/>
      <c r="BI20" s="189"/>
      <c r="BJ20" s="916"/>
      <c r="BK20" s="188"/>
      <c r="BL20" s="189"/>
      <c r="BM20" s="916"/>
      <c r="BN20" s="188"/>
      <c r="BO20" s="189"/>
      <c r="BP20" s="916"/>
      <c r="BQ20" s="188"/>
      <c r="BR20" s="189"/>
      <c r="BS20" s="916"/>
      <c r="BT20" s="188"/>
      <c r="BU20" s="189"/>
      <c r="BV20" s="916"/>
      <c r="BW20" s="188"/>
      <c r="BX20" s="189"/>
      <c r="BY20" s="916"/>
      <c r="BZ20" s="188"/>
      <c r="CA20" s="189"/>
    </row>
    <row r="21" spans="1:81" s="2" customFormat="1" ht="16.5" customHeight="1" thickBot="1" x14ac:dyDescent="0.3">
      <c r="A21" s="917" t="s">
        <v>80</v>
      </c>
      <c r="B21" s="3"/>
      <c r="C21" s="3"/>
      <c r="D21" s="3"/>
      <c r="E21" s="3"/>
      <c r="F21" s="3"/>
      <c r="G21" s="918"/>
      <c r="H21" s="192"/>
      <c r="I21" s="919"/>
      <c r="J21" s="115"/>
      <c r="K21" s="194"/>
      <c r="L21" s="194"/>
      <c r="M21" s="194"/>
      <c r="N21" s="194"/>
      <c r="O21" s="194"/>
      <c r="P21" s="194"/>
      <c r="Q21" s="19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</row>
    <row r="22" spans="1:81" s="2" customFormat="1" ht="16.5" customHeight="1" x14ac:dyDescent="0.25">
      <c r="A22" s="45" t="s">
        <v>23</v>
      </c>
      <c r="B22" s="195" t="s">
        <v>81</v>
      </c>
      <c r="C22" s="196"/>
      <c r="D22" s="920" t="s">
        <v>325</v>
      </c>
      <c r="E22" s="196"/>
      <c r="F22" s="196"/>
      <c r="G22" s="197"/>
      <c r="H22" s="921">
        <v>1.15E-2</v>
      </c>
      <c r="I22" s="922" t="s">
        <v>83</v>
      </c>
      <c r="J22" s="923">
        <v>4.9099999999999998E-2</v>
      </c>
      <c r="K22" s="924"/>
      <c r="L22" s="922"/>
      <c r="M22" s="923"/>
      <c r="N22" s="924"/>
      <c r="O22" s="922"/>
      <c r="P22" s="923"/>
      <c r="Q22" s="924"/>
      <c r="R22" s="922"/>
      <c r="S22" s="923"/>
      <c r="T22" s="924"/>
      <c r="U22" s="922"/>
      <c r="V22" s="923"/>
      <c r="W22" s="924"/>
      <c r="X22" s="922"/>
      <c r="Y22" s="923"/>
      <c r="Z22" s="924"/>
      <c r="AA22" s="922"/>
      <c r="AB22" s="923"/>
      <c r="AC22" s="924"/>
      <c r="AD22" s="922"/>
      <c r="AE22" s="923"/>
      <c r="AF22" s="924"/>
      <c r="AG22" s="922"/>
      <c r="AH22" s="923"/>
      <c r="AI22" s="924"/>
      <c r="AJ22" s="922"/>
      <c r="AK22" s="923"/>
      <c r="AL22" s="924"/>
      <c r="AM22" s="922"/>
      <c r="AN22" s="923"/>
      <c r="AO22" s="924"/>
      <c r="AP22" s="922"/>
      <c r="AQ22" s="923"/>
      <c r="AR22" s="924"/>
      <c r="AS22" s="922"/>
      <c r="AT22" s="923"/>
      <c r="AU22" s="924"/>
      <c r="AV22" s="922"/>
      <c r="AW22" s="923"/>
      <c r="AX22" s="924"/>
      <c r="AY22" s="922"/>
      <c r="AZ22" s="923"/>
      <c r="BA22" s="924"/>
      <c r="BB22" s="922"/>
      <c r="BC22" s="923"/>
      <c r="BD22" s="924"/>
      <c r="BE22" s="922"/>
      <c r="BF22" s="923"/>
      <c r="BG22" s="924"/>
      <c r="BH22" s="922"/>
      <c r="BI22" s="923"/>
      <c r="BJ22" s="924"/>
      <c r="BK22" s="922"/>
      <c r="BL22" s="923"/>
      <c r="BM22" s="924"/>
      <c r="BN22" s="922"/>
      <c r="BO22" s="923"/>
      <c r="BP22" s="924"/>
      <c r="BQ22" s="922"/>
      <c r="BR22" s="923"/>
      <c r="BS22" s="924"/>
      <c r="BT22" s="922"/>
      <c r="BU22" s="923"/>
      <c r="BV22" s="924"/>
      <c r="BW22" s="922"/>
      <c r="BX22" s="923"/>
      <c r="BY22" s="924"/>
      <c r="BZ22" s="922"/>
      <c r="CA22" s="923"/>
    </row>
    <row r="23" spans="1:81" s="2" customFormat="1" ht="16.5" customHeight="1" x14ac:dyDescent="0.25">
      <c r="A23" s="56"/>
      <c r="B23" s="201" t="s">
        <v>84</v>
      </c>
      <c r="C23" s="202"/>
      <c r="D23" s="925" t="s">
        <v>326</v>
      </c>
      <c r="E23" s="202"/>
      <c r="F23" s="202"/>
      <c r="G23" s="203"/>
      <c r="H23" s="926">
        <f>((I6^2+J6^2)*$C$24)/($C$5*$C$5)</f>
        <v>6.9020734693877545E-7</v>
      </c>
      <c r="I23" s="927" t="s">
        <v>83</v>
      </c>
      <c r="J23" s="928">
        <f>(I6^2+J6^2)*$G$24/100/$C$5</f>
        <v>1.0376639999999999E-5</v>
      </c>
      <c r="K23" s="926">
        <f>((L6^2+M6^2)*$C$24)/($C$5*$C$5)</f>
        <v>6.6319673469387739E-7</v>
      </c>
      <c r="L23" s="927" t="s">
        <v>83</v>
      </c>
      <c r="M23" s="928">
        <f>(L6^2+M6^2)*$G$24/100/$C$5</f>
        <v>9.9705599999999979E-6</v>
      </c>
      <c r="N23" s="926">
        <f>((O6^2+P6^2)*$C$24)/($C$5*$C$5)</f>
        <v>4.5975510204081624E-7</v>
      </c>
      <c r="O23" s="927" t="s">
        <v>83</v>
      </c>
      <c r="P23" s="928">
        <f>(O6^2+P6^2)*$G$24/100/$C$5</f>
        <v>6.9119999999999992E-6</v>
      </c>
      <c r="Q23" s="926">
        <f>((R6^2+S6^2)*$C$24)/($C$5*$C$5)</f>
        <v>4.9234414714033757E-7</v>
      </c>
      <c r="R23" s="927" t="s">
        <v>83</v>
      </c>
      <c r="S23" s="928">
        <f>(R6^2+S6^2)*$G$24/100/$C$5</f>
        <v>7.4019466666666665E-6</v>
      </c>
      <c r="T23" s="926">
        <f>((U6^2+V6^2)*$C$24)/($C$5*$C$5)</f>
        <v>7.1951673469387762E-7</v>
      </c>
      <c r="U23" s="927" t="s">
        <v>83</v>
      </c>
      <c r="V23" s="928">
        <f>(U6^2+V6^2)*$G$24/100/$C$5</f>
        <v>1.0817280000000001E-5</v>
      </c>
      <c r="W23" s="926">
        <f>((X6^2+Y6^2)*$C$24)/($C$5*$C$5)</f>
        <v>7.1951673469387762E-7</v>
      </c>
      <c r="X23" s="927" t="s">
        <v>83</v>
      </c>
      <c r="Y23" s="928">
        <f>(X6^2+Y6^2)*$G$24/100/$C$5</f>
        <v>1.0817280000000001E-5</v>
      </c>
      <c r="Z23" s="926">
        <f>((AA6^2+AB6^2)*$C$24)/($C$5*$C$5)</f>
        <v>8.6951183673469377E-7</v>
      </c>
      <c r="AA23" s="927" t="s">
        <v>83</v>
      </c>
      <c r="AB23" s="928">
        <f>(AA6^2+AB6^2)*$G$24/100/$C$5</f>
        <v>1.307232E-5</v>
      </c>
      <c r="AC23" s="926">
        <f>((AD6^2+AE6^2)*$C$24)/($C$5*$C$5)</f>
        <v>6.9020734693877545E-7</v>
      </c>
      <c r="AD23" s="927" t="s">
        <v>83</v>
      </c>
      <c r="AE23" s="928">
        <f>(AD6^2+AE6^2)*$G$24/100/$C$5</f>
        <v>1.0376639999999999E-5</v>
      </c>
      <c r="AF23" s="926">
        <f>((AG6^2+AH6^2)*$C$24)/($C$5*$C$5)</f>
        <v>4.9234414714033757E-7</v>
      </c>
      <c r="AG23" s="927" t="s">
        <v>83</v>
      </c>
      <c r="AH23" s="928">
        <f>(AG6^2+AH6^2)*$G$24/100/$C$5</f>
        <v>7.4019466666666665E-6</v>
      </c>
      <c r="AI23" s="926">
        <f>((AJ6^2+AK6^2)*$C$24)/($C$5*$C$5)</f>
        <v>8.6951183673469377E-7</v>
      </c>
      <c r="AJ23" s="927" t="s">
        <v>83</v>
      </c>
      <c r="AK23" s="928">
        <f>(AJ6^2+AK6^2)*$G$24/100/$C$5</f>
        <v>1.307232E-5</v>
      </c>
      <c r="AL23" s="926">
        <f>((AM6^2+AN6^2)*$C$24)/($C$5*$C$5)</f>
        <v>9.0111999999999996E-7</v>
      </c>
      <c r="AM23" s="927" t="s">
        <v>83</v>
      </c>
      <c r="AN23" s="928">
        <f>(AM6^2+AN6^2)*$G$24/100/$C$5</f>
        <v>1.354752E-5</v>
      </c>
      <c r="AO23" s="926">
        <f>((AP6^2+AQ6^2)*$C$24)/($C$5*$C$5)</f>
        <v>5.890612244897958E-7</v>
      </c>
      <c r="AP23" s="927" t="s">
        <v>83</v>
      </c>
      <c r="AQ23" s="928">
        <f>(AP6^2+AQ6^2)*$G$24/100/$C$5</f>
        <v>8.8559999999999996E-6</v>
      </c>
      <c r="AR23" s="926">
        <f>((AS6^2+AT6^2)*$C$24)/($C$5*$C$5)</f>
        <v>9.1146448979591823E-7</v>
      </c>
      <c r="AS23" s="927" t="s">
        <v>83</v>
      </c>
      <c r="AT23" s="928">
        <f>(AS6^2+AT6^2)*$G$24/100/$C$5</f>
        <v>1.370304E-5</v>
      </c>
      <c r="AU23" s="926">
        <f>((AV6^2+AW6^2)*$C$24)/($C$5*$C$5)</f>
        <v>9.3387755102040826E-7</v>
      </c>
      <c r="AV23" s="927" t="s">
        <v>83</v>
      </c>
      <c r="AW23" s="928">
        <f>(AV6^2+AW6^2)*$G$24/100/$C$5</f>
        <v>1.4039999999999998E-5</v>
      </c>
      <c r="AX23" s="926">
        <f>((AY6^2+AZ6^2)*$C$24)/($C$5*$C$5)</f>
        <v>9.3387755102040826E-7</v>
      </c>
      <c r="AY23" s="927" t="s">
        <v>83</v>
      </c>
      <c r="AZ23" s="928">
        <f>(AY6^2+AZ6^2)*$G$24/100/$C$5</f>
        <v>1.4039999999999998E-5</v>
      </c>
      <c r="BA23" s="926">
        <f>((BB6^2+BC6^2)*$C$24)/($C$5*$C$5)</f>
        <v>6.6319673469387739E-7</v>
      </c>
      <c r="BB23" s="927" t="s">
        <v>83</v>
      </c>
      <c r="BC23" s="928">
        <f>(BB6^2+BC6^2)*$G$24/100/$C$5</f>
        <v>9.9705599999999979E-6</v>
      </c>
      <c r="BD23" s="926">
        <f>((BE6^2+BF6^2)*$C$24)/($C$5*$C$5)</f>
        <v>8.71810612244898E-7</v>
      </c>
      <c r="BE23" s="927" t="s">
        <v>83</v>
      </c>
      <c r="BF23" s="928">
        <f>(BE6^2+BF6^2)*$G$24/100/$C$5</f>
        <v>1.3106880000000002E-5</v>
      </c>
      <c r="BG23" s="926">
        <f>((BH6^2+BI6^2)*$C$24)/($C$5*$C$5)</f>
        <v>9.0226938775510197E-7</v>
      </c>
      <c r="BH23" s="927" t="s">
        <v>83</v>
      </c>
      <c r="BI23" s="928">
        <f>(BH6^2+BI6^2)*$G$24/100/$C$5</f>
        <v>1.3564799999999998E-5</v>
      </c>
      <c r="BJ23" s="926">
        <f>((BK6^2+BL6^2)*$C$24)/($C$5*$C$5)</f>
        <v>9.057175510204083E-7</v>
      </c>
      <c r="BK23" s="927" t="s">
        <v>83</v>
      </c>
      <c r="BL23" s="928">
        <f>(BK6^2+BL6^2)*$G$24/100/$C$5</f>
        <v>1.361664E-5</v>
      </c>
      <c r="BM23" s="926">
        <f>((BN6^2+BO6^2)*$C$24)/($C$5*$C$5)</f>
        <v>7.7813551020408165E-7</v>
      </c>
      <c r="BN23" s="927" t="s">
        <v>83</v>
      </c>
      <c r="BO23" s="928">
        <f>(BN6^2+BO6^2)*$G$24/100/$C$5</f>
        <v>1.1698559999999999E-5</v>
      </c>
      <c r="BP23" s="926">
        <f>((BQ6^2+BR6^2)*$C$24)/($C$5*$C$5)</f>
        <v>6.9020734693877545E-7</v>
      </c>
      <c r="BQ23" s="927" t="s">
        <v>83</v>
      </c>
      <c r="BR23" s="928">
        <f>(BQ6^2+BR6^2)*$G$24/100/$C$5</f>
        <v>1.0376639999999999E-5</v>
      </c>
      <c r="BS23" s="926">
        <f>((BT6^2+BU6^2)*$C$24)/($C$5*$C$5)</f>
        <v>5.3389061224489789E-7</v>
      </c>
      <c r="BT23" s="927" t="s">
        <v>83</v>
      </c>
      <c r="BU23" s="928">
        <f>(BT6^2+BU6^2)*$G$24/100/$C$5</f>
        <v>8.0265599999999993E-6</v>
      </c>
      <c r="BV23" s="926">
        <f>((BW6^2+BX6^2)*$C$24)/($C$5*$C$5)</f>
        <v>7.4767673469387747E-7</v>
      </c>
      <c r="BW23" s="927" t="s">
        <v>83</v>
      </c>
      <c r="BX23" s="928">
        <f>(BW6^2+BX6^2)*$G$24/100/$C$5</f>
        <v>1.124064E-5</v>
      </c>
      <c r="BY23" s="926">
        <f>((BZ6^2+CA6^2)*$C$24)/($C$5*$C$5)</f>
        <v>6.6204734693877549E-7</v>
      </c>
      <c r="BZ23" s="927" t="s">
        <v>83</v>
      </c>
      <c r="CA23" s="928">
        <f>(BZ6^2+CA6^2)*$G$24/100/$C$5</f>
        <v>9.9532800000000021E-6</v>
      </c>
    </row>
    <row r="24" spans="1:81" s="2" customFormat="1" ht="16.5" customHeight="1" thickBot="1" x14ac:dyDescent="0.3">
      <c r="A24" s="56"/>
      <c r="B24" s="929" t="s">
        <v>327</v>
      </c>
      <c r="C24" s="930">
        <f>44/1000</f>
        <v>4.3999999999999997E-2</v>
      </c>
      <c r="D24" s="930"/>
      <c r="E24" s="218" t="s">
        <v>263</v>
      </c>
      <c r="F24" s="218"/>
      <c r="G24" s="219">
        <v>10.5</v>
      </c>
      <c r="H24" s="3"/>
      <c r="I24" s="3"/>
      <c r="J24" s="931"/>
      <c r="K24" s="337"/>
      <c r="L24" s="932"/>
      <c r="M24" s="338"/>
      <c r="N24" s="337"/>
      <c r="O24" s="932"/>
      <c r="P24" s="338"/>
      <c r="Q24" s="337"/>
      <c r="R24" s="932"/>
      <c r="S24" s="338"/>
      <c r="T24" s="337"/>
      <c r="U24" s="932"/>
      <c r="V24" s="338"/>
      <c r="W24" s="337"/>
      <c r="X24" s="932"/>
      <c r="Y24" s="338"/>
      <c r="Z24" s="337"/>
      <c r="AA24" s="932"/>
      <c r="AB24" s="338"/>
      <c r="AC24" s="337"/>
      <c r="AD24" s="932"/>
      <c r="AE24" s="338"/>
      <c r="AF24" s="337"/>
      <c r="AG24" s="932"/>
      <c r="AH24" s="338"/>
      <c r="AI24" s="337"/>
      <c r="AJ24" s="932"/>
      <c r="AK24" s="338"/>
      <c r="AL24" s="337"/>
      <c r="AM24" s="932"/>
      <c r="AN24" s="338"/>
      <c r="AO24" s="337"/>
      <c r="AP24" s="932"/>
      <c r="AQ24" s="338"/>
      <c r="AR24" s="933"/>
      <c r="AS24" s="269"/>
      <c r="AT24" s="934"/>
      <c r="AU24" s="935"/>
      <c r="AV24" s="936"/>
      <c r="AW24" s="937"/>
      <c r="AX24" s="935"/>
      <c r="AY24" s="936"/>
      <c r="AZ24" s="937"/>
      <c r="BA24" s="935"/>
      <c r="BB24" s="936"/>
      <c r="BC24" s="937"/>
      <c r="BD24" s="935"/>
      <c r="BE24" s="936"/>
      <c r="BF24" s="937"/>
      <c r="BG24" s="935"/>
      <c r="BH24" s="936"/>
      <c r="BI24" s="937"/>
      <c r="BJ24" s="935"/>
      <c r="BK24" s="936"/>
      <c r="BL24" s="937"/>
      <c r="BM24" s="935"/>
      <c r="BN24" s="936"/>
      <c r="BO24" s="937"/>
      <c r="BP24" s="935"/>
      <c r="BQ24" s="936"/>
      <c r="BR24" s="937"/>
      <c r="BS24" s="935"/>
      <c r="BT24" s="936"/>
      <c r="BU24" s="937"/>
      <c r="BV24" s="935"/>
      <c r="BW24" s="936"/>
      <c r="BX24" s="937"/>
      <c r="BY24" s="935"/>
      <c r="BZ24" s="936"/>
      <c r="CA24" s="937"/>
    </row>
    <row r="25" spans="1:81" s="2" customFormat="1" ht="16.5" customHeight="1" thickBot="1" x14ac:dyDescent="0.3">
      <c r="A25" s="85"/>
      <c r="B25" s="221" t="s">
        <v>90</v>
      </c>
      <c r="C25" s="222"/>
      <c r="D25" s="222"/>
      <c r="E25" s="222"/>
      <c r="F25" s="222"/>
      <c r="G25" s="223"/>
      <c r="H25" s="938">
        <f>H22+H23+I6</f>
        <v>2.8780690207346939E-2</v>
      </c>
      <c r="I25" s="939" t="s">
        <v>83</v>
      </c>
      <c r="J25" s="940">
        <f>J22+J23+J6</f>
        <v>6.7110376639999997E-2</v>
      </c>
      <c r="K25" s="941">
        <f>$H$22+K23+L6</f>
        <v>2.8060663196734691E-2</v>
      </c>
      <c r="L25" s="939" t="s">
        <v>83</v>
      </c>
      <c r="M25" s="940">
        <f>$J$22+M23+M6</f>
        <v>6.7109970559999996E-2</v>
      </c>
      <c r="N25" s="941">
        <f>$H$22+N23+O6</f>
        <v>2.5900459755102041E-2</v>
      </c>
      <c r="O25" s="939" t="s">
        <v>83</v>
      </c>
      <c r="P25" s="940">
        <f>$J$22+P23+P6</f>
        <v>6.3506911999999999E-2</v>
      </c>
      <c r="Q25" s="941">
        <f>$H$22+Q23+R6</f>
        <v>2.662049234414714E-2</v>
      </c>
      <c r="R25" s="939" t="s">
        <v>83</v>
      </c>
      <c r="S25" s="940">
        <f>$J$22+S23+S6</f>
        <v>6.3787401946666669E-2</v>
      </c>
      <c r="T25" s="941">
        <f>$H$22+T23+U6</f>
        <v>2.8780719516734693E-2</v>
      </c>
      <c r="U25" s="939" t="s">
        <v>83</v>
      </c>
      <c r="V25" s="940">
        <f>$J$22+V23+V6</f>
        <v>6.7830817279999997E-2</v>
      </c>
      <c r="W25" s="941">
        <f>$H$22+W23+X6</f>
        <v>2.8780719516734693E-2</v>
      </c>
      <c r="X25" s="939" t="s">
        <v>83</v>
      </c>
      <c r="Y25" s="940">
        <f>$J$22+Y23+Y6</f>
        <v>6.7830817279999997E-2</v>
      </c>
      <c r="Z25" s="941">
        <f>$H$22+Z23+AA6</f>
        <v>3.1660869511836734E-2</v>
      </c>
      <c r="AA25" s="939" t="s">
        <v>83</v>
      </c>
      <c r="AB25" s="940">
        <f>$J$22+AB23+AB6</f>
        <v>6.8553072319999991E-2</v>
      </c>
      <c r="AC25" s="941">
        <f>$H$22+AC23+AD6</f>
        <v>2.9500690207346938E-2</v>
      </c>
      <c r="AD25" s="939" t="s">
        <v>83</v>
      </c>
      <c r="AE25" s="940">
        <f>$J$22+AE23+AE6</f>
        <v>6.6390376639999998E-2</v>
      </c>
      <c r="AF25" s="941">
        <f>$H$22+AF23+AG6</f>
        <v>2.662049234414714E-2</v>
      </c>
      <c r="AG25" s="939" t="s">
        <v>83</v>
      </c>
      <c r="AH25" s="940">
        <f>$J$22+AH23+AH6</f>
        <v>6.3787401946666669E-2</v>
      </c>
      <c r="AI25" s="941">
        <f>$H$22+AI23+AJ6</f>
        <v>3.1660869511836734E-2</v>
      </c>
      <c r="AJ25" s="939" t="s">
        <v>83</v>
      </c>
      <c r="AK25" s="940">
        <f>$J$22+AK23+AK6</f>
        <v>6.8553072319999991E-2</v>
      </c>
      <c r="AL25" s="941">
        <f>$H$22+AL23+AM6</f>
        <v>3.1660901120000001E-2</v>
      </c>
      <c r="AM25" s="939" t="s">
        <v>83</v>
      </c>
      <c r="AN25" s="940">
        <f>$J$22+AN23+AN6</f>
        <v>6.9273547519999992E-2</v>
      </c>
      <c r="AO25" s="941">
        <f>$H$22+AO23+AP6</f>
        <v>2.9500589061224488E-2</v>
      </c>
      <c r="AP25" s="939" t="s">
        <v>83</v>
      </c>
      <c r="AQ25" s="940">
        <f>$J$22+AQ23+AQ6</f>
        <v>6.3508856000000002E-2</v>
      </c>
      <c r="AR25" s="941">
        <f>$H$22+AR23+AS6</f>
        <v>3.3820911464489796E-2</v>
      </c>
      <c r="AS25" s="939" t="s">
        <v>83</v>
      </c>
      <c r="AT25" s="940">
        <f>$J$22+AT23+AT6</f>
        <v>6.711370304E-2</v>
      </c>
      <c r="AU25" s="941">
        <f>$H$22+AU23+AV6</f>
        <v>3.2380933877551019E-2</v>
      </c>
      <c r="AV25" s="939" t="s">
        <v>83</v>
      </c>
      <c r="AW25" s="940">
        <f>$J$22+AW23+AW6</f>
        <v>6.9274039999999995E-2</v>
      </c>
      <c r="AX25" s="941">
        <f>$H$22+AX23+AY6</f>
        <v>3.2380933877551019E-2</v>
      </c>
      <c r="AY25" s="939" t="s">
        <v>83</v>
      </c>
      <c r="AZ25" s="940">
        <f>$J$22+AZ23+AZ6</f>
        <v>6.9274039999999995E-2</v>
      </c>
      <c r="BA25" s="941">
        <f>$H$22+BA23+BB6</f>
        <v>2.9500663196734694E-2</v>
      </c>
      <c r="BB25" s="939" t="s">
        <v>83</v>
      </c>
      <c r="BC25" s="940">
        <f>$J$22+BC23+BC6</f>
        <v>6.5669970559999999E-2</v>
      </c>
      <c r="BD25" s="941">
        <f>$H$22+BD23+BE6</f>
        <v>3.2380871810612243E-2</v>
      </c>
      <c r="BE25" s="939" t="s">
        <v>83</v>
      </c>
      <c r="BF25" s="940">
        <f>$J$22+BF23+BF6</f>
        <v>6.7833106879999994E-2</v>
      </c>
      <c r="BG25" s="941">
        <f>$H$22+BG23+BH6</f>
        <v>3.2380902269387751E-2</v>
      </c>
      <c r="BH25" s="939" t="s">
        <v>83</v>
      </c>
      <c r="BI25" s="940">
        <f>$J$22+BI23+BI6</f>
        <v>6.8553564799999994E-2</v>
      </c>
      <c r="BJ25" s="941">
        <f>$H$22+BJ23+BK6</f>
        <v>3.3100905717551019E-2</v>
      </c>
      <c r="BK25" s="939" t="s">
        <v>83</v>
      </c>
      <c r="BL25" s="940">
        <f>$J$22+BL23+BL6</f>
        <v>6.7833616639999997E-2</v>
      </c>
      <c r="BM25" s="941">
        <f>$H$22+BM23+BN6</f>
        <v>3.0940778135510202E-2</v>
      </c>
      <c r="BN25" s="939" t="s">
        <v>83</v>
      </c>
      <c r="BO25" s="940">
        <f>$J$22+BO23+BO6</f>
        <v>6.7111698560000002E-2</v>
      </c>
      <c r="BP25" s="941">
        <f>$H$22+BP23+BQ6</f>
        <v>2.9500690207346938E-2</v>
      </c>
      <c r="BQ25" s="939" t="s">
        <v>83</v>
      </c>
      <c r="BR25" s="940">
        <f>$J$22+BR23+BR6</f>
        <v>6.6390376639999998E-2</v>
      </c>
      <c r="BS25" s="941">
        <f>$H$22+BS23+BT6</f>
        <v>2.8060533890612242E-2</v>
      </c>
      <c r="BT25" s="939" t="s">
        <v>83</v>
      </c>
      <c r="BU25" s="940">
        <f>$J$22+BU23+BU6</f>
        <v>6.350802656E-2</v>
      </c>
      <c r="BV25" s="941">
        <f>$H$22+BV23+BW6</f>
        <v>3.0220747676734695E-2</v>
      </c>
      <c r="BW25" s="939" t="s">
        <v>83</v>
      </c>
      <c r="BX25" s="940">
        <f>$J$22+BX23+BX6</f>
        <v>6.711124064E-2</v>
      </c>
      <c r="BY25" s="941">
        <f>$H$22+BY23+BZ6</f>
        <v>2.8780662047346937E-2</v>
      </c>
      <c r="BZ25" s="939" t="s">
        <v>83</v>
      </c>
      <c r="CA25" s="940">
        <f>$J$22+CA23+CA6</f>
        <v>6.6389953279999997E-2</v>
      </c>
    </row>
    <row r="26" spans="1:81" s="2" customFormat="1" ht="16.5" customHeight="1" x14ac:dyDescent="0.25">
      <c r="A26" s="118" t="s">
        <v>92</v>
      </c>
      <c r="B26" s="119"/>
      <c r="C26" s="119"/>
      <c r="D26" s="119"/>
      <c r="E26" s="119"/>
      <c r="F26" s="119"/>
      <c r="G26" s="244"/>
      <c r="H26" s="942"/>
      <c r="I26" s="943"/>
      <c r="J26" s="944"/>
      <c r="K26" s="945"/>
      <c r="L26" s="943"/>
      <c r="M26" s="944"/>
      <c r="N26" s="945"/>
      <c r="O26" s="943"/>
      <c r="P26" s="944"/>
      <c r="Q26" s="945"/>
      <c r="R26" s="943"/>
      <c r="S26" s="944"/>
      <c r="T26" s="945"/>
      <c r="U26" s="943"/>
      <c r="V26" s="944"/>
      <c r="W26" s="945"/>
      <c r="X26" s="943"/>
      <c r="Y26" s="944"/>
      <c r="Z26" s="945"/>
      <c r="AA26" s="943"/>
      <c r="AB26" s="944"/>
      <c r="AC26" s="945"/>
      <c r="AD26" s="943"/>
      <c r="AE26" s="944"/>
      <c r="AF26" s="945"/>
      <c r="AG26" s="943"/>
      <c r="AH26" s="944"/>
      <c r="AI26" s="945"/>
      <c r="AJ26" s="943"/>
      <c r="AK26" s="944"/>
      <c r="AL26" s="945"/>
      <c r="AM26" s="943"/>
      <c r="AN26" s="944"/>
      <c r="AO26" s="945"/>
      <c r="AP26" s="943"/>
      <c r="AQ26" s="944"/>
      <c r="AR26" s="945"/>
      <c r="AS26" s="943"/>
      <c r="AT26" s="944"/>
      <c r="AU26" s="945"/>
      <c r="AV26" s="943"/>
      <c r="AW26" s="944"/>
      <c r="AX26" s="945"/>
      <c r="AY26" s="943"/>
      <c r="AZ26" s="944"/>
      <c r="BA26" s="945"/>
      <c r="BB26" s="943"/>
      <c r="BC26" s="944"/>
      <c r="BD26" s="945"/>
      <c r="BE26" s="943"/>
      <c r="BF26" s="944"/>
      <c r="BG26" s="945"/>
      <c r="BH26" s="943"/>
      <c r="BI26" s="944"/>
      <c r="BJ26" s="945"/>
      <c r="BK26" s="943"/>
      <c r="BL26" s="944"/>
      <c r="BM26" s="945"/>
      <c r="BN26" s="943"/>
      <c r="BO26" s="944"/>
      <c r="BP26" s="945"/>
      <c r="BQ26" s="943"/>
      <c r="BR26" s="944"/>
      <c r="BS26" s="945"/>
      <c r="BT26" s="943"/>
      <c r="BU26" s="944"/>
      <c r="BV26" s="945"/>
      <c r="BW26" s="943"/>
      <c r="BX26" s="944"/>
      <c r="BY26" s="945"/>
      <c r="BZ26" s="943"/>
      <c r="CA26" s="944"/>
    </row>
    <row r="27" spans="1:81" s="2" customFormat="1" ht="16.5" customHeight="1" thickBot="1" x14ac:dyDescent="0.3">
      <c r="A27" s="247" t="s">
        <v>93</v>
      </c>
      <c r="B27" s="248"/>
      <c r="C27" s="249"/>
      <c r="D27" s="248"/>
      <c r="E27" s="112"/>
      <c r="F27" s="248" t="s">
        <v>94</v>
      </c>
      <c r="G27" s="111"/>
      <c r="H27" s="946">
        <f>H25</f>
        <v>2.8780690207346939E-2</v>
      </c>
      <c r="I27" s="947" t="s">
        <v>83</v>
      </c>
      <c r="J27" s="948">
        <f>J25</f>
        <v>6.7110376639999997E-2</v>
      </c>
      <c r="K27" s="946">
        <f>K25</f>
        <v>2.8060663196734691E-2</v>
      </c>
      <c r="L27" s="947" t="s">
        <v>83</v>
      </c>
      <c r="M27" s="948">
        <f>M25</f>
        <v>6.7109970559999996E-2</v>
      </c>
      <c r="N27" s="946">
        <f>N25</f>
        <v>2.5900459755102041E-2</v>
      </c>
      <c r="O27" s="947" t="s">
        <v>83</v>
      </c>
      <c r="P27" s="948">
        <f>P25</f>
        <v>6.3506911999999999E-2</v>
      </c>
      <c r="Q27" s="946">
        <f>Q25</f>
        <v>2.662049234414714E-2</v>
      </c>
      <c r="R27" s="947" t="s">
        <v>83</v>
      </c>
      <c r="S27" s="948">
        <f>S25</f>
        <v>6.3787401946666669E-2</v>
      </c>
      <c r="T27" s="946">
        <f>T25</f>
        <v>2.8780719516734693E-2</v>
      </c>
      <c r="U27" s="947" t="s">
        <v>83</v>
      </c>
      <c r="V27" s="948">
        <f>V25</f>
        <v>6.7830817279999997E-2</v>
      </c>
      <c r="W27" s="946">
        <f>W25</f>
        <v>2.8780719516734693E-2</v>
      </c>
      <c r="X27" s="947" t="s">
        <v>83</v>
      </c>
      <c r="Y27" s="948">
        <f>Y25</f>
        <v>6.7830817279999997E-2</v>
      </c>
      <c r="Z27" s="946">
        <f>Z25</f>
        <v>3.1660869511836734E-2</v>
      </c>
      <c r="AA27" s="947" t="s">
        <v>83</v>
      </c>
      <c r="AB27" s="948">
        <f>AB25</f>
        <v>6.8553072319999991E-2</v>
      </c>
      <c r="AC27" s="946">
        <f>AC25</f>
        <v>2.9500690207346938E-2</v>
      </c>
      <c r="AD27" s="947" t="s">
        <v>83</v>
      </c>
      <c r="AE27" s="948">
        <f>AE25</f>
        <v>6.6390376639999998E-2</v>
      </c>
      <c r="AF27" s="946">
        <f>AF25</f>
        <v>2.662049234414714E-2</v>
      </c>
      <c r="AG27" s="947" t="s">
        <v>83</v>
      </c>
      <c r="AH27" s="948">
        <f>AH25</f>
        <v>6.3787401946666669E-2</v>
      </c>
      <c r="AI27" s="946">
        <f>AI25</f>
        <v>3.1660869511836734E-2</v>
      </c>
      <c r="AJ27" s="947" t="s">
        <v>83</v>
      </c>
      <c r="AK27" s="948">
        <f>AK25</f>
        <v>6.8553072319999991E-2</v>
      </c>
      <c r="AL27" s="946">
        <f>AL25</f>
        <v>3.1660901120000001E-2</v>
      </c>
      <c r="AM27" s="947" t="s">
        <v>83</v>
      </c>
      <c r="AN27" s="948">
        <f>AN25</f>
        <v>6.9273547519999992E-2</v>
      </c>
      <c r="AO27" s="946">
        <f>AO25</f>
        <v>2.9500589061224488E-2</v>
      </c>
      <c r="AP27" s="947" t="s">
        <v>83</v>
      </c>
      <c r="AQ27" s="948">
        <f>AQ25</f>
        <v>6.3508856000000002E-2</v>
      </c>
      <c r="AR27" s="946">
        <f>AR25</f>
        <v>3.3820911464489796E-2</v>
      </c>
      <c r="AS27" s="947" t="s">
        <v>83</v>
      </c>
      <c r="AT27" s="948">
        <f>AT25</f>
        <v>6.711370304E-2</v>
      </c>
      <c r="AU27" s="946">
        <f>AU25</f>
        <v>3.2380933877551019E-2</v>
      </c>
      <c r="AV27" s="947" t="s">
        <v>83</v>
      </c>
      <c r="AW27" s="948">
        <f>AW25</f>
        <v>6.9274039999999995E-2</v>
      </c>
      <c r="AX27" s="946">
        <f>AX25</f>
        <v>3.2380933877551019E-2</v>
      </c>
      <c r="AY27" s="947" t="s">
        <v>83</v>
      </c>
      <c r="AZ27" s="948">
        <f>AZ25</f>
        <v>6.9274039999999995E-2</v>
      </c>
      <c r="BA27" s="946">
        <f>BA25</f>
        <v>2.9500663196734694E-2</v>
      </c>
      <c r="BB27" s="947" t="s">
        <v>83</v>
      </c>
      <c r="BC27" s="948">
        <f>BC25</f>
        <v>6.5669970559999999E-2</v>
      </c>
      <c r="BD27" s="946">
        <f>BD25</f>
        <v>3.2380871810612243E-2</v>
      </c>
      <c r="BE27" s="947" t="s">
        <v>83</v>
      </c>
      <c r="BF27" s="948">
        <f>BF25</f>
        <v>6.7833106879999994E-2</v>
      </c>
      <c r="BG27" s="946">
        <f>BG25</f>
        <v>3.2380902269387751E-2</v>
      </c>
      <c r="BH27" s="947" t="s">
        <v>83</v>
      </c>
      <c r="BI27" s="948">
        <f>BI25</f>
        <v>6.8553564799999994E-2</v>
      </c>
      <c r="BJ27" s="946">
        <f>BJ25</f>
        <v>3.3100905717551019E-2</v>
      </c>
      <c r="BK27" s="947" t="s">
        <v>83</v>
      </c>
      <c r="BL27" s="948">
        <f>BL25</f>
        <v>6.7833616639999997E-2</v>
      </c>
      <c r="BM27" s="946">
        <f>BM25</f>
        <v>3.0940778135510202E-2</v>
      </c>
      <c r="BN27" s="947" t="s">
        <v>83</v>
      </c>
      <c r="BO27" s="948">
        <f>BO25</f>
        <v>6.7111698560000002E-2</v>
      </c>
      <c r="BP27" s="946">
        <f>BP25</f>
        <v>2.9500690207346938E-2</v>
      </c>
      <c r="BQ27" s="947" t="s">
        <v>83</v>
      </c>
      <c r="BR27" s="948">
        <f>BR25</f>
        <v>6.6390376639999998E-2</v>
      </c>
      <c r="BS27" s="946">
        <f>BS25</f>
        <v>2.8060533890612242E-2</v>
      </c>
      <c r="BT27" s="947" t="s">
        <v>83</v>
      </c>
      <c r="BU27" s="948">
        <f>BU25</f>
        <v>6.350802656E-2</v>
      </c>
      <c r="BV27" s="946">
        <f>BV25</f>
        <v>3.0220747676734695E-2</v>
      </c>
      <c r="BW27" s="947" t="s">
        <v>83</v>
      </c>
      <c r="BX27" s="948">
        <f>BX25</f>
        <v>6.711124064E-2</v>
      </c>
      <c r="BY27" s="946">
        <f>BY25</f>
        <v>2.8780662047346937E-2</v>
      </c>
      <c r="BZ27" s="947" t="s">
        <v>83</v>
      </c>
      <c r="CA27" s="948">
        <f>CA25</f>
        <v>6.6389953279999997E-2</v>
      </c>
    </row>
    <row r="28" spans="1:81" s="2" customFormat="1" ht="16.5" hidden="1" customHeight="1" x14ac:dyDescent="0.25">
      <c r="A28" s="253" t="s">
        <v>95</v>
      </c>
      <c r="B28" s="242"/>
      <c r="C28" s="242"/>
      <c r="D28" s="242"/>
      <c r="E28" s="242"/>
      <c r="F28" s="242"/>
      <c r="G28" s="242"/>
      <c r="H28" s="242"/>
      <c r="I28" s="254">
        <f>J27/H27</f>
        <v>2.3317848236616827</v>
      </c>
      <c r="J28" s="242"/>
      <c r="K28" s="242"/>
      <c r="L28" s="254">
        <f>M27/K27</f>
        <v>2.3916031524090751</v>
      </c>
      <c r="M28" s="242"/>
      <c r="N28" s="242"/>
      <c r="O28" s="254">
        <f>P27/N27</f>
        <v>2.4519607991703696</v>
      </c>
      <c r="P28" s="242"/>
      <c r="Q28" s="242"/>
      <c r="R28" s="254">
        <f>S27/Q27</f>
        <v>2.3961766417401051</v>
      </c>
      <c r="S28" s="242"/>
      <c r="T28" s="242"/>
      <c r="U28" s="254">
        <f>V27/T27</f>
        <v>2.3568145070368871</v>
      </c>
      <c r="V28" s="242"/>
      <c r="W28" s="242"/>
      <c r="X28" s="254">
        <f>Y27/W27</f>
        <v>2.3568145070368871</v>
      </c>
      <c r="Y28" s="242"/>
      <c r="Z28" s="242"/>
      <c r="AA28" s="254">
        <f>AB27/Z27</f>
        <v>2.1652302472100691</v>
      </c>
      <c r="AB28" s="242"/>
      <c r="AC28" s="242"/>
      <c r="AD28" s="254">
        <f>AE27/AC27</f>
        <v>2.2504685881371667</v>
      </c>
      <c r="AE28" s="242"/>
      <c r="AF28" s="242"/>
      <c r="AG28" s="254">
        <f>AH27/AF27</f>
        <v>2.3961766417401051</v>
      </c>
      <c r="AH28" s="242"/>
      <c r="AI28" s="242"/>
      <c r="AJ28" s="254">
        <f>AK27/AI27</f>
        <v>2.1652302472100691</v>
      </c>
      <c r="AK28" s="242"/>
      <c r="AL28" s="242"/>
      <c r="AM28" s="254">
        <f>AN27/AL27</f>
        <v>2.187984077188514</v>
      </c>
      <c r="AN28" s="242"/>
      <c r="AO28" s="242"/>
      <c r="AP28" s="254">
        <f>AQ27/AO27</f>
        <v>2.152799588787734</v>
      </c>
      <c r="AQ28" s="242"/>
    </row>
    <row r="29" spans="1:81" s="255" customFormat="1" ht="16.5" hidden="1" customHeight="1" x14ac:dyDescent="0.25">
      <c r="A29" s="253" t="s">
        <v>96</v>
      </c>
      <c r="C29" s="253"/>
      <c r="D29" s="253"/>
      <c r="E29" s="253"/>
      <c r="F29" s="253"/>
      <c r="T29" s="256"/>
      <c r="U29" s="257"/>
    </row>
    <row r="30" spans="1:81" ht="16.5" hidden="1" x14ac:dyDescent="0.25">
      <c r="A30" s="253" t="s">
        <v>95</v>
      </c>
      <c r="B30" s="242"/>
      <c r="C30" s="242"/>
      <c r="D30" s="242"/>
      <c r="E30" s="242"/>
      <c r="F30" s="242"/>
      <c r="H30" s="242"/>
      <c r="I30" s="254">
        <f>AT27/AR27</f>
        <v>1.9843848120552845</v>
      </c>
      <c r="J30" s="242"/>
      <c r="K30" s="242"/>
      <c r="L30" s="254">
        <f>AW27/AU27</f>
        <v>2.1393465754249337</v>
      </c>
      <c r="M30" s="242"/>
      <c r="N30" s="242"/>
      <c r="O30" s="254">
        <f>AZ27/AX27</f>
        <v>2.1393465754249337</v>
      </c>
      <c r="P30" s="242"/>
      <c r="Q30" s="242"/>
      <c r="R30" s="254">
        <f>BC27/BA27</f>
        <v>2.2260506525585071</v>
      </c>
      <c r="S30" s="242"/>
      <c r="T30" s="242"/>
      <c r="U30" s="254">
        <f>BF27/BD27</f>
        <v>2.0948511601768836</v>
      </c>
      <c r="V30" s="242"/>
      <c r="W30" s="242"/>
      <c r="X30" s="254">
        <f>BI27/BG27</f>
        <v>2.1170986598730184</v>
      </c>
      <c r="Y30" s="242"/>
      <c r="Z30" s="242"/>
      <c r="AA30" s="254">
        <f>BL27/BJ27</f>
        <v>2.0492979019614177</v>
      </c>
      <c r="AB30" s="242"/>
      <c r="AC30" s="242"/>
      <c r="AD30" s="254">
        <f>BO27/BM27</f>
        <v>2.1690371931201384</v>
      </c>
      <c r="AE30" s="242"/>
      <c r="AF30" s="242"/>
      <c r="AG30" s="254">
        <f>BR27/BP27</f>
        <v>2.2504685881371667</v>
      </c>
      <c r="AH30" s="242"/>
      <c r="AI30" s="242"/>
      <c r="AJ30" s="254">
        <f>BU27/BS27</f>
        <v>2.2632508279269357</v>
      </c>
      <c r="AK30" s="242"/>
      <c r="AL30" s="242"/>
      <c r="AM30" s="254">
        <f>BX27/BV27</f>
        <v>2.2207008694118207</v>
      </c>
      <c r="AN30" s="242"/>
      <c r="AO30" s="242"/>
      <c r="AP30" s="254">
        <f>CA27/BY27</f>
        <v>2.3067555975877894</v>
      </c>
      <c r="AQ30" s="242"/>
    </row>
    <row r="31" spans="1:81" ht="16.5" hidden="1" x14ac:dyDescent="0.25">
      <c r="A31" s="253" t="s">
        <v>96</v>
      </c>
      <c r="B31" s="253"/>
      <c r="C31" s="253"/>
      <c r="D31" s="253"/>
      <c r="E31" s="253"/>
      <c r="F31" s="253"/>
      <c r="G31" s="255"/>
      <c r="H31" s="255"/>
      <c r="I31" s="255"/>
      <c r="J31" s="255"/>
      <c r="K31" s="255"/>
      <c r="L31" s="255"/>
      <c r="M31" s="255"/>
      <c r="N31" s="255"/>
      <c r="O31" s="255"/>
      <c r="P31" s="255"/>
      <c r="Q31" s="255"/>
      <c r="R31" s="255"/>
      <c r="S31" s="255"/>
      <c r="T31" s="255"/>
      <c r="U31" s="255"/>
      <c r="V31" s="255"/>
      <c r="W31" s="255"/>
      <c r="X31" s="255"/>
      <c r="Y31" s="255"/>
      <c r="Z31" s="255"/>
      <c r="AA31" s="255"/>
      <c r="AB31" s="255"/>
      <c r="AC31" s="255"/>
      <c r="AD31" s="255"/>
      <c r="AE31" s="255"/>
      <c r="AF31" s="255"/>
      <c r="AG31" s="255"/>
      <c r="AH31" s="255"/>
      <c r="AI31" s="255"/>
      <c r="AJ31" s="255"/>
      <c r="AK31" s="255"/>
      <c r="AL31" s="255"/>
      <c r="AM31" s="255"/>
      <c r="AN31" s="255"/>
      <c r="AO31" s="255"/>
      <c r="AP31" s="255"/>
      <c r="AQ31" s="255"/>
    </row>
    <row r="33" spans="3:9" x14ac:dyDescent="0.2">
      <c r="C33" s="949"/>
      <c r="D33" s="949"/>
      <c r="E33" s="949"/>
      <c r="F33" s="949" t="s">
        <v>23</v>
      </c>
      <c r="G33" s="949"/>
      <c r="H33" s="949"/>
      <c r="I33" s="949"/>
    </row>
    <row r="34" spans="3:9" x14ac:dyDescent="0.2">
      <c r="C34" s="950" t="s">
        <v>328</v>
      </c>
      <c r="D34" s="951"/>
      <c r="E34" s="952"/>
      <c r="F34" s="953" t="s">
        <v>329</v>
      </c>
      <c r="G34" s="954"/>
      <c r="H34" s="955" t="s">
        <v>330</v>
      </c>
      <c r="I34" s="955" t="s">
        <v>331</v>
      </c>
    </row>
    <row r="35" spans="3:9" x14ac:dyDescent="0.2">
      <c r="C35" s="953" t="s">
        <v>332</v>
      </c>
      <c r="D35" s="953" t="s">
        <v>333</v>
      </c>
      <c r="E35" s="952"/>
      <c r="F35" s="952"/>
      <c r="G35" s="954"/>
      <c r="H35" s="956"/>
      <c r="I35" s="957"/>
    </row>
    <row r="36" spans="3:9" x14ac:dyDescent="0.2">
      <c r="C36" s="958">
        <v>0.44496000000000013</v>
      </c>
      <c r="D36" s="958">
        <v>0.42464000000000018</v>
      </c>
      <c r="E36" s="957"/>
      <c r="F36" s="957">
        <f>D36/C36</f>
        <v>0.95433297375044956</v>
      </c>
      <c r="G36" s="957"/>
      <c r="H36" s="952">
        <f>COS(ATAN(I36))</f>
        <v>0.72343231431919042</v>
      </c>
      <c r="I36" s="959">
        <f>F36</f>
        <v>0.95433297375044956</v>
      </c>
    </row>
  </sheetData>
  <mergeCells count="122">
    <mergeCell ref="C34:D34"/>
    <mergeCell ref="BP24:BR24"/>
    <mergeCell ref="BS24:BU24"/>
    <mergeCell ref="BV24:BX24"/>
    <mergeCell ref="BY24:CA24"/>
    <mergeCell ref="B25:G25"/>
    <mergeCell ref="A26:G26"/>
    <mergeCell ref="AX24:AZ24"/>
    <mergeCell ref="BA24:BC24"/>
    <mergeCell ref="BD24:BF24"/>
    <mergeCell ref="BG24:BI24"/>
    <mergeCell ref="BJ24:BL24"/>
    <mergeCell ref="BM24:BO24"/>
    <mergeCell ref="AC24:AE24"/>
    <mergeCell ref="AF24:AH24"/>
    <mergeCell ref="AI24:AK24"/>
    <mergeCell ref="AL24:AN24"/>
    <mergeCell ref="AO24:AQ24"/>
    <mergeCell ref="AU24:AW24"/>
    <mergeCell ref="K24:M24"/>
    <mergeCell ref="N24:P24"/>
    <mergeCell ref="Q24:S24"/>
    <mergeCell ref="T24:V24"/>
    <mergeCell ref="W24:Y24"/>
    <mergeCell ref="Z24:AB24"/>
    <mergeCell ref="A16:C16"/>
    <mergeCell ref="D16:E16"/>
    <mergeCell ref="F16:G16"/>
    <mergeCell ref="A17:C17"/>
    <mergeCell ref="A18:G18"/>
    <mergeCell ref="A22:A25"/>
    <mergeCell ref="E24:F24"/>
    <mergeCell ref="BV9:BX9"/>
    <mergeCell ref="BY9:CA9"/>
    <mergeCell ref="A12:C13"/>
    <mergeCell ref="F12:G12"/>
    <mergeCell ref="F13:G13"/>
    <mergeCell ref="E14:F14"/>
    <mergeCell ref="BD9:BF9"/>
    <mergeCell ref="BG9:BI9"/>
    <mergeCell ref="BJ9:BL9"/>
    <mergeCell ref="BM9:BO9"/>
    <mergeCell ref="BP9:BR9"/>
    <mergeCell ref="BS9:BU9"/>
    <mergeCell ref="AL9:AN9"/>
    <mergeCell ref="AO9:AQ9"/>
    <mergeCell ref="AR9:AT9"/>
    <mergeCell ref="AU9:AW9"/>
    <mergeCell ref="AX9:AZ9"/>
    <mergeCell ref="BA9:BC9"/>
    <mergeCell ref="T9:V9"/>
    <mergeCell ref="W9:Y9"/>
    <mergeCell ref="Z9:AB9"/>
    <mergeCell ref="AC9:AE9"/>
    <mergeCell ref="AF9:AH9"/>
    <mergeCell ref="AI9:AK9"/>
    <mergeCell ref="BM8:BO8"/>
    <mergeCell ref="BP8:BR8"/>
    <mergeCell ref="BS8:BU8"/>
    <mergeCell ref="BV8:BX8"/>
    <mergeCell ref="BY8:CA8"/>
    <mergeCell ref="F9:G9"/>
    <mergeCell ref="H9:J9"/>
    <mergeCell ref="K9:M9"/>
    <mergeCell ref="N9:P9"/>
    <mergeCell ref="Q9:S9"/>
    <mergeCell ref="AU8:AW8"/>
    <mergeCell ref="AX8:AZ8"/>
    <mergeCell ref="BA8:BC8"/>
    <mergeCell ref="BD8:BF8"/>
    <mergeCell ref="BG8:BI8"/>
    <mergeCell ref="BJ8:BL8"/>
    <mergeCell ref="AC8:AE8"/>
    <mergeCell ref="AF8:AH8"/>
    <mergeCell ref="AI8:AK8"/>
    <mergeCell ref="AL8:AN8"/>
    <mergeCell ref="AO8:AQ8"/>
    <mergeCell ref="AR8:AT8"/>
    <mergeCell ref="BY7:CA7"/>
    <mergeCell ref="D8:E9"/>
    <mergeCell ref="F8:G8"/>
    <mergeCell ref="H8:J8"/>
    <mergeCell ref="K8:M8"/>
    <mergeCell ref="N8:P8"/>
    <mergeCell ref="Q8:S8"/>
    <mergeCell ref="T8:V8"/>
    <mergeCell ref="W8:Y8"/>
    <mergeCell ref="Z8:AB8"/>
    <mergeCell ref="BG7:BI7"/>
    <mergeCell ref="BJ7:BL7"/>
    <mergeCell ref="BM7:BO7"/>
    <mergeCell ref="BP7:BR7"/>
    <mergeCell ref="BS7:BU7"/>
    <mergeCell ref="BV7:BX7"/>
    <mergeCell ref="AO7:AQ7"/>
    <mergeCell ref="AR7:AT7"/>
    <mergeCell ref="AU7:AW7"/>
    <mergeCell ref="AX7:AZ7"/>
    <mergeCell ref="BA7:BC7"/>
    <mergeCell ref="BD7:BF7"/>
    <mergeCell ref="W7:Y7"/>
    <mergeCell ref="Z7:AB7"/>
    <mergeCell ref="AC7:AE7"/>
    <mergeCell ref="AF7:AH7"/>
    <mergeCell ref="AI7:AK7"/>
    <mergeCell ref="AL7:AN7"/>
    <mergeCell ref="D7:G7"/>
    <mergeCell ref="H7:J7"/>
    <mergeCell ref="K7:M7"/>
    <mergeCell ref="N7:P7"/>
    <mergeCell ref="Q7:S7"/>
    <mergeCell ref="T7:V7"/>
    <mergeCell ref="BZ1:CA1"/>
    <mergeCell ref="A2:G2"/>
    <mergeCell ref="A3:B4"/>
    <mergeCell ref="C3:C4"/>
    <mergeCell ref="D3:G4"/>
    <mergeCell ref="A5:B9"/>
    <mergeCell ref="C5:C9"/>
    <mergeCell ref="D5:E6"/>
    <mergeCell ref="F5:G5"/>
    <mergeCell ref="F6:G6"/>
  </mergeCells>
  <pageMargins left="0.7" right="0.7" top="0.75" bottom="0.75" header="0.3" footer="0.3"/>
  <pageSetup paperSize="8" scale="27" fitToHeight="0" orientation="landscape" horizontalDpi="120" verticalDpi="144" r:id="rId1"/>
  <headerFooter alignWithMargins="0">
    <oddFooter xml:space="preserve">&amp;R
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F103"/>
  <sheetViews>
    <sheetView showZeros="0" view="pageBreakPreview" zoomScale="70" zoomScaleNormal="100" zoomScaleSheetLayoutView="70" workbookViewId="0">
      <selection activeCell="A27" sqref="A27"/>
    </sheetView>
  </sheetViews>
  <sheetFormatPr defaultRowHeight="15" x14ac:dyDescent="0.25"/>
  <cols>
    <col min="1" max="2" width="13.28515625" customWidth="1"/>
    <col min="3" max="4" width="12.140625" customWidth="1"/>
    <col min="5" max="5" width="5.140625" customWidth="1"/>
    <col min="6" max="6" width="8.140625" customWidth="1"/>
    <col min="7" max="7" width="8.5703125" customWidth="1"/>
    <col min="8" max="8" width="10" customWidth="1"/>
    <col min="9" max="79" width="8.7109375" customWidth="1"/>
    <col min="257" max="258" width="13.28515625" customWidth="1"/>
    <col min="259" max="260" width="12.140625" customWidth="1"/>
    <col min="261" max="261" width="5.140625" customWidth="1"/>
    <col min="262" max="262" width="8.140625" customWidth="1"/>
    <col min="263" max="263" width="8.5703125" customWidth="1"/>
    <col min="264" max="264" width="10" customWidth="1"/>
    <col min="265" max="335" width="8.7109375" customWidth="1"/>
    <col min="513" max="514" width="13.28515625" customWidth="1"/>
    <col min="515" max="516" width="12.140625" customWidth="1"/>
    <col min="517" max="517" width="5.140625" customWidth="1"/>
    <col min="518" max="518" width="8.140625" customWidth="1"/>
    <col min="519" max="519" width="8.5703125" customWidth="1"/>
    <col min="520" max="520" width="10" customWidth="1"/>
    <col min="521" max="591" width="8.7109375" customWidth="1"/>
    <col min="769" max="770" width="13.28515625" customWidth="1"/>
    <col min="771" max="772" width="12.140625" customWidth="1"/>
    <col min="773" max="773" width="5.140625" customWidth="1"/>
    <col min="774" max="774" width="8.140625" customWidth="1"/>
    <col min="775" max="775" width="8.5703125" customWidth="1"/>
    <col min="776" max="776" width="10" customWidth="1"/>
    <col min="777" max="847" width="8.7109375" customWidth="1"/>
    <col min="1025" max="1026" width="13.28515625" customWidth="1"/>
    <col min="1027" max="1028" width="12.140625" customWidth="1"/>
    <col min="1029" max="1029" width="5.140625" customWidth="1"/>
    <col min="1030" max="1030" width="8.140625" customWidth="1"/>
    <col min="1031" max="1031" width="8.5703125" customWidth="1"/>
    <col min="1032" max="1032" width="10" customWidth="1"/>
    <col min="1033" max="1103" width="8.7109375" customWidth="1"/>
    <col min="1281" max="1282" width="13.28515625" customWidth="1"/>
    <col min="1283" max="1284" width="12.140625" customWidth="1"/>
    <col min="1285" max="1285" width="5.140625" customWidth="1"/>
    <col min="1286" max="1286" width="8.140625" customWidth="1"/>
    <col min="1287" max="1287" width="8.5703125" customWidth="1"/>
    <col min="1288" max="1288" width="10" customWidth="1"/>
    <col min="1289" max="1359" width="8.7109375" customWidth="1"/>
    <col min="1537" max="1538" width="13.28515625" customWidth="1"/>
    <col min="1539" max="1540" width="12.140625" customWidth="1"/>
    <col min="1541" max="1541" width="5.140625" customWidth="1"/>
    <col min="1542" max="1542" width="8.140625" customWidth="1"/>
    <col min="1543" max="1543" width="8.5703125" customWidth="1"/>
    <col min="1544" max="1544" width="10" customWidth="1"/>
    <col min="1545" max="1615" width="8.7109375" customWidth="1"/>
    <col min="1793" max="1794" width="13.28515625" customWidth="1"/>
    <col min="1795" max="1796" width="12.140625" customWidth="1"/>
    <col min="1797" max="1797" width="5.140625" customWidth="1"/>
    <col min="1798" max="1798" width="8.140625" customWidth="1"/>
    <col min="1799" max="1799" width="8.5703125" customWidth="1"/>
    <col min="1800" max="1800" width="10" customWidth="1"/>
    <col min="1801" max="1871" width="8.7109375" customWidth="1"/>
    <col min="2049" max="2050" width="13.28515625" customWidth="1"/>
    <col min="2051" max="2052" width="12.140625" customWidth="1"/>
    <col min="2053" max="2053" width="5.140625" customWidth="1"/>
    <col min="2054" max="2054" width="8.140625" customWidth="1"/>
    <col min="2055" max="2055" width="8.5703125" customWidth="1"/>
    <col min="2056" max="2056" width="10" customWidth="1"/>
    <col min="2057" max="2127" width="8.7109375" customWidth="1"/>
    <col min="2305" max="2306" width="13.28515625" customWidth="1"/>
    <col min="2307" max="2308" width="12.140625" customWidth="1"/>
    <col min="2309" max="2309" width="5.140625" customWidth="1"/>
    <col min="2310" max="2310" width="8.140625" customWidth="1"/>
    <col min="2311" max="2311" width="8.5703125" customWidth="1"/>
    <col min="2312" max="2312" width="10" customWidth="1"/>
    <col min="2313" max="2383" width="8.7109375" customWidth="1"/>
    <col min="2561" max="2562" width="13.28515625" customWidth="1"/>
    <col min="2563" max="2564" width="12.140625" customWidth="1"/>
    <col min="2565" max="2565" width="5.140625" customWidth="1"/>
    <col min="2566" max="2566" width="8.140625" customWidth="1"/>
    <col min="2567" max="2567" width="8.5703125" customWidth="1"/>
    <col min="2568" max="2568" width="10" customWidth="1"/>
    <col min="2569" max="2639" width="8.7109375" customWidth="1"/>
    <col min="2817" max="2818" width="13.28515625" customWidth="1"/>
    <col min="2819" max="2820" width="12.140625" customWidth="1"/>
    <col min="2821" max="2821" width="5.140625" customWidth="1"/>
    <col min="2822" max="2822" width="8.140625" customWidth="1"/>
    <col min="2823" max="2823" width="8.5703125" customWidth="1"/>
    <col min="2824" max="2824" width="10" customWidth="1"/>
    <col min="2825" max="2895" width="8.7109375" customWidth="1"/>
    <col min="3073" max="3074" width="13.28515625" customWidth="1"/>
    <col min="3075" max="3076" width="12.140625" customWidth="1"/>
    <col min="3077" max="3077" width="5.140625" customWidth="1"/>
    <col min="3078" max="3078" width="8.140625" customWidth="1"/>
    <col min="3079" max="3079" width="8.5703125" customWidth="1"/>
    <col min="3080" max="3080" width="10" customWidth="1"/>
    <col min="3081" max="3151" width="8.7109375" customWidth="1"/>
    <col min="3329" max="3330" width="13.28515625" customWidth="1"/>
    <col min="3331" max="3332" width="12.140625" customWidth="1"/>
    <col min="3333" max="3333" width="5.140625" customWidth="1"/>
    <col min="3334" max="3334" width="8.140625" customWidth="1"/>
    <col min="3335" max="3335" width="8.5703125" customWidth="1"/>
    <col min="3336" max="3336" width="10" customWidth="1"/>
    <col min="3337" max="3407" width="8.7109375" customWidth="1"/>
    <col min="3585" max="3586" width="13.28515625" customWidth="1"/>
    <col min="3587" max="3588" width="12.140625" customWidth="1"/>
    <col min="3589" max="3589" width="5.140625" customWidth="1"/>
    <col min="3590" max="3590" width="8.140625" customWidth="1"/>
    <col min="3591" max="3591" width="8.5703125" customWidth="1"/>
    <col min="3592" max="3592" width="10" customWidth="1"/>
    <col min="3593" max="3663" width="8.7109375" customWidth="1"/>
    <col min="3841" max="3842" width="13.28515625" customWidth="1"/>
    <col min="3843" max="3844" width="12.140625" customWidth="1"/>
    <col min="3845" max="3845" width="5.140625" customWidth="1"/>
    <col min="3846" max="3846" width="8.140625" customWidth="1"/>
    <col min="3847" max="3847" width="8.5703125" customWidth="1"/>
    <col min="3848" max="3848" width="10" customWidth="1"/>
    <col min="3849" max="3919" width="8.7109375" customWidth="1"/>
    <col min="4097" max="4098" width="13.28515625" customWidth="1"/>
    <col min="4099" max="4100" width="12.140625" customWidth="1"/>
    <col min="4101" max="4101" width="5.140625" customWidth="1"/>
    <col min="4102" max="4102" width="8.140625" customWidth="1"/>
    <col min="4103" max="4103" width="8.5703125" customWidth="1"/>
    <col min="4104" max="4104" width="10" customWidth="1"/>
    <col min="4105" max="4175" width="8.7109375" customWidth="1"/>
    <col min="4353" max="4354" width="13.28515625" customWidth="1"/>
    <col min="4355" max="4356" width="12.140625" customWidth="1"/>
    <col min="4357" max="4357" width="5.140625" customWidth="1"/>
    <col min="4358" max="4358" width="8.140625" customWidth="1"/>
    <col min="4359" max="4359" width="8.5703125" customWidth="1"/>
    <col min="4360" max="4360" width="10" customWidth="1"/>
    <col min="4361" max="4431" width="8.7109375" customWidth="1"/>
    <col min="4609" max="4610" width="13.28515625" customWidth="1"/>
    <col min="4611" max="4612" width="12.140625" customWidth="1"/>
    <col min="4613" max="4613" width="5.140625" customWidth="1"/>
    <col min="4614" max="4614" width="8.140625" customWidth="1"/>
    <col min="4615" max="4615" width="8.5703125" customWidth="1"/>
    <col min="4616" max="4616" width="10" customWidth="1"/>
    <col min="4617" max="4687" width="8.7109375" customWidth="1"/>
    <col min="4865" max="4866" width="13.28515625" customWidth="1"/>
    <col min="4867" max="4868" width="12.140625" customWidth="1"/>
    <col min="4869" max="4869" width="5.140625" customWidth="1"/>
    <col min="4870" max="4870" width="8.140625" customWidth="1"/>
    <col min="4871" max="4871" width="8.5703125" customWidth="1"/>
    <col min="4872" max="4872" width="10" customWidth="1"/>
    <col min="4873" max="4943" width="8.7109375" customWidth="1"/>
    <col min="5121" max="5122" width="13.28515625" customWidth="1"/>
    <col min="5123" max="5124" width="12.140625" customWidth="1"/>
    <col min="5125" max="5125" width="5.140625" customWidth="1"/>
    <col min="5126" max="5126" width="8.140625" customWidth="1"/>
    <col min="5127" max="5127" width="8.5703125" customWidth="1"/>
    <col min="5128" max="5128" width="10" customWidth="1"/>
    <col min="5129" max="5199" width="8.7109375" customWidth="1"/>
    <col min="5377" max="5378" width="13.28515625" customWidth="1"/>
    <col min="5379" max="5380" width="12.140625" customWidth="1"/>
    <col min="5381" max="5381" width="5.140625" customWidth="1"/>
    <col min="5382" max="5382" width="8.140625" customWidth="1"/>
    <col min="5383" max="5383" width="8.5703125" customWidth="1"/>
    <col min="5384" max="5384" width="10" customWidth="1"/>
    <col min="5385" max="5455" width="8.7109375" customWidth="1"/>
    <col min="5633" max="5634" width="13.28515625" customWidth="1"/>
    <col min="5635" max="5636" width="12.140625" customWidth="1"/>
    <col min="5637" max="5637" width="5.140625" customWidth="1"/>
    <col min="5638" max="5638" width="8.140625" customWidth="1"/>
    <col min="5639" max="5639" width="8.5703125" customWidth="1"/>
    <col min="5640" max="5640" width="10" customWidth="1"/>
    <col min="5641" max="5711" width="8.7109375" customWidth="1"/>
    <col min="5889" max="5890" width="13.28515625" customWidth="1"/>
    <col min="5891" max="5892" width="12.140625" customWidth="1"/>
    <col min="5893" max="5893" width="5.140625" customWidth="1"/>
    <col min="5894" max="5894" width="8.140625" customWidth="1"/>
    <col min="5895" max="5895" width="8.5703125" customWidth="1"/>
    <col min="5896" max="5896" width="10" customWidth="1"/>
    <col min="5897" max="5967" width="8.7109375" customWidth="1"/>
    <col min="6145" max="6146" width="13.28515625" customWidth="1"/>
    <col min="6147" max="6148" width="12.140625" customWidth="1"/>
    <col min="6149" max="6149" width="5.140625" customWidth="1"/>
    <col min="6150" max="6150" width="8.140625" customWidth="1"/>
    <col min="6151" max="6151" width="8.5703125" customWidth="1"/>
    <col min="6152" max="6152" width="10" customWidth="1"/>
    <col min="6153" max="6223" width="8.7109375" customWidth="1"/>
    <col min="6401" max="6402" width="13.28515625" customWidth="1"/>
    <col min="6403" max="6404" width="12.140625" customWidth="1"/>
    <col min="6405" max="6405" width="5.140625" customWidth="1"/>
    <col min="6406" max="6406" width="8.140625" customWidth="1"/>
    <col min="6407" max="6407" width="8.5703125" customWidth="1"/>
    <col min="6408" max="6408" width="10" customWidth="1"/>
    <col min="6409" max="6479" width="8.7109375" customWidth="1"/>
    <col min="6657" max="6658" width="13.28515625" customWidth="1"/>
    <col min="6659" max="6660" width="12.140625" customWidth="1"/>
    <col min="6661" max="6661" width="5.140625" customWidth="1"/>
    <col min="6662" max="6662" width="8.140625" customWidth="1"/>
    <col min="6663" max="6663" width="8.5703125" customWidth="1"/>
    <col min="6664" max="6664" width="10" customWidth="1"/>
    <col min="6665" max="6735" width="8.7109375" customWidth="1"/>
    <col min="6913" max="6914" width="13.28515625" customWidth="1"/>
    <col min="6915" max="6916" width="12.140625" customWidth="1"/>
    <col min="6917" max="6917" width="5.140625" customWidth="1"/>
    <col min="6918" max="6918" width="8.140625" customWidth="1"/>
    <col min="6919" max="6919" width="8.5703125" customWidth="1"/>
    <col min="6920" max="6920" width="10" customWidth="1"/>
    <col min="6921" max="6991" width="8.7109375" customWidth="1"/>
    <col min="7169" max="7170" width="13.28515625" customWidth="1"/>
    <col min="7171" max="7172" width="12.140625" customWidth="1"/>
    <col min="7173" max="7173" width="5.140625" customWidth="1"/>
    <col min="7174" max="7174" width="8.140625" customWidth="1"/>
    <col min="7175" max="7175" width="8.5703125" customWidth="1"/>
    <col min="7176" max="7176" width="10" customWidth="1"/>
    <col min="7177" max="7247" width="8.7109375" customWidth="1"/>
    <col min="7425" max="7426" width="13.28515625" customWidth="1"/>
    <col min="7427" max="7428" width="12.140625" customWidth="1"/>
    <col min="7429" max="7429" width="5.140625" customWidth="1"/>
    <col min="7430" max="7430" width="8.140625" customWidth="1"/>
    <col min="7431" max="7431" width="8.5703125" customWidth="1"/>
    <col min="7432" max="7432" width="10" customWidth="1"/>
    <col min="7433" max="7503" width="8.7109375" customWidth="1"/>
    <col min="7681" max="7682" width="13.28515625" customWidth="1"/>
    <col min="7683" max="7684" width="12.140625" customWidth="1"/>
    <col min="7685" max="7685" width="5.140625" customWidth="1"/>
    <col min="7686" max="7686" width="8.140625" customWidth="1"/>
    <col min="7687" max="7687" width="8.5703125" customWidth="1"/>
    <col min="7688" max="7688" width="10" customWidth="1"/>
    <col min="7689" max="7759" width="8.7109375" customWidth="1"/>
    <col min="7937" max="7938" width="13.28515625" customWidth="1"/>
    <col min="7939" max="7940" width="12.140625" customWidth="1"/>
    <col min="7941" max="7941" width="5.140625" customWidth="1"/>
    <col min="7942" max="7942" width="8.140625" customWidth="1"/>
    <col min="7943" max="7943" width="8.5703125" customWidth="1"/>
    <col min="7944" max="7944" width="10" customWidth="1"/>
    <col min="7945" max="8015" width="8.7109375" customWidth="1"/>
    <col min="8193" max="8194" width="13.28515625" customWidth="1"/>
    <col min="8195" max="8196" width="12.140625" customWidth="1"/>
    <col min="8197" max="8197" width="5.140625" customWidth="1"/>
    <col min="8198" max="8198" width="8.140625" customWidth="1"/>
    <col min="8199" max="8199" width="8.5703125" customWidth="1"/>
    <col min="8200" max="8200" width="10" customWidth="1"/>
    <col min="8201" max="8271" width="8.7109375" customWidth="1"/>
    <col min="8449" max="8450" width="13.28515625" customWidth="1"/>
    <col min="8451" max="8452" width="12.140625" customWidth="1"/>
    <col min="8453" max="8453" width="5.140625" customWidth="1"/>
    <col min="8454" max="8454" width="8.140625" customWidth="1"/>
    <col min="8455" max="8455" width="8.5703125" customWidth="1"/>
    <col min="8456" max="8456" width="10" customWidth="1"/>
    <col min="8457" max="8527" width="8.7109375" customWidth="1"/>
    <col min="8705" max="8706" width="13.28515625" customWidth="1"/>
    <col min="8707" max="8708" width="12.140625" customWidth="1"/>
    <col min="8709" max="8709" width="5.140625" customWidth="1"/>
    <col min="8710" max="8710" width="8.140625" customWidth="1"/>
    <col min="8711" max="8711" width="8.5703125" customWidth="1"/>
    <col min="8712" max="8712" width="10" customWidth="1"/>
    <col min="8713" max="8783" width="8.7109375" customWidth="1"/>
    <col min="8961" max="8962" width="13.28515625" customWidth="1"/>
    <col min="8963" max="8964" width="12.140625" customWidth="1"/>
    <col min="8965" max="8965" width="5.140625" customWidth="1"/>
    <col min="8966" max="8966" width="8.140625" customWidth="1"/>
    <col min="8967" max="8967" width="8.5703125" customWidth="1"/>
    <col min="8968" max="8968" width="10" customWidth="1"/>
    <col min="8969" max="9039" width="8.7109375" customWidth="1"/>
    <col min="9217" max="9218" width="13.28515625" customWidth="1"/>
    <col min="9219" max="9220" width="12.140625" customWidth="1"/>
    <col min="9221" max="9221" width="5.140625" customWidth="1"/>
    <col min="9222" max="9222" width="8.140625" customWidth="1"/>
    <col min="9223" max="9223" width="8.5703125" customWidth="1"/>
    <col min="9224" max="9224" width="10" customWidth="1"/>
    <col min="9225" max="9295" width="8.7109375" customWidth="1"/>
    <col min="9473" max="9474" width="13.28515625" customWidth="1"/>
    <col min="9475" max="9476" width="12.140625" customWidth="1"/>
    <col min="9477" max="9477" width="5.140625" customWidth="1"/>
    <col min="9478" max="9478" width="8.140625" customWidth="1"/>
    <col min="9479" max="9479" width="8.5703125" customWidth="1"/>
    <col min="9480" max="9480" width="10" customWidth="1"/>
    <col min="9481" max="9551" width="8.7109375" customWidth="1"/>
    <col min="9729" max="9730" width="13.28515625" customWidth="1"/>
    <col min="9731" max="9732" width="12.140625" customWidth="1"/>
    <col min="9733" max="9733" width="5.140625" customWidth="1"/>
    <col min="9734" max="9734" width="8.140625" customWidth="1"/>
    <col min="9735" max="9735" width="8.5703125" customWidth="1"/>
    <col min="9736" max="9736" width="10" customWidth="1"/>
    <col min="9737" max="9807" width="8.7109375" customWidth="1"/>
    <col min="9985" max="9986" width="13.28515625" customWidth="1"/>
    <col min="9987" max="9988" width="12.140625" customWidth="1"/>
    <col min="9989" max="9989" width="5.140625" customWidth="1"/>
    <col min="9990" max="9990" width="8.140625" customWidth="1"/>
    <col min="9991" max="9991" width="8.5703125" customWidth="1"/>
    <col min="9992" max="9992" width="10" customWidth="1"/>
    <col min="9993" max="10063" width="8.7109375" customWidth="1"/>
    <col min="10241" max="10242" width="13.28515625" customWidth="1"/>
    <col min="10243" max="10244" width="12.140625" customWidth="1"/>
    <col min="10245" max="10245" width="5.140625" customWidth="1"/>
    <col min="10246" max="10246" width="8.140625" customWidth="1"/>
    <col min="10247" max="10247" width="8.5703125" customWidth="1"/>
    <col min="10248" max="10248" width="10" customWidth="1"/>
    <col min="10249" max="10319" width="8.7109375" customWidth="1"/>
    <col min="10497" max="10498" width="13.28515625" customWidth="1"/>
    <col min="10499" max="10500" width="12.140625" customWidth="1"/>
    <col min="10501" max="10501" width="5.140625" customWidth="1"/>
    <col min="10502" max="10502" width="8.140625" customWidth="1"/>
    <col min="10503" max="10503" width="8.5703125" customWidth="1"/>
    <col min="10504" max="10504" width="10" customWidth="1"/>
    <col min="10505" max="10575" width="8.7109375" customWidth="1"/>
    <col min="10753" max="10754" width="13.28515625" customWidth="1"/>
    <col min="10755" max="10756" width="12.140625" customWidth="1"/>
    <col min="10757" max="10757" width="5.140625" customWidth="1"/>
    <col min="10758" max="10758" width="8.140625" customWidth="1"/>
    <col min="10759" max="10759" width="8.5703125" customWidth="1"/>
    <col min="10760" max="10760" width="10" customWidth="1"/>
    <col min="10761" max="10831" width="8.7109375" customWidth="1"/>
    <col min="11009" max="11010" width="13.28515625" customWidth="1"/>
    <col min="11011" max="11012" width="12.140625" customWidth="1"/>
    <col min="11013" max="11013" width="5.140625" customWidth="1"/>
    <col min="11014" max="11014" width="8.140625" customWidth="1"/>
    <col min="11015" max="11015" width="8.5703125" customWidth="1"/>
    <col min="11016" max="11016" width="10" customWidth="1"/>
    <col min="11017" max="11087" width="8.7109375" customWidth="1"/>
    <col min="11265" max="11266" width="13.28515625" customWidth="1"/>
    <col min="11267" max="11268" width="12.140625" customWidth="1"/>
    <col min="11269" max="11269" width="5.140625" customWidth="1"/>
    <col min="11270" max="11270" width="8.140625" customWidth="1"/>
    <col min="11271" max="11271" width="8.5703125" customWidth="1"/>
    <col min="11272" max="11272" width="10" customWidth="1"/>
    <col min="11273" max="11343" width="8.7109375" customWidth="1"/>
    <col min="11521" max="11522" width="13.28515625" customWidth="1"/>
    <col min="11523" max="11524" width="12.140625" customWidth="1"/>
    <col min="11525" max="11525" width="5.140625" customWidth="1"/>
    <col min="11526" max="11526" width="8.140625" customWidth="1"/>
    <col min="11527" max="11527" width="8.5703125" customWidth="1"/>
    <col min="11528" max="11528" width="10" customWidth="1"/>
    <col min="11529" max="11599" width="8.7109375" customWidth="1"/>
    <col min="11777" max="11778" width="13.28515625" customWidth="1"/>
    <col min="11779" max="11780" width="12.140625" customWidth="1"/>
    <col min="11781" max="11781" width="5.140625" customWidth="1"/>
    <col min="11782" max="11782" width="8.140625" customWidth="1"/>
    <col min="11783" max="11783" width="8.5703125" customWidth="1"/>
    <col min="11784" max="11784" width="10" customWidth="1"/>
    <col min="11785" max="11855" width="8.7109375" customWidth="1"/>
    <col min="12033" max="12034" width="13.28515625" customWidth="1"/>
    <col min="12035" max="12036" width="12.140625" customWidth="1"/>
    <col min="12037" max="12037" width="5.140625" customWidth="1"/>
    <col min="12038" max="12038" width="8.140625" customWidth="1"/>
    <col min="12039" max="12039" width="8.5703125" customWidth="1"/>
    <col min="12040" max="12040" width="10" customWidth="1"/>
    <col min="12041" max="12111" width="8.7109375" customWidth="1"/>
    <col min="12289" max="12290" width="13.28515625" customWidth="1"/>
    <col min="12291" max="12292" width="12.140625" customWidth="1"/>
    <col min="12293" max="12293" width="5.140625" customWidth="1"/>
    <col min="12294" max="12294" width="8.140625" customWidth="1"/>
    <col min="12295" max="12295" width="8.5703125" customWidth="1"/>
    <col min="12296" max="12296" width="10" customWidth="1"/>
    <col min="12297" max="12367" width="8.7109375" customWidth="1"/>
    <col min="12545" max="12546" width="13.28515625" customWidth="1"/>
    <col min="12547" max="12548" width="12.140625" customWidth="1"/>
    <col min="12549" max="12549" width="5.140625" customWidth="1"/>
    <col min="12550" max="12550" width="8.140625" customWidth="1"/>
    <col min="12551" max="12551" width="8.5703125" customWidth="1"/>
    <col min="12552" max="12552" width="10" customWidth="1"/>
    <col min="12553" max="12623" width="8.7109375" customWidth="1"/>
    <col min="12801" max="12802" width="13.28515625" customWidth="1"/>
    <col min="12803" max="12804" width="12.140625" customWidth="1"/>
    <col min="12805" max="12805" width="5.140625" customWidth="1"/>
    <col min="12806" max="12806" width="8.140625" customWidth="1"/>
    <col min="12807" max="12807" width="8.5703125" customWidth="1"/>
    <col min="12808" max="12808" width="10" customWidth="1"/>
    <col min="12809" max="12879" width="8.7109375" customWidth="1"/>
    <col min="13057" max="13058" width="13.28515625" customWidth="1"/>
    <col min="13059" max="13060" width="12.140625" customWidth="1"/>
    <col min="13061" max="13061" width="5.140625" customWidth="1"/>
    <col min="13062" max="13062" width="8.140625" customWidth="1"/>
    <col min="13063" max="13063" width="8.5703125" customWidth="1"/>
    <col min="13064" max="13064" width="10" customWidth="1"/>
    <col min="13065" max="13135" width="8.7109375" customWidth="1"/>
    <col min="13313" max="13314" width="13.28515625" customWidth="1"/>
    <col min="13315" max="13316" width="12.140625" customWidth="1"/>
    <col min="13317" max="13317" width="5.140625" customWidth="1"/>
    <col min="13318" max="13318" width="8.140625" customWidth="1"/>
    <col min="13319" max="13319" width="8.5703125" customWidth="1"/>
    <col min="13320" max="13320" width="10" customWidth="1"/>
    <col min="13321" max="13391" width="8.7109375" customWidth="1"/>
    <col min="13569" max="13570" width="13.28515625" customWidth="1"/>
    <col min="13571" max="13572" width="12.140625" customWidth="1"/>
    <col min="13573" max="13573" width="5.140625" customWidth="1"/>
    <col min="13574" max="13574" width="8.140625" customWidth="1"/>
    <col min="13575" max="13575" width="8.5703125" customWidth="1"/>
    <col min="13576" max="13576" width="10" customWidth="1"/>
    <col min="13577" max="13647" width="8.7109375" customWidth="1"/>
    <col min="13825" max="13826" width="13.28515625" customWidth="1"/>
    <col min="13827" max="13828" width="12.140625" customWidth="1"/>
    <col min="13829" max="13829" width="5.140625" customWidth="1"/>
    <col min="13830" max="13830" width="8.140625" customWidth="1"/>
    <col min="13831" max="13831" width="8.5703125" customWidth="1"/>
    <col min="13832" max="13832" width="10" customWidth="1"/>
    <col min="13833" max="13903" width="8.7109375" customWidth="1"/>
    <col min="14081" max="14082" width="13.28515625" customWidth="1"/>
    <col min="14083" max="14084" width="12.140625" customWidth="1"/>
    <col min="14085" max="14085" width="5.140625" customWidth="1"/>
    <col min="14086" max="14086" width="8.140625" customWidth="1"/>
    <col min="14087" max="14087" width="8.5703125" customWidth="1"/>
    <col min="14088" max="14088" width="10" customWidth="1"/>
    <col min="14089" max="14159" width="8.7109375" customWidth="1"/>
    <col min="14337" max="14338" width="13.28515625" customWidth="1"/>
    <col min="14339" max="14340" width="12.140625" customWidth="1"/>
    <col min="14341" max="14341" width="5.140625" customWidth="1"/>
    <col min="14342" max="14342" width="8.140625" customWidth="1"/>
    <col min="14343" max="14343" width="8.5703125" customWidth="1"/>
    <col min="14344" max="14344" width="10" customWidth="1"/>
    <col min="14345" max="14415" width="8.7109375" customWidth="1"/>
    <col min="14593" max="14594" width="13.28515625" customWidth="1"/>
    <col min="14595" max="14596" width="12.140625" customWidth="1"/>
    <col min="14597" max="14597" width="5.140625" customWidth="1"/>
    <col min="14598" max="14598" width="8.140625" customWidth="1"/>
    <col min="14599" max="14599" width="8.5703125" customWidth="1"/>
    <col min="14600" max="14600" width="10" customWidth="1"/>
    <col min="14601" max="14671" width="8.7109375" customWidth="1"/>
    <col min="14849" max="14850" width="13.28515625" customWidth="1"/>
    <col min="14851" max="14852" width="12.140625" customWidth="1"/>
    <col min="14853" max="14853" width="5.140625" customWidth="1"/>
    <col min="14854" max="14854" width="8.140625" customWidth="1"/>
    <col min="14855" max="14855" width="8.5703125" customWidth="1"/>
    <col min="14856" max="14856" width="10" customWidth="1"/>
    <col min="14857" max="14927" width="8.7109375" customWidth="1"/>
    <col min="15105" max="15106" width="13.28515625" customWidth="1"/>
    <col min="15107" max="15108" width="12.140625" customWidth="1"/>
    <col min="15109" max="15109" width="5.140625" customWidth="1"/>
    <col min="15110" max="15110" width="8.140625" customWidth="1"/>
    <col min="15111" max="15111" width="8.5703125" customWidth="1"/>
    <col min="15112" max="15112" width="10" customWidth="1"/>
    <col min="15113" max="15183" width="8.7109375" customWidth="1"/>
    <col min="15361" max="15362" width="13.28515625" customWidth="1"/>
    <col min="15363" max="15364" width="12.140625" customWidth="1"/>
    <col min="15365" max="15365" width="5.140625" customWidth="1"/>
    <col min="15366" max="15366" width="8.140625" customWidth="1"/>
    <col min="15367" max="15367" width="8.5703125" customWidth="1"/>
    <col min="15368" max="15368" width="10" customWidth="1"/>
    <col min="15369" max="15439" width="8.7109375" customWidth="1"/>
    <col min="15617" max="15618" width="13.28515625" customWidth="1"/>
    <col min="15619" max="15620" width="12.140625" customWidth="1"/>
    <col min="15621" max="15621" width="5.140625" customWidth="1"/>
    <col min="15622" max="15622" width="8.140625" customWidth="1"/>
    <col min="15623" max="15623" width="8.5703125" customWidth="1"/>
    <col min="15624" max="15624" width="10" customWidth="1"/>
    <col min="15625" max="15695" width="8.7109375" customWidth="1"/>
    <col min="15873" max="15874" width="13.28515625" customWidth="1"/>
    <col min="15875" max="15876" width="12.140625" customWidth="1"/>
    <col min="15877" max="15877" width="5.140625" customWidth="1"/>
    <col min="15878" max="15878" width="8.140625" customWidth="1"/>
    <col min="15879" max="15879" width="8.5703125" customWidth="1"/>
    <col min="15880" max="15880" width="10" customWidth="1"/>
    <col min="15881" max="15951" width="8.7109375" customWidth="1"/>
    <col min="16129" max="16130" width="13.28515625" customWidth="1"/>
    <col min="16131" max="16132" width="12.140625" customWidth="1"/>
    <col min="16133" max="16133" width="5.140625" customWidth="1"/>
    <col min="16134" max="16134" width="8.140625" customWidth="1"/>
    <col min="16135" max="16135" width="8.5703125" customWidth="1"/>
    <col min="16136" max="16136" width="10" customWidth="1"/>
    <col min="16137" max="16207" width="8.7109375" customWidth="1"/>
  </cols>
  <sheetData>
    <row r="1" spans="1:84" s="2" customFormat="1" ht="26.25" customHeight="1" x14ac:dyDescent="0.35">
      <c r="A1" s="1" t="s">
        <v>315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BV1" s="3"/>
      <c r="BW1" s="3"/>
      <c r="BX1" s="3"/>
      <c r="BY1" s="4"/>
      <c r="BZ1" s="3"/>
      <c r="CA1" s="3"/>
      <c r="CB1" s="3"/>
      <c r="CC1" s="3"/>
    </row>
    <row r="2" spans="1:84" s="13" customFormat="1" ht="27.75" x14ac:dyDescent="0.4">
      <c r="A2" s="2"/>
      <c r="B2" s="3"/>
      <c r="C2" s="3"/>
      <c r="D2" s="3"/>
      <c r="E2" s="3"/>
      <c r="F2" s="5"/>
      <c r="G2" s="3"/>
      <c r="H2" s="3"/>
      <c r="I2" s="2"/>
      <c r="J2" s="2"/>
      <c r="K2" s="6"/>
      <c r="L2" s="6"/>
      <c r="M2" s="6"/>
      <c r="N2" s="7"/>
      <c r="O2" s="3"/>
      <c r="P2" s="3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8" t="s">
        <v>1</v>
      </c>
      <c r="AN2" s="9">
        <v>42172</v>
      </c>
      <c r="AO2" s="9"/>
      <c r="AP2" s="9"/>
      <c r="AQ2" s="9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10"/>
      <c r="BW2" s="3"/>
      <c r="BX2" s="11"/>
      <c r="BY2" s="11"/>
      <c r="BZ2" s="11"/>
      <c r="CA2" s="11"/>
      <c r="CB2" s="12"/>
      <c r="CC2" s="12"/>
    </row>
    <row r="3" spans="1:84" s="13" customFormat="1" ht="18" thickBot="1" x14ac:dyDescent="0.35">
      <c r="A3" s="2"/>
      <c r="B3" s="3"/>
      <c r="C3" s="3"/>
      <c r="D3" s="3"/>
      <c r="E3" s="3"/>
      <c r="F3" s="5"/>
      <c r="G3" s="3"/>
      <c r="H3" s="3"/>
      <c r="I3" s="2"/>
      <c r="J3" s="2"/>
      <c r="K3" s="3"/>
      <c r="L3" s="2"/>
      <c r="M3" s="2"/>
      <c r="N3" s="3"/>
      <c r="O3" s="2"/>
      <c r="P3" s="2"/>
      <c r="Q3" s="3"/>
      <c r="R3" s="2"/>
      <c r="S3" s="2"/>
      <c r="T3" s="3"/>
      <c r="U3" s="2"/>
      <c r="V3" s="2"/>
      <c r="W3" s="3"/>
      <c r="X3" s="2"/>
      <c r="Y3" s="2"/>
      <c r="Z3" s="3"/>
      <c r="AA3" s="2"/>
      <c r="AB3" s="2"/>
      <c r="AC3" s="3"/>
      <c r="AD3" s="2"/>
      <c r="AE3" s="2"/>
      <c r="AF3" s="3"/>
      <c r="AG3" s="2"/>
      <c r="AH3" s="2"/>
      <c r="AI3" s="3"/>
      <c r="AJ3" s="2"/>
      <c r="AK3" s="2"/>
      <c r="AL3" s="3"/>
      <c r="AM3" s="2"/>
      <c r="AN3" s="2"/>
      <c r="AO3" s="3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3"/>
      <c r="BY3" s="3"/>
      <c r="BZ3" s="15"/>
      <c r="CA3" s="15"/>
      <c r="CB3" s="12"/>
      <c r="CC3" s="12"/>
    </row>
    <row r="4" spans="1:84" s="13" customFormat="1" ht="16.5" customHeight="1" thickBot="1" x14ac:dyDescent="0.3">
      <c r="A4" s="16" t="s">
        <v>2</v>
      </c>
      <c r="B4" s="17"/>
      <c r="C4" s="17"/>
      <c r="D4" s="17"/>
      <c r="E4" s="17"/>
      <c r="F4" s="17"/>
      <c r="G4" s="18"/>
      <c r="H4" s="19" t="s">
        <v>3</v>
      </c>
      <c r="I4" s="20"/>
      <c r="J4" s="21"/>
      <c r="K4" s="19" t="s">
        <v>4</v>
      </c>
      <c r="L4" s="20"/>
      <c r="M4" s="21"/>
      <c r="N4" s="19" t="s">
        <v>5</v>
      </c>
      <c r="O4" s="20"/>
      <c r="P4" s="21"/>
      <c r="Q4" s="19" t="s">
        <v>6</v>
      </c>
      <c r="R4" s="20"/>
      <c r="S4" s="21"/>
      <c r="T4" s="19" t="s">
        <v>7</v>
      </c>
      <c r="U4" s="20"/>
      <c r="V4" s="21"/>
      <c r="W4" s="19" t="s">
        <v>8</v>
      </c>
      <c r="X4" s="20"/>
      <c r="Y4" s="21"/>
      <c r="Z4" s="19" t="s">
        <v>9</v>
      </c>
      <c r="AA4" s="20"/>
      <c r="AB4" s="21"/>
      <c r="AC4" s="19" t="s">
        <v>10</v>
      </c>
      <c r="AD4" s="20"/>
      <c r="AE4" s="21"/>
      <c r="AF4" s="19" t="s">
        <v>11</v>
      </c>
      <c r="AG4" s="20"/>
      <c r="AH4" s="21"/>
      <c r="AI4" s="19" t="s">
        <v>12</v>
      </c>
      <c r="AJ4" s="20"/>
      <c r="AK4" s="21"/>
      <c r="AL4" s="19" t="s">
        <v>13</v>
      </c>
      <c r="AM4" s="20"/>
      <c r="AN4" s="21"/>
      <c r="AO4" s="19" t="s">
        <v>14</v>
      </c>
      <c r="AP4" s="20"/>
      <c r="AQ4" s="21"/>
      <c r="BX4" s="12"/>
      <c r="BY4" s="12"/>
      <c r="BZ4" s="12"/>
      <c r="CA4" s="12"/>
      <c r="CB4" s="12"/>
      <c r="CC4" s="12"/>
    </row>
    <row r="5" spans="1:84" s="13" customFormat="1" ht="16.5" customHeight="1" x14ac:dyDescent="0.25">
      <c r="A5" s="22" t="s">
        <v>15</v>
      </c>
      <c r="B5" s="23"/>
      <c r="C5" s="24" t="s">
        <v>16</v>
      </c>
      <c r="D5" s="25"/>
      <c r="E5" s="26"/>
      <c r="F5" s="26"/>
      <c r="G5" s="27"/>
      <c r="H5" s="28" t="s">
        <v>17</v>
      </c>
      <c r="I5" s="29" t="s">
        <v>18</v>
      </c>
      <c r="J5" s="30" t="s">
        <v>19</v>
      </c>
      <c r="K5" s="28" t="s">
        <v>17</v>
      </c>
      <c r="L5" s="29" t="s">
        <v>18</v>
      </c>
      <c r="M5" s="30" t="s">
        <v>19</v>
      </c>
      <c r="N5" s="28" t="s">
        <v>17</v>
      </c>
      <c r="O5" s="29" t="s">
        <v>18</v>
      </c>
      <c r="P5" s="30" t="s">
        <v>19</v>
      </c>
      <c r="Q5" s="28" t="s">
        <v>17</v>
      </c>
      <c r="R5" s="29" t="s">
        <v>18</v>
      </c>
      <c r="S5" s="30" t="s">
        <v>19</v>
      </c>
      <c r="T5" s="28" t="s">
        <v>17</v>
      </c>
      <c r="U5" s="29" t="s">
        <v>18</v>
      </c>
      <c r="V5" s="30" t="s">
        <v>19</v>
      </c>
      <c r="W5" s="28" t="s">
        <v>17</v>
      </c>
      <c r="X5" s="29" t="s">
        <v>18</v>
      </c>
      <c r="Y5" s="30" t="s">
        <v>19</v>
      </c>
      <c r="Z5" s="28" t="s">
        <v>17</v>
      </c>
      <c r="AA5" s="29" t="s">
        <v>18</v>
      </c>
      <c r="AB5" s="30" t="s">
        <v>19</v>
      </c>
      <c r="AC5" s="28" t="s">
        <v>17</v>
      </c>
      <c r="AD5" s="29" t="s">
        <v>18</v>
      </c>
      <c r="AE5" s="30" t="s">
        <v>19</v>
      </c>
      <c r="AF5" s="28" t="s">
        <v>17</v>
      </c>
      <c r="AG5" s="29" t="s">
        <v>18</v>
      </c>
      <c r="AH5" s="30" t="s">
        <v>19</v>
      </c>
      <c r="AI5" s="28" t="s">
        <v>17</v>
      </c>
      <c r="AJ5" s="29" t="s">
        <v>18</v>
      </c>
      <c r="AK5" s="30" t="s">
        <v>19</v>
      </c>
      <c r="AL5" s="28" t="s">
        <v>17</v>
      </c>
      <c r="AM5" s="29" t="s">
        <v>18</v>
      </c>
      <c r="AN5" s="30" t="s">
        <v>19</v>
      </c>
      <c r="AO5" s="28" t="s">
        <v>17</v>
      </c>
      <c r="AP5" s="29" t="s">
        <v>18</v>
      </c>
      <c r="AQ5" s="30" t="s">
        <v>19</v>
      </c>
    </row>
    <row r="6" spans="1:84" s="13" customFormat="1" ht="16.5" customHeight="1" thickBot="1" x14ac:dyDescent="0.3">
      <c r="A6" s="31"/>
      <c r="B6" s="32"/>
      <c r="C6" s="33"/>
      <c r="D6" s="34"/>
      <c r="E6" s="35"/>
      <c r="F6" s="35"/>
      <c r="G6" s="36"/>
      <c r="H6" s="40" t="s">
        <v>20</v>
      </c>
      <c r="I6" s="41" t="s">
        <v>21</v>
      </c>
      <c r="J6" s="42" t="s">
        <v>22</v>
      </c>
      <c r="K6" s="40" t="s">
        <v>20</v>
      </c>
      <c r="L6" s="41" t="s">
        <v>21</v>
      </c>
      <c r="M6" s="42" t="s">
        <v>22</v>
      </c>
      <c r="N6" s="40" t="s">
        <v>20</v>
      </c>
      <c r="O6" s="41" t="s">
        <v>21</v>
      </c>
      <c r="P6" s="42" t="s">
        <v>22</v>
      </c>
      <c r="Q6" s="40" t="s">
        <v>20</v>
      </c>
      <c r="R6" s="41" t="s">
        <v>21</v>
      </c>
      <c r="S6" s="42" t="s">
        <v>22</v>
      </c>
      <c r="T6" s="40" t="s">
        <v>20</v>
      </c>
      <c r="U6" s="41" t="s">
        <v>21</v>
      </c>
      <c r="V6" s="42" t="s">
        <v>22</v>
      </c>
      <c r="W6" s="40" t="s">
        <v>20</v>
      </c>
      <c r="X6" s="41" t="s">
        <v>21</v>
      </c>
      <c r="Y6" s="42" t="s">
        <v>22</v>
      </c>
      <c r="Z6" s="40" t="s">
        <v>20</v>
      </c>
      <c r="AA6" s="41" t="s">
        <v>21</v>
      </c>
      <c r="AB6" s="42" t="s">
        <v>22</v>
      </c>
      <c r="AC6" s="40" t="s">
        <v>20</v>
      </c>
      <c r="AD6" s="41" t="s">
        <v>21</v>
      </c>
      <c r="AE6" s="42" t="s">
        <v>22</v>
      </c>
      <c r="AF6" s="40" t="s">
        <v>20</v>
      </c>
      <c r="AG6" s="41" t="s">
        <v>21</v>
      </c>
      <c r="AH6" s="42" t="s">
        <v>22</v>
      </c>
      <c r="AI6" s="40" t="s">
        <v>20</v>
      </c>
      <c r="AJ6" s="41" t="s">
        <v>21</v>
      </c>
      <c r="AK6" s="42" t="s">
        <v>22</v>
      </c>
      <c r="AL6" s="40" t="s">
        <v>20</v>
      </c>
      <c r="AM6" s="41" t="s">
        <v>21</v>
      </c>
      <c r="AN6" s="42" t="s">
        <v>22</v>
      </c>
      <c r="AO6" s="40" t="s">
        <v>20</v>
      </c>
      <c r="AP6" s="41" t="s">
        <v>21</v>
      </c>
      <c r="AQ6" s="42" t="s">
        <v>22</v>
      </c>
    </row>
    <row r="7" spans="1:84" s="2" customFormat="1" ht="16.5" customHeight="1" x14ac:dyDescent="0.25">
      <c r="A7" s="43" t="s">
        <v>23</v>
      </c>
      <c r="B7" s="44"/>
      <c r="C7" s="45">
        <v>25</v>
      </c>
      <c r="D7" s="46" t="s">
        <v>24</v>
      </c>
      <c r="E7" s="47"/>
      <c r="F7" s="48" t="s">
        <v>25</v>
      </c>
      <c r="G7" s="75"/>
      <c r="H7" s="290">
        <f>SQRT(I7^2+J7^2)*1000/(1.73*H10)</f>
        <v>0</v>
      </c>
      <c r="I7" s="291">
        <v>0</v>
      </c>
      <c r="J7" s="292">
        <v>0</v>
      </c>
      <c r="K7" s="290">
        <f>SQRT(L7^2+M7^2)*1000/(1.73*K10)</f>
        <v>0</v>
      </c>
      <c r="L7" s="291">
        <v>0</v>
      </c>
      <c r="M7" s="292">
        <v>0</v>
      </c>
      <c r="N7" s="290">
        <f>SQRT(O7^2+P7^2)*1000/(1.73*N10)</f>
        <v>0</v>
      </c>
      <c r="O7" s="291">
        <v>0</v>
      </c>
      <c r="P7" s="292">
        <v>0</v>
      </c>
      <c r="Q7" s="290">
        <f>SQRT(R7^2+S7^2)*1000/(1.73*Q10)</f>
        <v>0</v>
      </c>
      <c r="R7" s="291">
        <v>0</v>
      </c>
      <c r="S7" s="292">
        <v>0</v>
      </c>
      <c r="T7" s="290">
        <f>SQRT(U7^2+V7^2)*1000/(1.73*T10)</f>
        <v>0</v>
      </c>
      <c r="U7" s="291">
        <v>0</v>
      </c>
      <c r="V7" s="292">
        <v>0</v>
      </c>
      <c r="W7" s="290">
        <f>SQRT(X7^2+Y7^2)*1000/(1.73*W10)</f>
        <v>0</v>
      </c>
      <c r="X7" s="291">
        <v>0</v>
      </c>
      <c r="Y7" s="292">
        <v>0</v>
      </c>
      <c r="Z7" s="290">
        <f>SQRT(AA7^2+AB7^2)*1000/(1.73*Z10)</f>
        <v>0</v>
      </c>
      <c r="AA7" s="291">
        <v>0</v>
      </c>
      <c r="AB7" s="292">
        <v>0</v>
      </c>
      <c r="AC7" s="290">
        <f>SQRT(AD7^2+AE7^2)*1000/(1.73*AC10)</f>
        <v>0</v>
      </c>
      <c r="AD7" s="291">
        <v>0</v>
      </c>
      <c r="AE7" s="292">
        <v>0</v>
      </c>
      <c r="AF7" s="290">
        <f>SQRT(AG7^2+AH7^2)*1000/(1.73*AF10)</f>
        <v>0</v>
      </c>
      <c r="AG7" s="291">
        <v>0</v>
      </c>
      <c r="AH7" s="292">
        <v>0</v>
      </c>
      <c r="AI7" s="290">
        <f>SQRT(AJ7^2+AK7^2)*1000/(1.73*AI10)</f>
        <v>0</v>
      </c>
      <c r="AJ7" s="291">
        <v>0</v>
      </c>
      <c r="AK7" s="292">
        <v>0</v>
      </c>
      <c r="AL7" s="290">
        <f>SQRT(AM7^2+AN7^2)*1000/(1.73*AL10)</f>
        <v>0</v>
      </c>
      <c r="AM7" s="291">
        <v>0</v>
      </c>
      <c r="AN7" s="292">
        <v>0</v>
      </c>
      <c r="AO7" s="290">
        <f>SQRT(AP7^2+AQ7^2)*1000/(1.73*AO10)</f>
        <v>0</v>
      </c>
      <c r="AP7" s="291">
        <v>0</v>
      </c>
      <c r="AQ7" s="292">
        <v>0</v>
      </c>
      <c r="AR7" s="53"/>
      <c r="AS7" s="53"/>
      <c r="CB7" s="53"/>
      <c r="CC7" s="53"/>
      <c r="CE7" s="53"/>
      <c r="CF7" s="53"/>
    </row>
    <row r="8" spans="1:84" s="2" customFormat="1" ht="16.5" customHeight="1" thickBot="1" x14ac:dyDescent="0.3">
      <c r="A8" s="54"/>
      <c r="B8" s="55"/>
      <c r="C8" s="56"/>
      <c r="D8" s="57"/>
      <c r="E8" s="58"/>
      <c r="F8" s="59" t="s">
        <v>26</v>
      </c>
      <c r="G8" s="81"/>
      <c r="H8" s="61">
        <f>SQRT(I8^2+J8^2)*1000/(1.73*H11)</f>
        <v>53.853831781980219</v>
      </c>
      <c r="I8" s="863">
        <f>I33+I31</f>
        <v>0.75800000000000001</v>
      </c>
      <c r="J8" s="864">
        <f>J33+J31</f>
        <v>0.61840000000000006</v>
      </c>
      <c r="K8" s="61">
        <f>SQRT(L8^2+M8^2)*1000/(1.73*K11)</f>
        <v>53.263558037589256</v>
      </c>
      <c r="L8" s="863">
        <f>L33+L31</f>
        <v>0.75360000000000005</v>
      </c>
      <c r="M8" s="864">
        <f>M33+M31</f>
        <v>0.60680000000000001</v>
      </c>
      <c r="N8" s="61">
        <f>SQRT(O8^2+P8^2)*1000/(1.73*N11)</f>
        <v>53.79145913825019</v>
      </c>
      <c r="O8" s="863">
        <f>O33+O31</f>
        <v>0.74059999999999993</v>
      </c>
      <c r="P8" s="864">
        <f>P33+P31</f>
        <v>0.63739999999999997</v>
      </c>
      <c r="Q8" s="61">
        <f>SQRT(R8^2+S8^2)*1000/(1.73*Q11)</f>
        <v>58.968928891991425</v>
      </c>
      <c r="R8" s="863">
        <f>R33+R31</f>
        <v>0.80099999999999993</v>
      </c>
      <c r="S8" s="864">
        <f>S33+S31</f>
        <v>0.71119999999999994</v>
      </c>
      <c r="T8" s="61">
        <f>SQRT(U8^2+V8^2)*1000/(1.73*T11)</f>
        <v>82.678853753011552</v>
      </c>
      <c r="U8" s="863">
        <f>U33+U31</f>
        <v>1.1017999999999999</v>
      </c>
      <c r="V8" s="864">
        <f>V33+V31</f>
        <v>1.0206</v>
      </c>
      <c r="W8" s="61">
        <f>SQRT(X8^2+Y8^2)*1000/(1.73*W11)</f>
        <v>85.120613745961748</v>
      </c>
      <c r="X8" s="863">
        <f>X33+X31</f>
        <v>1.173</v>
      </c>
      <c r="Y8" s="864">
        <f>Y33+Y31</f>
        <v>1.0074000000000001</v>
      </c>
      <c r="Z8" s="61">
        <f>SQRT(AA8^2+AB8^2)*1000/(1.73*Z11)</f>
        <v>118.87090375075969</v>
      </c>
      <c r="AA8" s="863">
        <f>AA33+AA31</f>
        <v>1.5479999999999998</v>
      </c>
      <c r="AB8" s="864">
        <f>AB33+AB31</f>
        <v>1.5053999999999998</v>
      </c>
      <c r="AC8" s="61">
        <f>SQRT(AD8^2+AE8^2)*1000/(1.73*AC11)</f>
        <v>139.96770421493414</v>
      </c>
      <c r="AD8" s="863">
        <f>AD33+AD31</f>
        <v>1.7274</v>
      </c>
      <c r="AE8" s="864">
        <f>AE33+AE31</f>
        <v>1.8655999999999999</v>
      </c>
      <c r="AF8" s="61">
        <f>SQRT(AG8^2+AH8^2)*1000/(1.73*AF11)</f>
        <v>118.98396583738986</v>
      </c>
      <c r="AG8" s="863">
        <f>AG33+AG31</f>
        <v>1.5826</v>
      </c>
      <c r="AH8" s="864">
        <f>AH33+AH31</f>
        <v>1.472</v>
      </c>
      <c r="AI8" s="61">
        <f>SQRT(AJ8^2+AK8^2)*1000/(1.73*AI11)</f>
        <v>139.95447714757333</v>
      </c>
      <c r="AJ8" s="863">
        <f>AJ33+AJ31</f>
        <v>1.7238000000000002</v>
      </c>
      <c r="AK8" s="864">
        <f>AK33+AK31</f>
        <v>1.8686</v>
      </c>
      <c r="AL8" s="61">
        <f>SQRT(AM8^2+AN8^2)*1000/(1.73*AL11)</f>
        <v>82.806654985769612</v>
      </c>
      <c r="AM8" s="863">
        <f>AM33+AM31</f>
        <v>1.1454</v>
      </c>
      <c r="AN8" s="864">
        <f>AN33+AN31</f>
        <v>0.97500000000000009</v>
      </c>
      <c r="AO8" s="61">
        <f>SQRT(AP8^2+AQ8^2)*1000/(1.73*AO11)</f>
        <v>85.886852390533377</v>
      </c>
      <c r="AP8" s="863">
        <f>AP33+AP31</f>
        <v>1.1464000000000001</v>
      </c>
      <c r="AQ8" s="864">
        <f>AQ33+AQ31</f>
        <v>1.0582</v>
      </c>
      <c r="AR8" s="53"/>
      <c r="AS8" s="53"/>
      <c r="CB8" s="53"/>
      <c r="CC8" s="53"/>
      <c r="CE8" s="53"/>
      <c r="CF8" s="53"/>
    </row>
    <row r="9" spans="1:84" s="73" customFormat="1" ht="16.5" customHeight="1" thickBot="1" x14ac:dyDescent="0.3">
      <c r="A9" s="54"/>
      <c r="B9" s="55"/>
      <c r="C9" s="56"/>
      <c r="D9" s="64" t="s">
        <v>27</v>
      </c>
      <c r="E9" s="65"/>
      <c r="F9" s="65"/>
      <c r="G9" s="66"/>
      <c r="H9" s="262">
        <v>8</v>
      </c>
      <c r="I9" s="71"/>
      <c r="J9" s="72"/>
      <c r="K9" s="70">
        <v>8</v>
      </c>
      <c r="L9" s="71"/>
      <c r="M9" s="72"/>
      <c r="N9" s="70">
        <v>8</v>
      </c>
      <c r="O9" s="71"/>
      <c r="P9" s="72"/>
      <c r="Q9" s="70">
        <v>8</v>
      </c>
      <c r="R9" s="71"/>
      <c r="S9" s="72"/>
      <c r="T9" s="70">
        <v>8</v>
      </c>
      <c r="U9" s="71"/>
      <c r="V9" s="72"/>
      <c r="W9" s="70">
        <v>8</v>
      </c>
      <c r="X9" s="71"/>
      <c r="Y9" s="72"/>
      <c r="Z9" s="70">
        <v>8</v>
      </c>
      <c r="AA9" s="71"/>
      <c r="AB9" s="72"/>
      <c r="AC9" s="70">
        <v>8</v>
      </c>
      <c r="AD9" s="71"/>
      <c r="AE9" s="72"/>
      <c r="AF9" s="70">
        <v>8</v>
      </c>
      <c r="AG9" s="71"/>
      <c r="AH9" s="72"/>
      <c r="AI9" s="70">
        <v>8</v>
      </c>
      <c r="AJ9" s="71"/>
      <c r="AK9" s="72"/>
      <c r="AL9" s="70">
        <v>8</v>
      </c>
      <c r="AM9" s="71"/>
      <c r="AN9" s="72"/>
      <c r="AO9" s="70">
        <v>8</v>
      </c>
      <c r="AP9" s="71"/>
      <c r="AQ9" s="72"/>
    </row>
    <row r="10" spans="1:84" s="2" customFormat="1" ht="16.5" customHeight="1" x14ac:dyDescent="0.25">
      <c r="A10" s="54"/>
      <c r="B10" s="55"/>
      <c r="C10" s="56"/>
      <c r="D10" s="74" t="s">
        <v>28</v>
      </c>
      <c r="E10" s="44"/>
      <c r="F10" s="48" t="s">
        <v>25</v>
      </c>
      <c r="G10" s="75"/>
      <c r="H10" s="865">
        <v>120</v>
      </c>
      <c r="I10" s="866"/>
      <c r="J10" s="867"/>
      <c r="K10" s="76">
        <v>120</v>
      </c>
      <c r="L10" s="77"/>
      <c r="M10" s="78"/>
      <c r="N10" s="76">
        <v>120</v>
      </c>
      <c r="O10" s="77"/>
      <c r="P10" s="78"/>
      <c r="Q10" s="76">
        <v>120</v>
      </c>
      <c r="R10" s="77"/>
      <c r="S10" s="78"/>
      <c r="T10" s="76">
        <v>120</v>
      </c>
      <c r="U10" s="77"/>
      <c r="V10" s="78"/>
      <c r="W10" s="76">
        <v>120</v>
      </c>
      <c r="X10" s="77"/>
      <c r="Y10" s="78"/>
      <c r="Z10" s="76">
        <v>120</v>
      </c>
      <c r="AA10" s="77"/>
      <c r="AB10" s="78"/>
      <c r="AC10" s="76">
        <v>120</v>
      </c>
      <c r="AD10" s="77"/>
      <c r="AE10" s="78"/>
      <c r="AF10" s="76">
        <v>120</v>
      </c>
      <c r="AG10" s="77"/>
      <c r="AH10" s="78"/>
      <c r="AI10" s="76">
        <v>120</v>
      </c>
      <c r="AJ10" s="77"/>
      <c r="AK10" s="78"/>
      <c r="AL10" s="76">
        <v>120</v>
      </c>
      <c r="AM10" s="77"/>
      <c r="AN10" s="78"/>
      <c r="AO10" s="76">
        <v>120</v>
      </c>
      <c r="AP10" s="77"/>
      <c r="AQ10" s="78"/>
    </row>
    <row r="11" spans="1:84" s="2" customFormat="1" ht="16.5" customHeight="1" thickBot="1" x14ac:dyDescent="0.3">
      <c r="A11" s="54"/>
      <c r="B11" s="55"/>
      <c r="C11" s="56"/>
      <c r="D11" s="79"/>
      <c r="E11" s="80"/>
      <c r="F11" s="59" t="s">
        <v>26</v>
      </c>
      <c r="G11" s="81"/>
      <c r="H11" s="334">
        <v>10.5</v>
      </c>
      <c r="I11" s="335"/>
      <c r="J11" s="336"/>
      <c r="K11" s="82">
        <v>10.5</v>
      </c>
      <c r="L11" s="83"/>
      <c r="M11" s="84"/>
      <c r="N11" s="82">
        <v>10.5</v>
      </c>
      <c r="O11" s="83"/>
      <c r="P11" s="84"/>
      <c r="Q11" s="82">
        <v>10.5</v>
      </c>
      <c r="R11" s="83"/>
      <c r="S11" s="84"/>
      <c r="T11" s="82">
        <v>10.5</v>
      </c>
      <c r="U11" s="83"/>
      <c r="V11" s="84"/>
      <c r="W11" s="82">
        <v>10.5</v>
      </c>
      <c r="X11" s="83"/>
      <c r="Y11" s="84"/>
      <c r="Z11" s="82">
        <v>10.5</v>
      </c>
      <c r="AA11" s="83"/>
      <c r="AB11" s="84"/>
      <c r="AC11" s="82">
        <v>10.5</v>
      </c>
      <c r="AD11" s="83"/>
      <c r="AE11" s="84"/>
      <c r="AF11" s="82">
        <v>10.5</v>
      </c>
      <c r="AG11" s="83"/>
      <c r="AH11" s="84"/>
      <c r="AI11" s="82">
        <v>10.5</v>
      </c>
      <c r="AJ11" s="83"/>
      <c r="AK11" s="84"/>
      <c r="AL11" s="82">
        <v>10.5</v>
      </c>
      <c r="AM11" s="83"/>
      <c r="AN11" s="84"/>
      <c r="AO11" s="82">
        <v>10.5</v>
      </c>
      <c r="AP11" s="83"/>
      <c r="AQ11" s="84"/>
    </row>
    <row r="12" spans="1:84" s="73" customFormat="1" ht="16.5" customHeight="1" thickBot="1" x14ac:dyDescent="0.3">
      <c r="A12" s="79"/>
      <c r="B12" s="80"/>
      <c r="C12" s="85"/>
      <c r="D12" s="64" t="s">
        <v>29</v>
      </c>
      <c r="E12" s="65"/>
      <c r="F12" s="65"/>
      <c r="G12" s="66"/>
      <c r="H12" s="67" t="s">
        <v>30</v>
      </c>
      <c r="I12" s="68"/>
      <c r="J12" s="69"/>
      <c r="K12" s="67" t="s">
        <v>30</v>
      </c>
      <c r="L12" s="68"/>
      <c r="M12" s="69"/>
      <c r="N12" s="67" t="s">
        <v>30</v>
      </c>
      <c r="O12" s="68"/>
      <c r="P12" s="69"/>
      <c r="Q12" s="67" t="s">
        <v>30</v>
      </c>
      <c r="R12" s="68"/>
      <c r="S12" s="69"/>
      <c r="T12" s="67" t="s">
        <v>30</v>
      </c>
      <c r="U12" s="68"/>
      <c r="V12" s="69"/>
      <c r="W12" s="67" t="s">
        <v>30</v>
      </c>
      <c r="X12" s="68"/>
      <c r="Y12" s="69"/>
      <c r="Z12" s="67" t="s">
        <v>30</v>
      </c>
      <c r="AA12" s="68"/>
      <c r="AB12" s="69"/>
      <c r="AC12" s="67" t="s">
        <v>30</v>
      </c>
      <c r="AD12" s="68"/>
      <c r="AE12" s="69"/>
      <c r="AF12" s="67" t="s">
        <v>30</v>
      </c>
      <c r="AG12" s="68"/>
      <c r="AH12" s="69"/>
      <c r="AI12" s="67" t="s">
        <v>30</v>
      </c>
      <c r="AJ12" s="68"/>
      <c r="AK12" s="69"/>
      <c r="AL12" s="67" t="s">
        <v>30</v>
      </c>
      <c r="AM12" s="68"/>
      <c r="AN12" s="69"/>
      <c r="AO12" s="67" t="s">
        <v>30</v>
      </c>
      <c r="AP12" s="68"/>
      <c r="AQ12" s="69"/>
    </row>
    <row r="13" spans="1:84" s="2" customFormat="1" ht="16.5" customHeight="1" x14ac:dyDescent="0.25">
      <c r="A13" s="43" t="s">
        <v>31</v>
      </c>
      <c r="B13" s="44"/>
      <c r="C13" s="45">
        <v>25</v>
      </c>
      <c r="D13" s="46" t="s">
        <v>24</v>
      </c>
      <c r="E13" s="47"/>
      <c r="F13" s="48" t="s">
        <v>25</v>
      </c>
      <c r="G13" s="49"/>
      <c r="H13" s="290">
        <f>SQRT(I13^2+J13^2)*1000/(1.73*H16)</f>
        <v>0</v>
      </c>
      <c r="I13" s="291">
        <v>0</v>
      </c>
      <c r="J13" s="292">
        <v>0</v>
      </c>
      <c r="K13" s="290">
        <f>SQRT(L13^2+M13^2)*1000/(1.73*K16)</f>
        <v>0</v>
      </c>
      <c r="L13" s="291">
        <v>0</v>
      </c>
      <c r="M13" s="292">
        <v>0</v>
      </c>
      <c r="N13" s="290">
        <f>SQRT(O13^2+P13^2)*1000/(1.73*N16)</f>
        <v>0</v>
      </c>
      <c r="O13" s="291">
        <v>0</v>
      </c>
      <c r="P13" s="292">
        <v>0</v>
      </c>
      <c r="Q13" s="290">
        <f>SQRT(R13^2+S13^2)*1000/(1.73*Q16)</f>
        <v>0</v>
      </c>
      <c r="R13" s="291">
        <v>0</v>
      </c>
      <c r="S13" s="292">
        <v>0</v>
      </c>
      <c r="T13" s="290">
        <f>SQRT(U13^2+V13^2)*1000/(1.73*T16)</f>
        <v>0</v>
      </c>
      <c r="U13" s="291">
        <v>0</v>
      </c>
      <c r="V13" s="292">
        <v>0</v>
      </c>
      <c r="W13" s="290">
        <f>SQRT(X13^2+Y13^2)*1000/(1.73*W16)</f>
        <v>0</v>
      </c>
      <c r="X13" s="291">
        <v>0</v>
      </c>
      <c r="Y13" s="292">
        <v>0</v>
      </c>
      <c r="Z13" s="290">
        <f>SQRT(AA13^2+AB13^2)*1000/(1.73*Z16)</f>
        <v>0</v>
      </c>
      <c r="AA13" s="291">
        <v>0</v>
      </c>
      <c r="AB13" s="292">
        <v>0</v>
      </c>
      <c r="AC13" s="290">
        <f>SQRT(AD13^2+AE13^2)*1000/(1.73*AC16)</f>
        <v>0</v>
      </c>
      <c r="AD13" s="291">
        <v>0</v>
      </c>
      <c r="AE13" s="292">
        <v>0</v>
      </c>
      <c r="AF13" s="290">
        <f>SQRT(AG13^2+AH13^2)*1000/(1.73*AF16)</f>
        <v>0</v>
      </c>
      <c r="AG13" s="291">
        <v>0</v>
      </c>
      <c r="AH13" s="292">
        <v>0</v>
      </c>
      <c r="AI13" s="290">
        <f>SQRT(AJ13^2+AK13^2)*1000/(1.73*AI16)</f>
        <v>0</v>
      </c>
      <c r="AJ13" s="291">
        <v>0</v>
      </c>
      <c r="AK13" s="292">
        <v>0</v>
      </c>
      <c r="AL13" s="290">
        <f>SQRT(AM13^2+AN13^2)*1000/(1.73*AL16)</f>
        <v>0</v>
      </c>
      <c r="AM13" s="291">
        <v>0</v>
      </c>
      <c r="AN13" s="292">
        <v>0</v>
      </c>
      <c r="AO13" s="290">
        <f>SQRT(AP13^2+AQ13^2)*1000/(1.73*AO16)</f>
        <v>0</v>
      </c>
      <c r="AP13" s="291">
        <v>0</v>
      </c>
      <c r="AQ13" s="292">
        <v>0</v>
      </c>
      <c r="AR13" s="53"/>
      <c r="AS13" s="53"/>
      <c r="CB13" s="53"/>
      <c r="CC13" s="53"/>
    </row>
    <row r="14" spans="1:84" s="2" customFormat="1" ht="16.5" customHeight="1" thickBot="1" x14ac:dyDescent="0.3">
      <c r="A14" s="54"/>
      <c r="B14" s="55"/>
      <c r="C14" s="56"/>
      <c r="D14" s="57"/>
      <c r="E14" s="58"/>
      <c r="F14" s="59" t="s">
        <v>26</v>
      </c>
      <c r="G14" s="60"/>
      <c r="H14" s="61">
        <f>SQRT(I14^2+J14^2)*1000/(1.73*H17)</f>
        <v>53.628916373657049</v>
      </c>
      <c r="I14" s="863">
        <f>I34+I32</f>
        <v>0.80880000000000007</v>
      </c>
      <c r="J14" s="864">
        <f>J34+J32</f>
        <v>0.62239999999999995</v>
      </c>
      <c r="K14" s="61">
        <f>SQRT(L14^2+M14^2)*1000/(1.73*K17)</f>
        <v>51.331377680945785</v>
      </c>
      <c r="L14" s="863">
        <f>L34+L32</f>
        <v>0.77640000000000009</v>
      </c>
      <c r="M14" s="864">
        <f>M34+M32</f>
        <v>0.59279999999999999</v>
      </c>
      <c r="N14" s="61">
        <f>SQRT(O14^2+P14^2)*1000/(1.73*N17)</f>
        <v>67.159274876891629</v>
      </c>
      <c r="O14" s="863">
        <f>O34+O32</f>
        <v>0.87279999999999991</v>
      </c>
      <c r="P14" s="864">
        <f>P34+P32</f>
        <v>0.93359999999999999</v>
      </c>
      <c r="Q14" s="61">
        <f>SQRT(R14^2+S14^2)*1000/(1.73*Q17)</f>
        <v>100.60078669900047</v>
      </c>
      <c r="R14" s="863">
        <f>R34+R32</f>
        <v>1.2528000000000001</v>
      </c>
      <c r="S14" s="864">
        <f>S34+S32</f>
        <v>1.4476</v>
      </c>
      <c r="T14" s="61">
        <f>SQRT(U14^2+V14^2)*1000/(1.73*T17)</f>
        <v>151.65825412622328</v>
      </c>
      <c r="U14" s="863">
        <f>U34+U32</f>
        <v>2.2284000000000002</v>
      </c>
      <c r="V14" s="864">
        <f>V34+V32</f>
        <v>1.8339999999999999</v>
      </c>
      <c r="W14" s="61">
        <f>SQRT(X14^2+Y14^2)*1000/(1.73*W17)</f>
        <v>158.65946880197484</v>
      </c>
      <c r="X14" s="863">
        <f>X34+X32</f>
        <v>2.3519999999999999</v>
      </c>
      <c r="Y14" s="864">
        <f>Y34+Y32</f>
        <v>1.8932000000000002</v>
      </c>
      <c r="Z14" s="61">
        <f>SQRT(AA14^2+AB14^2)*1000/(1.73*Z17)</f>
        <v>169.1461415937753</v>
      </c>
      <c r="AA14" s="863">
        <f>AA34+AA32</f>
        <v>2.4759999999999995</v>
      </c>
      <c r="AB14" s="864">
        <f>AB34+AB32</f>
        <v>2.0568</v>
      </c>
      <c r="AC14" s="61">
        <f>SQRT(AD14^2+AE14^2)*1000/(1.73*AC17)</f>
        <v>172.32151640682892</v>
      </c>
      <c r="AD14" s="863">
        <f>AD34+AD32</f>
        <v>2.5424000000000002</v>
      </c>
      <c r="AE14" s="864">
        <f>AE34+AE32</f>
        <v>2.0711999999999997</v>
      </c>
      <c r="AF14" s="61">
        <f>SQRT(AG14^2+AH14^2)*1000/(1.73*AF17)</f>
        <v>171.85677829804831</v>
      </c>
      <c r="AG14" s="863">
        <f>AG34+AG32</f>
        <v>2.5299999999999998</v>
      </c>
      <c r="AH14" s="864">
        <f>AH34+AH32</f>
        <v>2.0724</v>
      </c>
      <c r="AI14" s="61">
        <f>SQRT(AJ14^2+AK14^2)*1000/(1.73*AI17)</f>
        <v>166.68881211851186</v>
      </c>
      <c r="AJ14" s="863">
        <f>AJ34+AJ32</f>
        <v>2.4368000000000003</v>
      </c>
      <c r="AK14" s="864">
        <f>AK34+AK32</f>
        <v>2.0308000000000002</v>
      </c>
      <c r="AL14" s="61">
        <f>SQRT(AM14^2+AN14^2)*1000/(1.73*AL17)</f>
        <v>160.53560877644097</v>
      </c>
      <c r="AM14" s="863">
        <f>AM34+AM32</f>
        <v>2.3651999999999997</v>
      </c>
      <c r="AN14" s="864">
        <f>AN34+AN32</f>
        <v>1.9336</v>
      </c>
      <c r="AO14" s="61">
        <f>SQRT(AP14^2+AQ14^2)*1000/(1.73*AO17)</f>
        <v>160.09266774844443</v>
      </c>
      <c r="AP14" s="863">
        <f>AP34+AP32</f>
        <v>2.3519999999999999</v>
      </c>
      <c r="AQ14" s="864">
        <f>AQ34+AQ32</f>
        <v>1.9364000000000001</v>
      </c>
      <c r="AR14" s="53"/>
      <c r="AS14" s="53"/>
      <c r="CB14" s="53"/>
      <c r="CC14" s="53"/>
    </row>
    <row r="15" spans="1:84" s="73" customFormat="1" ht="16.5" customHeight="1" thickBot="1" x14ac:dyDescent="0.3">
      <c r="A15" s="54"/>
      <c r="B15" s="55"/>
      <c r="C15" s="56"/>
      <c r="D15" s="64" t="s">
        <v>27</v>
      </c>
      <c r="E15" s="65"/>
      <c r="F15" s="65"/>
      <c r="G15" s="66"/>
      <c r="H15" s="70">
        <v>7</v>
      </c>
      <c r="I15" s="71"/>
      <c r="J15" s="72"/>
      <c r="K15" s="70">
        <v>7</v>
      </c>
      <c r="L15" s="71"/>
      <c r="M15" s="72"/>
      <c r="N15" s="70">
        <v>7</v>
      </c>
      <c r="O15" s="71"/>
      <c r="P15" s="72"/>
      <c r="Q15" s="70">
        <v>7</v>
      </c>
      <c r="R15" s="71"/>
      <c r="S15" s="72"/>
      <c r="T15" s="70">
        <v>7</v>
      </c>
      <c r="U15" s="71"/>
      <c r="V15" s="72"/>
      <c r="W15" s="70">
        <v>7</v>
      </c>
      <c r="X15" s="71"/>
      <c r="Y15" s="72"/>
      <c r="Z15" s="70">
        <v>7</v>
      </c>
      <c r="AA15" s="71"/>
      <c r="AB15" s="72"/>
      <c r="AC15" s="70">
        <v>7</v>
      </c>
      <c r="AD15" s="71"/>
      <c r="AE15" s="72"/>
      <c r="AF15" s="70">
        <v>7</v>
      </c>
      <c r="AG15" s="71"/>
      <c r="AH15" s="72"/>
      <c r="AI15" s="70">
        <v>7</v>
      </c>
      <c r="AJ15" s="71"/>
      <c r="AK15" s="72"/>
      <c r="AL15" s="70">
        <v>7</v>
      </c>
      <c r="AM15" s="71"/>
      <c r="AN15" s="72"/>
      <c r="AO15" s="70">
        <v>7</v>
      </c>
      <c r="AP15" s="71"/>
      <c r="AQ15" s="72"/>
    </row>
    <row r="16" spans="1:84" s="2" customFormat="1" ht="16.5" customHeight="1" x14ac:dyDescent="0.25">
      <c r="A16" s="54"/>
      <c r="B16" s="55"/>
      <c r="C16" s="56"/>
      <c r="D16" s="74" t="s">
        <v>28</v>
      </c>
      <c r="E16" s="44"/>
      <c r="F16" s="48" t="s">
        <v>25</v>
      </c>
      <c r="G16" s="75"/>
      <c r="H16" s="865">
        <v>120</v>
      </c>
      <c r="I16" s="866"/>
      <c r="J16" s="867"/>
      <c r="K16" s="865">
        <v>120</v>
      </c>
      <c r="L16" s="866"/>
      <c r="M16" s="867"/>
      <c r="N16" s="865">
        <v>120</v>
      </c>
      <c r="O16" s="866"/>
      <c r="P16" s="867"/>
      <c r="Q16" s="865">
        <v>120</v>
      </c>
      <c r="R16" s="866"/>
      <c r="S16" s="867"/>
      <c r="T16" s="865">
        <v>120</v>
      </c>
      <c r="U16" s="866"/>
      <c r="V16" s="867"/>
      <c r="W16" s="865">
        <v>120</v>
      </c>
      <c r="X16" s="866"/>
      <c r="Y16" s="867"/>
      <c r="Z16" s="865">
        <v>120</v>
      </c>
      <c r="AA16" s="866"/>
      <c r="AB16" s="867"/>
      <c r="AC16" s="865">
        <v>120</v>
      </c>
      <c r="AD16" s="866"/>
      <c r="AE16" s="867"/>
      <c r="AF16" s="865">
        <v>120</v>
      </c>
      <c r="AG16" s="866"/>
      <c r="AH16" s="867"/>
      <c r="AI16" s="865">
        <v>120</v>
      </c>
      <c r="AJ16" s="866"/>
      <c r="AK16" s="867"/>
      <c r="AL16" s="865">
        <v>120</v>
      </c>
      <c r="AM16" s="866"/>
      <c r="AN16" s="867"/>
      <c r="AO16" s="865">
        <v>120</v>
      </c>
      <c r="AP16" s="866"/>
      <c r="AQ16" s="867"/>
    </row>
    <row r="17" spans="1:43" s="2" customFormat="1" ht="16.5" customHeight="1" thickBot="1" x14ac:dyDescent="0.3">
      <c r="A17" s="54"/>
      <c r="B17" s="55"/>
      <c r="C17" s="56"/>
      <c r="D17" s="79"/>
      <c r="E17" s="80"/>
      <c r="F17" s="59" t="s">
        <v>26</v>
      </c>
      <c r="G17" s="81"/>
      <c r="H17" s="334">
        <v>11</v>
      </c>
      <c r="I17" s="335"/>
      <c r="J17" s="336"/>
      <c r="K17" s="334">
        <v>11</v>
      </c>
      <c r="L17" s="335"/>
      <c r="M17" s="336"/>
      <c r="N17" s="334">
        <v>11</v>
      </c>
      <c r="O17" s="335"/>
      <c r="P17" s="336"/>
      <c r="Q17" s="334">
        <v>11</v>
      </c>
      <c r="R17" s="335"/>
      <c r="S17" s="336"/>
      <c r="T17" s="334">
        <v>11</v>
      </c>
      <c r="U17" s="335"/>
      <c r="V17" s="336"/>
      <c r="W17" s="334">
        <v>11</v>
      </c>
      <c r="X17" s="335"/>
      <c r="Y17" s="336"/>
      <c r="Z17" s="334">
        <v>11</v>
      </c>
      <c r="AA17" s="335"/>
      <c r="AB17" s="336"/>
      <c r="AC17" s="334">
        <v>11</v>
      </c>
      <c r="AD17" s="335"/>
      <c r="AE17" s="336"/>
      <c r="AF17" s="334">
        <v>11</v>
      </c>
      <c r="AG17" s="335"/>
      <c r="AH17" s="336"/>
      <c r="AI17" s="334">
        <v>11</v>
      </c>
      <c r="AJ17" s="335"/>
      <c r="AK17" s="336"/>
      <c r="AL17" s="334">
        <v>11</v>
      </c>
      <c r="AM17" s="335"/>
      <c r="AN17" s="336"/>
      <c r="AO17" s="334">
        <v>11</v>
      </c>
      <c r="AP17" s="335"/>
      <c r="AQ17" s="336"/>
    </row>
    <row r="18" spans="1:43" s="73" customFormat="1" ht="16.5" customHeight="1" thickBot="1" x14ac:dyDescent="0.3">
      <c r="A18" s="54"/>
      <c r="B18" s="55"/>
      <c r="C18" s="56"/>
      <c r="D18" s="64" t="s">
        <v>29</v>
      </c>
      <c r="E18" s="65"/>
      <c r="F18" s="65"/>
      <c r="G18" s="66"/>
      <c r="H18" s="67" t="s">
        <v>30</v>
      </c>
      <c r="I18" s="68"/>
      <c r="J18" s="69"/>
      <c r="K18" s="67" t="s">
        <v>30</v>
      </c>
      <c r="L18" s="68"/>
      <c r="M18" s="69"/>
      <c r="N18" s="67" t="s">
        <v>30</v>
      </c>
      <c r="O18" s="68"/>
      <c r="P18" s="69"/>
      <c r="Q18" s="67" t="s">
        <v>30</v>
      </c>
      <c r="R18" s="68"/>
      <c r="S18" s="69"/>
      <c r="T18" s="67" t="s">
        <v>30</v>
      </c>
      <c r="U18" s="68"/>
      <c r="V18" s="69"/>
      <c r="W18" s="67" t="s">
        <v>30</v>
      </c>
      <c r="X18" s="68"/>
      <c r="Y18" s="69"/>
      <c r="Z18" s="67" t="s">
        <v>30</v>
      </c>
      <c r="AA18" s="68"/>
      <c r="AB18" s="69"/>
      <c r="AC18" s="67" t="s">
        <v>30</v>
      </c>
      <c r="AD18" s="68"/>
      <c r="AE18" s="69"/>
      <c r="AF18" s="67" t="s">
        <v>30</v>
      </c>
      <c r="AG18" s="68"/>
      <c r="AH18" s="69"/>
      <c r="AI18" s="67" t="s">
        <v>30</v>
      </c>
      <c r="AJ18" s="68"/>
      <c r="AK18" s="69"/>
      <c r="AL18" s="67" t="s">
        <v>30</v>
      </c>
      <c r="AM18" s="68"/>
      <c r="AN18" s="69"/>
      <c r="AO18" s="67" t="s">
        <v>30</v>
      </c>
      <c r="AP18" s="68"/>
      <c r="AQ18" s="69"/>
    </row>
    <row r="19" spans="1:43" s="2" customFormat="1" ht="16.5" customHeight="1" x14ac:dyDescent="0.25">
      <c r="A19" s="74" t="s">
        <v>32</v>
      </c>
      <c r="B19" s="91"/>
      <c r="C19" s="44"/>
      <c r="D19" s="92"/>
      <c r="E19" s="93"/>
      <c r="F19" s="48" t="s">
        <v>25</v>
      </c>
      <c r="G19" s="75"/>
      <c r="H19" s="290">
        <f t="shared" ref="H19:AM20" si="0">H7+H13</f>
        <v>0</v>
      </c>
      <c r="I19" s="291">
        <f t="shared" si="0"/>
        <v>0</v>
      </c>
      <c r="J19" s="292">
        <f t="shared" si="0"/>
        <v>0</v>
      </c>
      <c r="K19" s="290">
        <f t="shared" si="0"/>
        <v>0</v>
      </c>
      <c r="L19" s="291">
        <f t="shared" si="0"/>
        <v>0</v>
      </c>
      <c r="M19" s="292">
        <f t="shared" si="0"/>
        <v>0</v>
      </c>
      <c r="N19" s="290">
        <f t="shared" si="0"/>
        <v>0</v>
      </c>
      <c r="O19" s="291">
        <f t="shared" si="0"/>
        <v>0</v>
      </c>
      <c r="P19" s="292">
        <f t="shared" si="0"/>
        <v>0</v>
      </c>
      <c r="Q19" s="290">
        <f t="shared" si="0"/>
        <v>0</v>
      </c>
      <c r="R19" s="291">
        <f t="shared" si="0"/>
        <v>0</v>
      </c>
      <c r="S19" s="292">
        <f t="shared" si="0"/>
        <v>0</v>
      </c>
      <c r="T19" s="290">
        <f t="shared" si="0"/>
        <v>0</v>
      </c>
      <c r="U19" s="291">
        <f t="shared" si="0"/>
        <v>0</v>
      </c>
      <c r="V19" s="292">
        <f t="shared" si="0"/>
        <v>0</v>
      </c>
      <c r="W19" s="290">
        <f t="shared" si="0"/>
        <v>0</v>
      </c>
      <c r="X19" s="291">
        <f t="shared" si="0"/>
        <v>0</v>
      </c>
      <c r="Y19" s="292">
        <f t="shared" si="0"/>
        <v>0</v>
      </c>
      <c r="Z19" s="290">
        <f t="shared" si="0"/>
        <v>0</v>
      </c>
      <c r="AA19" s="291">
        <f t="shared" si="0"/>
        <v>0</v>
      </c>
      <c r="AB19" s="292">
        <f t="shared" si="0"/>
        <v>0</v>
      </c>
      <c r="AC19" s="290">
        <f t="shared" si="0"/>
        <v>0</v>
      </c>
      <c r="AD19" s="291">
        <f t="shared" si="0"/>
        <v>0</v>
      </c>
      <c r="AE19" s="292">
        <f t="shared" si="0"/>
        <v>0</v>
      </c>
      <c r="AF19" s="290">
        <f t="shared" si="0"/>
        <v>0</v>
      </c>
      <c r="AG19" s="291">
        <f t="shared" si="0"/>
        <v>0</v>
      </c>
      <c r="AH19" s="292">
        <f t="shared" si="0"/>
        <v>0</v>
      </c>
      <c r="AI19" s="290">
        <f t="shared" si="0"/>
        <v>0</v>
      </c>
      <c r="AJ19" s="291">
        <f t="shared" si="0"/>
        <v>0</v>
      </c>
      <c r="AK19" s="292">
        <f t="shared" si="0"/>
        <v>0</v>
      </c>
      <c r="AL19" s="290">
        <f t="shared" si="0"/>
        <v>0</v>
      </c>
      <c r="AM19" s="291">
        <f t="shared" si="0"/>
        <v>0</v>
      </c>
      <c r="AN19" s="292">
        <f>AN7+AN13</f>
        <v>0</v>
      </c>
      <c r="AO19" s="290">
        <f>AO7+AO13</f>
        <v>0</v>
      </c>
      <c r="AP19" s="291">
        <f>AP7+AP13</f>
        <v>0</v>
      </c>
      <c r="AQ19" s="292">
        <f>AQ7+AQ13</f>
        <v>0</v>
      </c>
    </row>
    <row r="20" spans="1:43" s="2" customFormat="1" ht="16.5" customHeight="1" thickBot="1" x14ac:dyDescent="0.3">
      <c r="A20" s="79"/>
      <c r="B20" s="96"/>
      <c r="C20" s="80"/>
      <c r="D20" s="97"/>
      <c r="E20" s="98"/>
      <c r="F20" s="59" t="s">
        <v>26</v>
      </c>
      <c r="G20" s="81"/>
      <c r="H20" s="61">
        <f t="shared" si="0"/>
        <v>107.48274815563727</v>
      </c>
      <c r="I20" s="275">
        <f t="shared" si="0"/>
        <v>1.5668000000000002</v>
      </c>
      <c r="J20" s="276">
        <f t="shared" si="0"/>
        <v>1.2408000000000001</v>
      </c>
      <c r="K20" s="61">
        <f t="shared" si="0"/>
        <v>104.59493571853504</v>
      </c>
      <c r="L20" s="275">
        <f t="shared" si="0"/>
        <v>1.5300000000000002</v>
      </c>
      <c r="M20" s="276">
        <f t="shared" si="0"/>
        <v>1.1996</v>
      </c>
      <c r="N20" s="61">
        <f t="shared" si="0"/>
        <v>120.95073401514182</v>
      </c>
      <c r="O20" s="275">
        <f t="shared" si="0"/>
        <v>1.6133999999999999</v>
      </c>
      <c r="P20" s="276">
        <f t="shared" si="0"/>
        <v>1.571</v>
      </c>
      <c r="Q20" s="61">
        <f t="shared" si="0"/>
        <v>159.5697155909919</v>
      </c>
      <c r="R20" s="275">
        <f t="shared" si="0"/>
        <v>2.0537999999999998</v>
      </c>
      <c r="S20" s="276">
        <f t="shared" si="0"/>
        <v>2.1587999999999998</v>
      </c>
      <c r="T20" s="61">
        <f t="shared" si="0"/>
        <v>234.33710787923485</v>
      </c>
      <c r="U20" s="275">
        <f t="shared" si="0"/>
        <v>3.3302</v>
      </c>
      <c r="V20" s="276">
        <f t="shared" si="0"/>
        <v>2.8545999999999996</v>
      </c>
      <c r="W20" s="61">
        <f t="shared" si="0"/>
        <v>243.78008254793659</v>
      </c>
      <c r="X20" s="275">
        <f t="shared" si="0"/>
        <v>3.5249999999999999</v>
      </c>
      <c r="Y20" s="276">
        <f t="shared" si="0"/>
        <v>2.9006000000000003</v>
      </c>
      <c r="Z20" s="61">
        <f t="shared" si="0"/>
        <v>288.01704534453501</v>
      </c>
      <c r="AA20" s="275">
        <f t="shared" si="0"/>
        <v>4.0239999999999991</v>
      </c>
      <c r="AB20" s="276">
        <f t="shared" si="0"/>
        <v>3.5621999999999998</v>
      </c>
      <c r="AC20" s="61">
        <f t="shared" si="0"/>
        <v>312.28922062176309</v>
      </c>
      <c r="AD20" s="275">
        <f t="shared" si="0"/>
        <v>4.2698</v>
      </c>
      <c r="AE20" s="276">
        <f t="shared" si="0"/>
        <v>3.9367999999999999</v>
      </c>
      <c r="AF20" s="61">
        <f t="shared" si="0"/>
        <v>290.84074413543817</v>
      </c>
      <c r="AG20" s="275">
        <f t="shared" si="0"/>
        <v>4.1125999999999996</v>
      </c>
      <c r="AH20" s="276">
        <f t="shared" si="0"/>
        <v>3.5444</v>
      </c>
      <c r="AI20" s="61">
        <f t="shared" si="0"/>
        <v>306.64328926608516</v>
      </c>
      <c r="AJ20" s="275">
        <f t="shared" si="0"/>
        <v>4.1606000000000005</v>
      </c>
      <c r="AK20" s="276">
        <f t="shared" si="0"/>
        <v>3.8994</v>
      </c>
      <c r="AL20" s="61">
        <f t="shared" si="0"/>
        <v>243.34226376221056</v>
      </c>
      <c r="AM20" s="275">
        <f t="shared" si="0"/>
        <v>3.5105999999999997</v>
      </c>
      <c r="AN20" s="276">
        <f t="shared" ref="AN20:BW20" si="1">AN8+AN14</f>
        <v>2.9085999999999999</v>
      </c>
      <c r="AO20" s="61">
        <f t="shared" si="1"/>
        <v>245.97952013897782</v>
      </c>
      <c r="AP20" s="275">
        <f t="shared" si="1"/>
        <v>3.4984000000000002</v>
      </c>
      <c r="AQ20" s="276">
        <f t="shared" si="1"/>
        <v>2.9946000000000002</v>
      </c>
    </row>
    <row r="21" spans="1:43" s="2" customFormat="1" ht="16.5" customHeight="1" x14ac:dyDescent="0.25">
      <c r="A21" s="101" t="s">
        <v>33</v>
      </c>
      <c r="B21" s="822">
        <v>0</v>
      </c>
      <c r="C21" s="103"/>
      <c r="D21" s="7" t="s">
        <v>34</v>
      </c>
      <c r="E21" s="294">
        <v>0</v>
      </c>
      <c r="F21" s="294"/>
      <c r="G21" s="105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105"/>
    </row>
    <row r="22" spans="1:43" s="2" customFormat="1" ht="16.5" customHeight="1" thickBot="1" x14ac:dyDescent="0.3">
      <c r="A22" s="106" t="s">
        <v>35</v>
      </c>
      <c r="B22" s="107">
        <f>(I20+L20+O20+R20+U20+X20+AA20+AD20+AG20+AJ20+AM20+AP20+I69+L69+O69+R69+U69+X69+AA69+AD69+AG69+AJ69+AM69+AP69)/SQRT((I20+L20+O20+R20+U20+X20+AA20+AD20+AG20+AJ20+AM20+AP20+I69+L69+O69+R69+U69+X69+AA69+AD69+AG69+AJ69+AM69+AP69)^2+(J20+M20+P20+S20+V20+Y20+AB20+AE20+AH20+AK20+AN20+J69+M69+P69+S69+V69+Y69+AB69+AE69+AH69+AK69+AN69+AQ69+AQ20)^2)</f>
        <v>0.75343245814576909</v>
      </c>
      <c r="C22" s="108"/>
      <c r="D22" s="109" t="s">
        <v>36</v>
      </c>
      <c r="E22" s="110">
        <f>(J20+M20+P20+S20+V20+Y20+AB20+AE20+AH20+AK20+AN20+J69+M69+P69+S69+V69+Y69+AB69+AE69+AH69+AK69+AN69+AQ69+AQ20)/(I20+L20+O20+R20+U20+X20+AA20+AD20+AG20+AJ20+AM20+AP20+I69+L69+O69+R69+U69+X69+AA69+AD69+AG69+AJ69+AM69+AP69)</f>
        <v>0.87270637355578673</v>
      </c>
      <c r="F22" s="110"/>
      <c r="G22" s="111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1"/>
    </row>
    <row r="23" spans="1:43" s="2" customFormat="1" ht="16.5" customHeight="1" thickBot="1" x14ac:dyDescent="0.3">
      <c r="A23" s="113"/>
      <c r="B23" s="114"/>
      <c r="C23" s="114"/>
      <c r="D23" s="115"/>
      <c r="E23" s="116"/>
      <c r="F23" s="115"/>
      <c r="G23" s="116"/>
      <c r="H23" s="117"/>
      <c r="I23" s="115"/>
      <c r="J23" s="115"/>
      <c r="K23" s="117"/>
      <c r="L23" s="115"/>
      <c r="M23" s="115"/>
      <c r="N23" s="117"/>
      <c r="O23" s="115"/>
      <c r="P23" s="115"/>
      <c r="Q23" s="117"/>
      <c r="R23" s="115"/>
      <c r="S23" s="115"/>
      <c r="T23" s="117"/>
      <c r="U23" s="115"/>
      <c r="V23" s="115"/>
      <c r="W23" s="117"/>
      <c r="X23" s="115"/>
      <c r="Y23" s="115"/>
      <c r="Z23" s="117"/>
      <c r="AA23" s="115"/>
      <c r="AB23" s="115"/>
      <c r="AC23" s="117"/>
      <c r="AD23" s="115"/>
      <c r="AE23" s="115"/>
      <c r="AF23" s="117"/>
      <c r="AG23" s="115"/>
      <c r="AH23" s="115"/>
      <c r="AI23" s="117"/>
      <c r="AJ23" s="115"/>
      <c r="AK23" s="115"/>
      <c r="AL23" s="117"/>
      <c r="AM23" s="115"/>
      <c r="AN23" s="115"/>
      <c r="AO23" s="117"/>
      <c r="AP23" s="115"/>
      <c r="AQ23" s="115"/>
    </row>
    <row r="24" spans="1:43" s="2" customFormat="1" ht="16.5" customHeight="1" x14ac:dyDescent="0.25">
      <c r="A24" s="118" t="s">
        <v>37</v>
      </c>
      <c r="B24" s="119"/>
      <c r="C24" s="119"/>
      <c r="D24" s="76" t="s">
        <v>38</v>
      </c>
      <c r="E24" s="77"/>
      <c r="F24" s="77" t="s">
        <v>39</v>
      </c>
      <c r="G24" s="78"/>
      <c r="H24" s="120" t="s">
        <v>3</v>
      </c>
      <c r="I24" s="121"/>
      <c r="J24" s="122"/>
      <c r="K24" s="120" t="s">
        <v>4</v>
      </c>
      <c r="L24" s="121"/>
      <c r="M24" s="122"/>
      <c r="N24" s="120" t="s">
        <v>5</v>
      </c>
      <c r="O24" s="121"/>
      <c r="P24" s="122"/>
      <c r="Q24" s="120" t="s">
        <v>6</v>
      </c>
      <c r="R24" s="121"/>
      <c r="S24" s="122"/>
      <c r="T24" s="120" t="s">
        <v>7</v>
      </c>
      <c r="U24" s="121"/>
      <c r="V24" s="122"/>
      <c r="W24" s="120" t="s">
        <v>8</v>
      </c>
      <c r="X24" s="121"/>
      <c r="Y24" s="122"/>
      <c r="Z24" s="120" t="s">
        <v>9</v>
      </c>
      <c r="AA24" s="121"/>
      <c r="AB24" s="122"/>
      <c r="AC24" s="120" t="s">
        <v>10</v>
      </c>
      <c r="AD24" s="121"/>
      <c r="AE24" s="122"/>
      <c r="AF24" s="120" t="s">
        <v>11</v>
      </c>
      <c r="AG24" s="121"/>
      <c r="AH24" s="122"/>
      <c r="AI24" s="120" t="s">
        <v>12</v>
      </c>
      <c r="AJ24" s="121"/>
      <c r="AK24" s="122"/>
      <c r="AL24" s="120" t="s">
        <v>13</v>
      </c>
      <c r="AM24" s="121"/>
      <c r="AN24" s="122"/>
      <c r="AO24" s="120" t="s">
        <v>14</v>
      </c>
      <c r="AP24" s="121"/>
      <c r="AQ24" s="122"/>
    </row>
    <row r="25" spans="1:43" s="2" customFormat="1" ht="16.5" customHeight="1" thickBot="1" x14ac:dyDescent="0.3">
      <c r="A25" s="123" t="s">
        <v>40</v>
      </c>
      <c r="B25" s="124"/>
      <c r="C25" s="124"/>
      <c r="D25" s="125" t="s">
        <v>41</v>
      </c>
      <c r="E25" s="126" t="s">
        <v>42</v>
      </c>
      <c r="F25" s="127" t="s">
        <v>41</v>
      </c>
      <c r="G25" s="128" t="s">
        <v>42</v>
      </c>
      <c r="H25" s="129"/>
      <c r="I25" s="130"/>
      <c r="J25" s="131"/>
      <c r="K25" s="132"/>
      <c r="L25" s="133"/>
      <c r="M25" s="134"/>
      <c r="N25" s="132"/>
      <c r="O25" s="133"/>
      <c r="P25" s="134"/>
      <c r="Q25" s="132"/>
      <c r="R25" s="133"/>
      <c r="S25" s="134"/>
      <c r="T25" s="132"/>
      <c r="U25" s="133"/>
      <c r="V25" s="134"/>
      <c r="W25" s="132"/>
      <c r="X25" s="133"/>
      <c r="Y25" s="134"/>
      <c r="Z25" s="132"/>
      <c r="AA25" s="133"/>
      <c r="AB25" s="134"/>
      <c r="AC25" s="132"/>
      <c r="AD25" s="133"/>
      <c r="AE25" s="134"/>
      <c r="AF25" s="132"/>
      <c r="AG25" s="133"/>
      <c r="AH25" s="134"/>
      <c r="AI25" s="132"/>
      <c r="AJ25" s="133"/>
      <c r="AK25" s="134"/>
      <c r="AL25" s="132"/>
      <c r="AM25" s="133"/>
      <c r="AN25" s="134"/>
      <c r="AO25" s="132"/>
      <c r="AP25" s="133"/>
      <c r="AQ25" s="134"/>
    </row>
    <row r="26" spans="1:43" s="2" customFormat="1" ht="16.5" customHeight="1" x14ac:dyDescent="0.25">
      <c r="A26" s="135" t="s">
        <v>114</v>
      </c>
      <c r="B26" s="136" t="s">
        <v>316</v>
      </c>
      <c r="C26" s="137"/>
      <c r="D26" s="138"/>
      <c r="E26" s="139"/>
      <c r="F26" s="140"/>
      <c r="G26" s="141"/>
      <c r="H26" s="142">
        <f>SQRT(I26^2+J26^2)*1000/(1.73*$H$11)</f>
        <v>19.341017828122816</v>
      </c>
      <c r="I26" s="143">
        <v>0.29879999999999995</v>
      </c>
      <c r="J26" s="144">
        <v>0.18480000000000002</v>
      </c>
      <c r="K26" s="142">
        <f>SQRT(L26^2+M26^2)*1000/(1.73*$H$11)</f>
        <v>19.044971327919836</v>
      </c>
      <c r="L26" s="143">
        <v>0.29760000000000003</v>
      </c>
      <c r="M26" s="144">
        <v>0.17639999999999997</v>
      </c>
      <c r="N26" s="142">
        <f>SQRT(O26^2+P26^2)*1000/(1.73*$H$11)</f>
        <v>19.06621272902099</v>
      </c>
      <c r="O26" s="143">
        <v>0.29099999999999998</v>
      </c>
      <c r="P26" s="144">
        <v>0.18780000000000002</v>
      </c>
      <c r="Q26" s="142">
        <f>SQRT(R26^2+S26^2)*1000/(1.73*$H$11)</f>
        <v>19.397710915264089</v>
      </c>
      <c r="R26" s="143">
        <v>0.29699999999999999</v>
      </c>
      <c r="S26" s="144">
        <v>0.18959999999999999</v>
      </c>
      <c r="T26" s="142">
        <f>SQRT(U26^2+V26^2)*1000/(1.73*$H$11)</f>
        <v>22.619008386648208</v>
      </c>
      <c r="U26" s="143">
        <v>0.36420000000000002</v>
      </c>
      <c r="V26" s="144">
        <v>0.19019999999999998</v>
      </c>
      <c r="W26" s="142">
        <f>SQRT(X26^2+Y26^2)*1000/(1.73*$H$11)</f>
        <v>25.270467252385568</v>
      </c>
      <c r="X26" s="143">
        <v>0.4194</v>
      </c>
      <c r="Y26" s="144">
        <v>0.18660000000000002</v>
      </c>
      <c r="Z26" s="142">
        <f>SQRT(AA26^2+AB26^2)*1000/(1.73*$H$11)</f>
        <v>27.854471878166002</v>
      </c>
      <c r="AA26" s="143">
        <v>0.45839999999999997</v>
      </c>
      <c r="AB26" s="144">
        <v>0.2142</v>
      </c>
      <c r="AC26" s="142">
        <f>SQRT(AD26^2+AE26^2)*1000/(1.73*$H$11)</f>
        <v>27.41689130457755</v>
      </c>
      <c r="AD26" s="143">
        <v>0.45539999999999997</v>
      </c>
      <c r="AE26" s="144">
        <v>0.2016</v>
      </c>
      <c r="AF26" s="142">
        <f>SQRT(AG26^2+AH26^2)*1000/(1.73*$H$11)</f>
        <v>27.151858159360167</v>
      </c>
      <c r="AG26" s="143">
        <v>0.44339999999999996</v>
      </c>
      <c r="AH26" s="144">
        <v>0.216</v>
      </c>
      <c r="AI26" s="142">
        <f>SQRT(AJ26^2+AK26^2)*1000/(1.73*$H$11)</f>
        <v>25.867499829718898</v>
      </c>
      <c r="AJ26" s="143">
        <v>0.42299999999999999</v>
      </c>
      <c r="AK26" s="144">
        <v>0.20460000000000003</v>
      </c>
      <c r="AL26" s="142">
        <f>SQRT(AM26^2+AN26^2)*1000/(1.73*$H$11)</f>
        <v>25.577722436143503</v>
      </c>
      <c r="AM26" s="143">
        <v>0.42060000000000003</v>
      </c>
      <c r="AN26" s="144">
        <v>0.19739999999999999</v>
      </c>
      <c r="AO26" s="142">
        <f>SQRT(AP26^2+AQ26^2)*1000/(1.73*$H$11)</f>
        <v>24.365020693329225</v>
      </c>
      <c r="AP26" s="143">
        <v>0.39119999999999999</v>
      </c>
      <c r="AQ26" s="144">
        <v>0.20699999999999999</v>
      </c>
    </row>
    <row r="27" spans="1:43" s="2" customFormat="1" ht="16.5" customHeight="1" x14ac:dyDescent="0.25">
      <c r="A27" s="145" t="s">
        <v>136</v>
      </c>
      <c r="B27" s="146" t="s">
        <v>317</v>
      </c>
      <c r="C27" s="147"/>
      <c r="D27" s="148"/>
      <c r="E27" s="149"/>
      <c r="F27" s="150"/>
      <c r="G27" s="151"/>
      <c r="H27" s="152">
        <f>SQRT(I27^2+J27^2)*1000/(1.73*$H$11)</f>
        <v>34.768202964501214</v>
      </c>
      <c r="I27" s="153">
        <v>0.45920000000000005</v>
      </c>
      <c r="J27" s="154">
        <v>0.43360000000000004</v>
      </c>
      <c r="K27" s="152">
        <f>SQRT(L27^2+M27^2)*1000/(1.73*$H$11)</f>
        <v>34.200234602993724</v>
      </c>
      <c r="L27" s="153">
        <v>0.44800000000000001</v>
      </c>
      <c r="M27" s="154">
        <v>0.4304</v>
      </c>
      <c r="N27" s="152">
        <f>SQRT(O27^2+P27^2)*1000/(1.73*$H$11)</f>
        <v>35.003050792344816</v>
      </c>
      <c r="O27" s="153">
        <v>0.4496</v>
      </c>
      <c r="P27" s="154">
        <v>0.4496</v>
      </c>
      <c r="Q27" s="152">
        <f>SQRT(R27^2+S27^2)*1000/(1.73*$H$11)</f>
        <v>39.929286538761531</v>
      </c>
      <c r="R27" s="153">
        <v>0.504</v>
      </c>
      <c r="S27" s="154">
        <v>0.52159999999999995</v>
      </c>
      <c r="T27" s="152">
        <f>SQRT(U27^2+V27^2)*1000/(1.73*$H$11)</f>
        <v>61.144152892201298</v>
      </c>
      <c r="U27" s="153">
        <v>0.73759999999999992</v>
      </c>
      <c r="V27" s="154">
        <v>0.83040000000000003</v>
      </c>
      <c r="W27" s="152">
        <f>SQRT(X27^2+Y27^2)*1000/(1.73*$H$11)</f>
        <v>61.342281830225978</v>
      </c>
      <c r="X27" s="153">
        <v>0.75360000000000005</v>
      </c>
      <c r="Y27" s="154">
        <v>0.82079999999999997</v>
      </c>
      <c r="Z27" s="152">
        <f>SQRT(AA27^2+AB27^2)*1000/(1.73*$H$11)</f>
        <v>92.443176431024284</v>
      </c>
      <c r="AA27" s="153">
        <v>1.0735999999999999</v>
      </c>
      <c r="AB27" s="154">
        <v>1.2911999999999999</v>
      </c>
      <c r="AC27" s="152">
        <f>SQRT(AD27^2+AE27^2)*1000/(1.73*$H$11)</f>
        <v>115.03656500454693</v>
      </c>
      <c r="AD27" s="153">
        <v>1.264</v>
      </c>
      <c r="AE27" s="154">
        <v>1.6639999999999999</v>
      </c>
      <c r="AF27" s="152">
        <f>SQRT(AG27^2+AH27^2)*1000/(1.73*$H$11)</f>
        <v>93.053149281107324</v>
      </c>
      <c r="AG27" s="153">
        <v>1.1312</v>
      </c>
      <c r="AH27" s="154">
        <v>1.256</v>
      </c>
      <c r="AI27" s="152">
        <f>SQRT(AJ27^2+AK27^2)*1000/(1.73*$H$11)</f>
        <v>116.27318589369364</v>
      </c>
      <c r="AJ27" s="153">
        <v>1.3008000000000002</v>
      </c>
      <c r="AK27" s="154">
        <v>1.6639999999999999</v>
      </c>
      <c r="AL27" s="152">
        <f>SQRT(AM27^2+AN27^2)*1000/(1.73*$H$11)</f>
        <v>58.220456023027118</v>
      </c>
      <c r="AM27" s="153">
        <v>0.71679999999999999</v>
      </c>
      <c r="AN27" s="154">
        <v>0.77760000000000007</v>
      </c>
      <c r="AO27" s="152">
        <f>SQRT(AP27^2+AQ27^2)*1000/(1.73*$H$11)</f>
        <v>62.352290981541437</v>
      </c>
      <c r="AP27" s="153">
        <v>0.74720000000000009</v>
      </c>
      <c r="AQ27" s="154">
        <v>0.85120000000000007</v>
      </c>
    </row>
    <row r="28" spans="1:43" s="2" customFormat="1" ht="16.5" customHeight="1" x14ac:dyDescent="0.25">
      <c r="A28" s="145" t="s">
        <v>57</v>
      </c>
      <c r="B28" s="146" t="s">
        <v>318</v>
      </c>
      <c r="C28" s="147"/>
      <c r="D28" s="148"/>
      <c r="E28" s="149"/>
      <c r="F28" s="150"/>
      <c r="G28" s="151"/>
      <c r="H28" s="152">
        <f>SQRT(I28^2+J28^2)*1000/(1.73*$H$11)</f>
        <v>2.9343329234699009</v>
      </c>
      <c r="I28" s="153">
        <v>4.5600000000000002E-2</v>
      </c>
      <c r="J28" s="154">
        <v>2.7600000000000003E-2</v>
      </c>
      <c r="K28" s="152">
        <f>SQRT(L28^2+M28^2)*1000/(1.73*$H$11)</f>
        <v>2.5999892524068611</v>
      </c>
      <c r="L28" s="153">
        <v>4.2000000000000003E-2</v>
      </c>
      <c r="M28" s="154">
        <v>2.1600000000000001E-2</v>
      </c>
      <c r="N28" s="152">
        <f>SQRT(O28^2+P28^2)*1000/(1.73*$H$11)</f>
        <v>2.4227409837677616</v>
      </c>
      <c r="O28" s="153">
        <v>3.9599999999999996E-2</v>
      </c>
      <c r="P28" s="154">
        <v>1.9199999999999998E-2</v>
      </c>
      <c r="Q28" s="152">
        <f>SQRT(R28^2+S28^2)*1000/(1.73*$H$11)</f>
        <v>2.4522822385824057</v>
      </c>
      <c r="R28" s="153">
        <v>3.9599999999999996E-2</v>
      </c>
      <c r="S28" s="154">
        <v>2.0399999999999998E-2</v>
      </c>
      <c r="T28" s="152">
        <f>SQRT(U28^2+V28^2)*1000/(1.73*$H$11)</f>
        <v>3.9943759426142948</v>
      </c>
      <c r="U28" s="153">
        <v>0.06</v>
      </c>
      <c r="V28" s="154">
        <v>4.0799999999999996E-2</v>
      </c>
      <c r="W28" s="152">
        <f>SQRT(X28^2+Y28^2)*1000/(1.73*$H$11)</f>
        <v>4.5806601680223853</v>
      </c>
      <c r="X28" s="153">
        <v>6.9599999999999995E-2</v>
      </c>
      <c r="Y28" s="154">
        <v>4.5600000000000002E-2</v>
      </c>
      <c r="Z28" s="152">
        <f>SQRT(AA28^2+AB28^2)*1000/(1.73*$H$11)</f>
        <v>4.2546635013984124</v>
      </c>
      <c r="AA28" s="153">
        <v>6.2399999999999997E-2</v>
      </c>
      <c r="AB28" s="154">
        <v>4.5600000000000002E-2</v>
      </c>
      <c r="AC28" s="152">
        <f>SQRT(AD28^2+AE28^2)*1000/(1.73*$H$11)</f>
        <v>4.5255474308053376</v>
      </c>
      <c r="AD28" s="153">
        <v>6.8400000000000002E-2</v>
      </c>
      <c r="AE28" s="154">
        <v>4.5600000000000002E-2</v>
      </c>
      <c r="AF28" s="152">
        <f>SQRT(AG28^2+AH28^2)*1000/(1.73*$H$11)</f>
        <v>4.4162232636454553</v>
      </c>
      <c r="AG28" s="153">
        <v>6.6000000000000003E-2</v>
      </c>
      <c r="AH28" s="154">
        <v>4.5600000000000002E-2</v>
      </c>
      <c r="AI28" s="152">
        <f>SQRT(AJ28^2+AK28^2)*1000/(1.73*$H$11)</f>
        <v>4.2873607239208464</v>
      </c>
      <c r="AJ28" s="153">
        <v>6.4799999999999996E-2</v>
      </c>
      <c r="AK28" s="154">
        <v>4.3200000000000002E-2</v>
      </c>
      <c r="AL28" s="152">
        <f>SQRT(AM28^2+AN28^2)*1000/(1.73*$H$11)</f>
        <v>4.6721597912698734</v>
      </c>
      <c r="AM28" s="153">
        <v>7.0800000000000016E-2</v>
      </c>
      <c r="AN28" s="154">
        <v>4.6799999999999994E-2</v>
      </c>
      <c r="AO28" s="152">
        <f>SQRT(AP28^2+AQ28^2)*1000/(1.73*$H$11)</f>
        <v>4.2546635013984124</v>
      </c>
      <c r="AP28" s="153">
        <v>6.2399999999999997E-2</v>
      </c>
      <c r="AQ28" s="154">
        <v>4.5600000000000002E-2</v>
      </c>
    </row>
    <row r="29" spans="1:43" s="2" customFormat="1" ht="17.25" customHeight="1" x14ac:dyDescent="0.25">
      <c r="A29" s="145" t="s">
        <v>61</v>
      </c>
      <c r="B29" s="146" t="s">
        <v>319</v>
      </c>
      <c r="C29" s="147"/>
      <c r="D29" s="148"/>
      <c r="E29" s="149"/>
      <c r="F29" s="150"/>
      <c r="G29" s="151"/>
      <c r="H29" s="152">
        <f>SQRT(I29^2+J29^2)*1000/(1.73*$H$11)</f>
        <v>13.748771340816747</v>
      </c>
      <c r="I29" s="153">
        <v>0.20319999999999999</v>
      </c>
      <c r="J29" s="154">
        <v>0.1452</v>
      </c>
      <c r="K29" s="152">
        <f>SQRT(L29^2+M29^2)*1000/(1.73*$H$11)</f>
        <v>12.82999740836058</v>
      </c>
      <c r="L29" s="153">
        <v>0.19040000000000001</v>
      </c>
      <c r="M29" s="154">
        <v>0.13440000000000002</v>
      </c>
      <c r="N29" s="152">
        <f>SQRT(O29^2+P29^2)*1000/(1.73*$H$11)</f>
        <v>11.928883183935787</v>
      </c>
      <c r="O29" s="153">
        <v>0.182</v>
      </c>
      <c r="P29" s="154">
        <v>0.1176</v>
      </c>
      <c r="Q29" s="152">
        <f>SQRT(R29^2+S29^2)*1000/(1.73*$H$11)</f>
        <v>13.784979538683599</v>
      </c>
      <c r="R29" s="153">
        <v>0.218</v>
      </c>
      <c r="S29" s="154">
        <v>0.1232</v>
      </c>
      <c r="T29" s="152">
        <f>SQRT(U29^2+V29^2)*1000/(1.73*$H$11)</f>
        <v>18.011773337888414</v>
      </c>
      <c r="U29" s="153">
        <v>0.29320000000000007</v>
      </c>
      <c r="V29" s="154">
        <v>0.1452</v>
      </c>
      <c r="W29" s="152">
        <f>SQRT(X29^2+Y29^2)*1000/(1.73*$H$11)</f>
        <v>21.1132623914086</v>
      </c>
      <c r="X29" s="153">
        <v>0.34799999999999998</v>
      </c>
      <c r="Y29" s="154">
        <v>0.16119999999999998</v>
      </c>
      <c r="Z29" s="152">
        <f>SQRT(AA29^2+AB29^2)*1000/(1.73*$H$11)</f>
        <v>23.011569910937197</v>
      </c>
      <c r="AA29" s="153">
        <v>0.37839999999999996</v>
      </c>
      <c r="AB29" s="154">
        <v>0.17760000000000001</v>
      </c>
      <c r="AC29" s="152">
        <f>SQRT(AD29^2+AE29^2)*1000/(1.73*$H$11)</f>
        <v>24.265697119437913</v>
      </c>
      <c r="AD29" s="153">
        <v>0.40200000000000002</v>
      </c>
      <c r="AE29" s="154">
        <v>0.18080000000000002</v>
      </c>
      <c r="AF29" s="152">
        <f>SQRT(AG29^2+AH29^2)*1000/(1.73*$H$11)</f>
        <v>25.096661801785817</v>
      </c>
      <c r="AG29" s="153">
        <v>0.41439999999999999</v>
      </c>
      <c r="AH29" s="154">
        <v>0.19</v>
      </c>
      <c r="AI29" s="152">
        <f>SQRT(AJ29^2+AK29^2)*1000/(1.73*$H$11)</f>
        <v>24.713457105445112</v>
      </c>
      <c r="AJ29" s="153">
        <v>0.40560000000000002</v>
      </c>
      <c r="AK29" s="154">
        <v>0.19240000000000002</v>
      </c>
      <c r="AL29" s="152">
        <f>SQRT(AM29^2+AN29^2)*1000/(1.73*$H$11)</f>
        <v>25.391929741816075</v>
      </c>
      <c r="AM29" s="153">
        <v>0.41919999999999996</v>
      </c>
      <c r="AN29" s="154">
        <v>0.19239999999999999</v>
      </c>
      <c r="AO29" s="152">
        <f>SQRT(AP29^2+AQ29^2)*1000/(1.73*$H$11)</f>
        <v>24.255543731322398</v>
      </c>
      <c r="AP29" s="153">
        <v>0.3952</v>
      </c>
      <c r="AQ29" s="154">
        <v>0.1948</v>
      </c>
    </row>
    <row r="30" spans="1:43" s="2" customFormat="1" ht="16.5" customHeight="1" x14ac:dyDescent="0.25">
      <c r="A30" s="145" t="s">
        <v>138</v>
      </c>
      <c r="B30" s="146" t="s">
        <v>320</v>
      </c>
      <c r="C30" s="147"/>
      <c r="D30" s="148"/>
      <c r="E30" s="149"/>
      <c r="F30" s="150"/>
      <c r="G30" s="151"/>
      <c r="H30" s="152">
        <f>SQRT(I30^2+J30^2)*1000/(1.73*$H$11)</f>
        <v>39.192396597194765</v>
      </c>
      <c r="I30" s="153">
        <v>0.55200000000000005</v>
      </c>
      <c r="J30" s="154">
        <v>0.4496</v>
      </c>
      <c r="K30" s="152">
        <f>SQRT(L30^2+M30^2)*1000/(1.73*$H$11)</f>
        <v>38.406856472948355</v>
      </c>
      <c r="L30" s="153">
        <v>0.54400000000000004</v>
      </c>
      <c r="M30" s="154">
        <v>0.43680000000000002</v>
      </c>
      <c r="N30" s="152">
        <f>SQRT(O30^2+P30^2)*1000/(1.73*$H$11)</f>
        <v>56.650359425486187</v>
      </c>
      <c r="O30" s="153">
        <v>0.6512</v>
      </c>
      <c r="P30" s="154">
        <v>0.79679999999999995</v>
      </c>
      <c r="Q30" s="152">
        <f>SQRT(R30^2+S30^2)*1000/(1.73*$H$11)</f>
        <v>90.304305675837199</v>
      </c>
      <c r="R30" s="153">
        <v>0.99520000000000008</v>
      </c>
      <c r="S30" s="154">
        <v>1.304</v>
      </c>
      <c r="T30" s="152">
        <f>SQRT(U30^2+V30^2)*1000/(1.73*$H$11)</f>
        <v>137.10155389237784</v>
      </c>
      <c r="U30" s="153">
        <v>1.8672</v>
      </c>
      <c r="V30" s="154">
        <v>1.6479999999999999</v>
      </c>
      <c r="W30" s="152">
        <f>SQRT(X30^2+Y30^2)*1000/(1.73*$H$11)</f>
        <v>141.27667331367266</v>
      </c>
      <c r="X30" s="153">
        <v>1.9344000000000001</v>
      </c>
      <c r="Y30" s="154">
        <v>1.6864000000000001</v>
      </c>
      <c r="Z30" s="152">
        <f>SQRT(AA30^2+AB30^2)*1000/(1.73*$H$11)</f>
        <v>150.80464355017961</v>
      </c>
      <c r="AA30" s="153">
        <v>2.0351999999999997</v>
      </c>
      <c r="AB30" s="154">
        <v>1.8335999999999999</v>
      </c>
      <c r="AC30" s="152">
        <f>SQRT(AD30^2+AE30^2)*1000/(1.73*$H$11)</f>
        <v>152.72509979496851</v>
      </c>
      <c r="AD30" s="153">
        <v>2.0720000000000001</v>
      </c>
      <c r="AE30" s="154">
        <v>1.8448</v>
      </c>
      <c r="AF30" s="152">
        <f>SQRT(AG30^2+AH30^2)*1000/(1.73*$H$11)</f>
        <v>151.18435393467993</v>
      </c>
      <c r="AG30" s="153">
        <v>2.0415999999999999</v>
      </c>
      <c r="AH30" s="154">
        <v>1.8368</v>
      </c>
      <c r="AI30" s="152">
        <f>SQRT(AJ30^2+AK30^2)*1000/(1.73*$H$11)</f>
        <v>146.57892881980524</v>
      </c>
      <c r="AJ30" s="153">
        <v>1.9664000000000001</v>
      </c>
      <c r="AK30" s="154">
        <v>1.7952000000000001</v>
      </c>
      <c r="AL30" s="152">
        <f>SQRT(AM30^2+AN30^2)*1000/(1.73*$H$11)</f>
        <v>139.13151446404444</v>
      </c>
      <c r="AM30" s="153">
        <v>1.8751999999999998</v>
      </c>
      <c r="AN30" s="154">
        <v>1.6944000000000001</v>
      </c>
      <c r="AO30" s="152">
        <f>SQRT(AP30^2+AQ30^2)*1000/(1.73*$H$11)</f>
        <v>139.97629163374631</v>
      </c>
      <c r="AP30" s="153">
        <v>1.8944000000000001</v>
      </c>
      <c r="AQ30" s="154">
        <v>1.696</v>
      </c>
    </row>
    <row r="31" spans="1:43" s="2" customFormat="1" ht="16.5" customHeight="1" x14ac:dyDescent="0.25">
      <c r="A31" s="161"/>
      <c r="B31" s="146" t="s">
        <v>75</v>
      </c>
      <c r="C31" s="147"/>
      <c r="D31" s="162"/>
      <c r="E31" s="163"/>
      <c r="F31" s="164"/>
      <c r="G31" s="165"/>
      <c r="H31" s="155">
        <f>SQRT(I31^2+J31^2)*1000/(1.73*0.4)</f>
        <v>0</v>
      </c>
      <c r="I31" s="379">
        <v>0</v>
      </c>
      <c r="J31" s="157">
        <v>0</v>
      </c>
      <c r="K31" s="152">
        <f>SQRT(L31^2+M31^2)*1000/(1.73*0.4)</f>
        <v>11.560693641618496</v>
      </c>
      <c r="L31" s="167">
        <v>8.0000000000000002E-3</v>
      </c>
      <c r="M31" s="157">
        <v>0</v>
      </c>
      <c r="N31" s="155">
        <f>SQRT(O31^2+P31^2)*1000/(1.73*0.4)</f>
        <v>0</v>
      </c>
      <c r="O31" s="379">
        <v>0</v>
      </c>
      <c r="P31" s="157">
        <v>0</v>
      </c>
      <c r="Q31" s="155">
        <f>SQRT(R31^2+S31^2)*1000/(1.73*0.4)</f>
        <v>0</v>
      </c>
      <c r="R31" s="379">
        <v>0</v>
      </c>
      <c r="S31" s="157">
        <v>0</v>
      </c>
      <c r="T31" s="155">
        <f>SQRT(U31^2+V31^2)*1000/(1.73*0.4)</f>
        <v>0</v>
      </c>
      <c r="U31" s="379">
        <v>0</v>
      </c>
      <c r="V31" s="157">
        <v>0</v>
      </c>
      <c r="W31" s="155">
        <v>0</v>
      </c>
      <c r="X31" s="379">
        <v>0</v>
      </c>
      <c r="Y31" s="157">
        <v>0</v>
      </c>
      <c r="Z31" s="152">
        <f>SQRT(AA31^2+AB31^2)*1000/(1.73*0.4)</f>
        <v>23.121387283236992</v>
      </c>
      <c r="AA31" s="167">
        <v>1.6E-2</v>
      </c>
      <c r="AB31" s="157">
        <v>0</v>
      </c>
      <c r="AC31" s="152">
        <f>SQRT(AD31^2+AE31^2)*1000/(1.73*0.4)</f>
        <v>11.560693641618496</v>
      </c>
      <c r="AD31" s="167">
        <v>8.0000000000000002E-3</v>
      </c>
      <c r="AE31" s="157">
        <v>0</v>
      </c>
      <c r="AF31" s="152">
        <f>SQRT(AG31^2+AH31^2)*1000/(1.73*0.4)</f>
        <v>11.560693641618496</v>
      </c>
      <c r="AG31" s="167">
        <v>8.0000000000000002E-3</v>
      </c>
      <c r="AH31" s="157">
        <v>0</v>
      </c>
      <c r="AI31" s="155">
        <f>SQRT(AJ31^2+AK31^2)*1000/(1.73*0.4)</f>
        <v>0</v>
      </c>
      <c r="AJ31" s="379">
        <v>0</v>
      </c>
      <c r="AK31" s="157">
        <v>0</v>
      </c>
      <c r="AL31" s="152">
        <f>SQRT(AM31^2+AN31^2)*1000/(1.73*0.4)</f>
        <v>11.560693641618496</v>
      </c>
      <c r="AM31" s="167">
        <v>8.0000000000000002E-3</v>
      </c>
      <c r="AN31" s="157">
        <v>0</v>
      </c>
      <c r="AO31" s="152">
        <f>SQRT(AP31^2+AQ31^2)*1000/(1.73*0.4)</f>
        <v>11.560693641618496</v>
      </c>
      <c r="AP31" s="167">
        <v>8.0000000000000002E-3</v>
      </c>
      <c r="AQ31" s="157">
        <v>0</v>
      </c>
    </row>
    <row r="32" spans="1:43" s="2" customFormat="1" ht="16.5" customHeight="1" thickBot="1" x14ac:dyDescent="0.3">
      <c r="A32" s="169"/>
      <c r="B32" s="170" t="s">
        <v>76</v>
      </c>
      <c r="C32" s="171"/>
      <c r="D32" s="172"/>
      <c r="E32" s="163"/>
      <c r="F32" s="173"/>
      <c r="G32" s="174"/>
      <c r="H32" s="152">
        <f>SQRT(I32^2+J32^2)*1000/(1.73*0.4)</f>
        <v>11.560693641618496</v>
      </c>
      <c r="I32" s="183">
        <v>8.0000000000000002E-3</v>
      </c>
      <c r="J32" s="868">
        <v>0</v>
      </c>
      <c r="K32" s="155">
        <f>SQRT(L32^2+M32^2)*1000/(1.73*0.4)</f>
        <v>0</v>
      </c>
      <c r="L32" s="869">
        <v>0</v>
      </c>
      <c r="M32" s="868">
        <v>0</v>
      </c>
      <c r="N32" s="155">
        <f>SQRT(O32^2+P32^2)*1000/(1.73*0.4)</f>
        <v>0</v>
      </c>
      <c r="O32" s="869">
        <v>0</v>
      </c>
      <c r="P32" s="868">
        <v>0</v>
      </c>
      <c r="Q32" s="155">
        <f>SQRT(R32^2+S32^2)*1000/(1.73*0.4)</f>
        <v>0</v>
      </c>
      <c r="R32" s="869">
        <v>0</v>
      </c>
      <c r="S32" s="868">
        <v>0</v>
      </c>
      <c r="T32" s="152">
        <f>SQRT(U32^2+V32^2)*1000/(1.73*0.4)</f>
        <v>11.560693641618496</v>
      </c>
      <c r="U32" s="183">
        <v>8.0000000000000002E-3</v>
      </c>
      <c r="V32" s="868">
        <v>0</v>
      </c>
      <c r="W32" s="155">
        <v>0</v>
      </c>
      <c r="X32" s="869">
        <v>0</v>
      </c>
      <c r="Y32" s="868">
        <v>0</v>
      </c>
      <c r="Z32" s="155">
        <f>SQRT(AA32^2+AB32^2)*1000/(1.73*0.4)</f>
        <v>0</v>
      </c>
      <c r="AA32" s="869">
        <v>0</v>
      </c>
      <c r="AB32" s="868">
        <v>0</v>
      </c>
      <c r="AC32" s="155">
        <f>SQRT(AD32^2+AE32^2)*1000/(1.73*0.4)</f>
        <v>0</v>
      </c>
      <c r="AD32" s="869">
        <v>0</v>
      </c>
      <c r="AE32" s="868">
        <v>0</v>
      </c>
      <c r="AF32" s="152">
        <f>SQRT(AG32^2+AH32^2)*1000/(1.73*0.4)</f>
        <v>11.560693641618496</v>
      </c>
      <c r="AG32" s="183">
        <v>8.0000000000000002E-3</v>
      </c>
      <c r="AH32" s="868">
        <v>0</v>
      </c>
      <c r="AI32" s="155">
        <f>SQRT(AJ32^2+AK32^2)*1000/(1.73*0.4)</f>
        <v>0</v>
      </c>
      <c r="AJ32" s="869">
        <v>0</v>
      </c>
      <c r="AK32" s="868">
        <v>0</v>
      </c>
      <c r="AL32" s="155">
        <f>SQRT(AM32^2+AN32^2)*1000/(1.73*0.4)</f>
        <v>0</v>
      </c>
      <c r="AM32" s="869">
        <v>0</v>
      </c>
      <c r="AN32" s="868">
        <v>0</v>
      </c>
      <c r="AO32" s="155">
        <f>SQRT(AP32^2+AQ32^2)*1000/(1.73*0.4)</f>
        <v>0</v>
      </c>
      <c r="AP32" s="869">
        <v>0</v>
      </c>
      <c r="AQ32" s="868">
        <v>0</v>
      </c>
    </row>
    <row r="33" spans="1:81" s="2" customFormat="1" ht="16.5" customHeight="1" x14ac:dyDescent="0.25">
      <c r="A33" s="176" t="s">
        <v>77</v>
      </c>
      <c r="B33" s="177"/>
      <c r="C33" s="177"/>
      <c r="D33" s="177"/>
      <c r="E33" s="177"/>
      <c r="F33" s="177"/>
      <c r="G33" s="178"/>
      <c r="H33" s="142">
        <f>H26+H27</f>
        <v>54.109220792624029</v>
      </c>
      <c r="I33" s="143">
        <f>I26+I27</f>
        <v>0.75800000000000001</v>
      </c>
      <c r="J33" s="144">
        <f>J26+J27</f>
        <v>0.61840000000000006</v>
      </c>
      <c r="K33" s="142">
        <f>K26+K27</f>
        <v>53.245205930913556</v>
      </c>
      <c r="L33" s="143">
        <f t="shared" ref="L33:AQ33" si="2">L26+L27</f>
        <v>0.74560000000000004</v>
      </c>
      <c r="M33" s="144">
        <f t="shared" si="2"/>
        <v>0.60680000000000001</v>
      </c>
      <c r="N33" s="142">
        <f t="shared" si="2"/>
        <v>54.069263521365805</v>
      </c>
      <c r="O33" s="143">
        <f t="shared" si="2"/>
        <v>0.74059999999999993</v>
      </c>
      <c r="P33" s="144">
        <f t="shared" si="2"/>
        <v>0.63739999999999997</v>
      </c>
      <c r="Q33" s="142">
        <f t="shared" si="2"/>
        <v>59.326997454025616</v>
      </c>
      <c r="R33" s="143">
        <f t="shared" si="2"/>
        <v>0.80099999999999993</v>
      </c>
      <c r="S33" s="144">
        <f t="shared" si="2"/>
        <v>0.71119999999999994</v>
      </c>
      <c r="T33" s="142">
        <f t="shared" si="2"/>
        <v>83.763161278849509</v>
      </c>
      <c r="U33" s="143">
        <f t="shared" si="2"/>
        <v>1.1017999999999999</v>
      </c>
      <c r="V33" s="144">
        <f t="shared" si="2"/>
        <v>1.0206</v>
      </c>
      <c r="W33" s="142">
        <f t="shared" si="2"/>
        <v>86.612749082611543</v>
      </c>
      <c r="X33" s="143">
        <f t="shared" si="2"/>
        <v>1.173</v>
      </c>
      <c r="Y33" s="144">
        <f t="shared" si="2"/>
        <v>1.0074000000000001</v>
      </c>
      <c r="Z33" s="142">
        <f t="shared" si="2"/>
        <v>120.29764830919029</v>
      </c>
      <c r="AA33" s="143">
        <f t="shared" si="2"/>
        <v>1.5319999999999998</v>
      </c>
      <c r="AB33" s="144">
        <f t="shared" si="2"/>
        <v>1.5053999999999998</v>
      </c>
      <c r="AC33" s="142">
        <f t="shared" si="2"/>
        <v>142.45345630912448</v>
      </c>
      <c r="AD33" s="143">
        <f t="shared" si="2"/>
        <v>1.7194</v>
      </c>
      <c r="AE33" s="144">
        <f t="shared" si="2"/>
        <v>1.8655999999999999</v>
      </c>
      <c r="AF33" s="142">
        <f t="shared" si="2"/>
        <v>120.20500744046748</v>
      </c>
      <c r="AG33" s="143">
        <f t="shared" si="2"/>
        <v>1.5746</v>
      </c>
      <c r="AH33" s="144">
        <f t="shared" si="2"/>
        <v>1.472</v>
      </c>
      <c r="AI33" s="142">
        <f t="shared" si="2"/>
        <v>142.14068572341253</v>
      </c>
      <c r="AJ33" s="143">
        <f t="shared" si="2"/>
        <v>1.7238000000000002</v>
      </c>
      <c r="AK33" s="144">
        <f t="shared" si="2"/>
        <v>1.8686</v>
      </c>
      <c r="AL33" s="142">
        <f t="shared" si="2"/>
        <v>83.798178459170629</v>
      </c>
      <c r="AM33" s="143">
        <f t="shared" si="2"/>
        <v>1.1374</v>
      </c>
      <c r="AN33" s="144">
        <f t="shared" si="2"/>
        <v>0.97500000000000009</v>
      </c>
      <c r="AO33" s="142">
        <f t="shared" si="2"/>
        <v>86.717311674870658</v>
      </c>
      <c r="AP33" s="143">
        <f t="shared" si="2"/>
        <v>1.1384000000000001</v>
      </c>
      <c r="AQ33" s="144">
        <f t="shared" si="2"/>
        <v>1.0582</v>
      </c>
      <c r="AR33" s="53"/>
      <c r="AS33" s="53"/>
    </row>
    <row r="34" spans="1:81" s="2" customFormat="1" ht="16.5" customHeight="1" thickBot="1" x14ac:dyDescent="0.3">
      <c r="A34" s="179" t="s">
        <v>78</v>
      </c>
      <c r="B34" s="180"/>
      <c r="C34" s="180"/>
      <c r="D34" s="180"/>
      <c r="E34" s="180"/>
      <c r="F34" s="180"/>
      <c r="G34" s="181"/>
      <c r="H34" s="182">
        <f>H30+H29+H28</f>
        <v>55.875500861481413</v>
      </c>
      <c r="I34" s="183">
        <f>I30+I29+I28</f>
        <v>0.80080000000000007</v>
      </c>
      <c r="J34" s="184">
        <f>J30+J29+J28</f>
        <v>0.62239999999999995</v>
      </c>
      <c r="K34" s="182">
        <f>K30+K29+K28</f>
        <v>53.836843133715796</v>
      </c>
      <c r="L34" s="183">
        <f t="shared" ref="L34:AQ34" si="3">L30+L29+L28</f>
        <v>0.77640000000000009</v>
      </c>
      <c r="M34" s="184">
        <f t="shared" si="3"/>
        <v>0.59279999999999999</v>
      </c>
      <c r="N34" s="182">
        <f t="shared" si="3"/>
        <v>71.001983593189735</v>
      </c>
      <c r="O34" s="183">
        <f t="shared" si="3"/>
        <v>0.87279999999999991</v>
      </c>
      <c r="P34" s="184">
        <f t="shared" si="3"/>
        <v>0.93359999999999999</v>
      </c>
      <c r="Q34" s="182">
        <f t="shared" si="3"/>
        <v>106.5415674531032</v>
      </c>
      <c r="R34" s="183">
        <f t="shared" si="3"/>
        <v>1.2528000000000001</v>
      </c>
      <c r="S34" s="184">
        <f t="shared" si="3"/>
        <v>1.4476</v>
      </c>
      <c r="T34" s="182">
        <f t="shared" si="3"/>
        <v>159.10770317288052</v>
      </c>
      <c r="U34" s="183">
        <f t="shared" si="3"/>
        <v>2.2204000000000002</v>
      </c>
      <c r="V34" s="184">
        <f t="shared" si="3"/>
        <v>1.8339999999999999</v>
      </c>
      <c r="W34" s="182">
        <f t="shared" si="3"/>
        <v>166.97059587310363</v>
      </c>
      <c r="X34" s="183">
        <f t="shared" si="3"/>
        <v>2.3519999999999999</v>
      </c>
      <c r="Y34" s="184">
        <f t="shared" si="3"/>
        <v>1.8932000000000002</v>
      </c>
      <c r="Z34" s="182">
        <f t="shared" si="3"/>
        <v>178.07087696251523</v>
      </c>
      <c r="AA34" s="183">
        <f t="shared" si="3"/>
        <v>2.4759999999999995</v>
      </c>
      <c r="AB34" s="184">
        <f t="shared" si="3"/>
        <v>2.0568</v>
      </c>
      <c r="AC34" s="182">
        <f t="shared" si="3"/>
        <v>181.51634434521176</v>
      </c>
      <c r="AD34" s="183">
        <f t="shared" si="3"/>
        <v>2.5424000000000002</v>
      </c>
      <c r="AE34" s="184">
        <f t="shared" si="3"/>
        <v>2.0711999999999997</v>
      </c>
      <c r="AF34" s="182">
        <f t="shared" si="3"/>
        <v>180.69723900011121</v>
      </c>
      <c r="AG34" s="183">
        <f t="shared" si="3"/>
        <v>2.5219999999999998</v>
      </c>
      <c r="AH34" s="184">
        <f t="shared" si="3"/>
        <v>2.0724</v>
      </c>
      <c r="AI34" s="182">
        <f t="shared" si="3"/>
        <v>175.5797466491712</v>
      </c>
      <c r="AJ34" s="183">
        <f t="shared" si="3"/>
        <v>2.4368000000000003</v>
      </c>
      <c r="AK34" s="184">
        <f t="shared" si="3"/>
        <v>2.0308000000000002</v>
      </c>
      <c r="AL34" s="182">
        <f t="shared" si="3"/>
        <v>169.19560399713041</v>
      </c>
      <c r="AM34" s="183">
        <f t="shared" si="3"/>
        <v>2.3651999999999997</v>
      </c>
      <c r="AN34" s="184">
        <f t="shared" si="3"/>
        <v>1.9336</v>
      </c>
      <c r="AO34" s="182">
        <f t="shared" si="3"/>
        <v>168.48649886646714</v>
      </c>
      <c r="AP34" s="183">
        <f t="shared" si="3"/>
        <v>2.3519999999999999</v>
      </c>
      <c r="AQ34" s="184">
        <f t="shared" si="3"/>
        <v>1.9364000000000001</v>
      </c>
      <c r="AR34" s="53"/>
      <c r="AS34" s="53"/>
    </row>
    <row r="35" spans="1:81" s="2" customFormat="1" ht="16.5" customHeight="1" thickBot="1" x14ac:dyDescent="0.3">
      <c r="A35" s="185" t="s">
        <v>79</v>
      </c>
      <c r="B35" s="186"/>
      <c r="C35" s="186"/>
      <c r="D35" s="186"/>
      <c r="E35" s="186"/>
      <c r="F35" s="186"/>
      <c r="G35" s="186"/>
      <c r="H35" s="187">
        <f>H33+H34</f>
        <v>109.98472165410544</v>
      </c>
      <c r="I35" s="188">
        <f>I33+I34</f>
        <v>1.5588000000000002</v>
      </c>
      <c r="J35" s="189">
        <f>J33+J34</f>
        <v>1.2408000000000001</v>
      </c>
      <c r="K35" s="187">
        <f>K33+K34</f>
        <v>107.08204906462936</v>
      </c>
      <c r="L35" s="188">
        <f t="shared" ref="L35:AQ35" si="4">L33+L34</f>
        <v>1.5220000000000002</v>
      </c>
      <c r="M35" s="189">
        <f t="shared" si="4"/>
        <v>1.1996</v>
      </c>
      <c r="N35" s="187">
        <f>N33+N34</f>
        <v>125.07124711455555</v>
      </c>
      <c r="O35" s="188">
        <f t="shared" si="4"/>
        <v>1.6133999999999999</v>
      </c>
      <c r="P35" s="189">
        <f t="shared" si="4"/>
        <v>1.571</v>
      </c>
      <c r="Q35" s="187">
        <f>Q33+Q34</f>
        <v>165.86856490712881</v>
      </c>
      <c r="R35" s="188">
        <f t="shared" si="4"/>
        <v>2.0537999999999998</v>
      </c>
      <c r="S35" s="189">
        <f t="shared" si="4"/>
        <v>2.1587999999999998</v>
      </c>
      <c r="T35" s="187">
        <f>T33+T34</f>
        <v>242.87086445173003</v>
      </c>
      <c r="U35" s="188">
        <f t="shared" si="4"/>
        <v>3.3222</v>
      </c>
      <c r="V35" s="189">
        <f t="shared" si="4"/>
        <v>2.8545999999999996</v>
      </c>
      <c r="W35" s="187">
        <f t="shared" si="4"/>
        <v>253.58334495571518</v>
      </c>
      <c r="X35" s="188">
        <f t="shared" si="4"/>
        <v>3.5249999999999999</v>
      </c>
      <c r="Y35" s="189">
        <f t="shared" si="4"/>
        <v>2.9006000000000003</v>
      </c>
      <c r="Z35" s="187">
        <f>Z33+Z34</f>
        <v>298.36852527170549</v>
      </c>
      <c r="AA35" s="188">
        <f t="shared" si="4"/>
        <v>4.0079999999999991</v>
      </c>
      <c r="AB35" s="189">
        <f t="shared" si="4"/>
        <v>3.5621999999999998</v>
      </c>
      <c r="AC35" s="187">
        <f>AC33+AC34</f>
        <v>323.96980065433627</v>
      </c>
      <c r="AD35" s="188">
        <f t="shared" si="4"/>
        <v>4.2618</v>
      </c>
      <c r="AE35" s="189">
        <f t="shared" si="4"/>
        <v>3.9367999999999999</v>
      </c>
      <c r="AF35" s="187">
        <f>AF33+AF34</f>
        <v>300.90224644057866</v>
      </c>
      <c r="AG35" s="188">
        <f t="shared" si="4"/>
        <v>4.0965999999999996</v>
      </c>
      <c r="AH35" s="189">
        <f t="shared" si="4"/>
        <v>3.5444</v>
      </c>
      <c r="AI35" s="187">
        <f>AI33+AI34</f>
        <v>317.72043237258373</v>
      </c>
      <c r="AJ35" s="188">
        <f t="shared" si="4"/>
        <v>4.1606000000000005</v>
      </c>
      <c r="AK35" s="189">
        <f t="shared" si="4"/>
        <v>3.8994</v>
      </c>
      <c r="AL35" s="187">
        <f>AL33+AL34</f>
        <v>252.99378245630103</v>
      </c>
      <c r="AM35" s="188">
        <f t="shared" si="4"/>
        <v>3.5025999999999997</v>
      </c>
      <c r="AN35" s="189">
        <f t="shared" si="4"/>
        <v>2.9085999999999999</v>
      </c>
      <c r="AO35" s="187">
        <f>AO33+AO34</f>
        <v>255.20381054133782</v>
      </c>
      <c r="AP35" s="188">
        <f t="shared" si="4"/>
        <v>3.4904000000000002</v>
      </c>
      <c r="AQ35" s="189">
        <f t="shared" si="4"/>
        <v>2.9946000000000002</v>
      </c>
      <c r="AR35" s="53"/>
      <c r="AS35" s="53"/>
      <c r="CB35" s="53"/>
      <c r="CC35" s="53"/>
    </row>
    <row r="36" spans="1:81" s="2" customFormat="1" ht="16.5" customHeight="1" x14ac:dyDescent="0.25">
      <c r="A36" s="190"/>
      <c r="B36" s="3"/>
      <c r="C36" s="113"/>
      <c r="D36" s="115"/>
      <c r="E36" s="116"/>
      <c r="F36" s="115"/>
      <c r="G36" s="116"/>
      <c r="H36" s="117"/>
      <c r="I36" s="115"/>
      <c r="K36" s="117"/>
      <c r="L36" s="115"/>
      <c r="M36" s="115"/>
      <c r="N36" s="117"/>
      <c r="O36" s="115"/>
      <c r="P36" s="115"/>
      <c r="Q36" s="117"/>
      <c r="R36" s="115"/>
      <c r="S36" s="115"/>
      <c r="T36" s="117"/>
      <c r="U36" s="115"/>
      <c r="V36" s="115"/>
      <c r="W36" s="117"/>
      <c r="X36" s="115"/>
      <c r="Y36" s="115"/>
      <c r="Z36" s="117"/>
      <c r="AA36" s="115"/>
      <c r="AB36" s="115"/>
      <c r="AC36" s="117"/>
      <c r="AD36" s="115"/>
      <c r="AE36" s="115"/>
      <c r="AF36" s="117"/>
      <c r="AG36" s="115"/>
      <c r="AH36" s="115"/>
      <c r="AI36" s="117"/>
      <c r="AJ36" s="115"/>
      <c r="AK36" s="115"/>
      <c r="AL36" s="117"/>
      <c r="AM36" s="115"/>
      <c r="AN36" s="115"/>
      <c r="AO36" s="117"/>
      <c r="AP36" s="115"/>
      <c r="AQ36" s="115"/>
    </row>
    <row r="37" spans="1:81" s="2" customFormat="1" ht="16.5" customHeight="1" thickBot="1" x14ac:dyDescent="0.3">
      <c r="A37" s="191" t="s">
        <v>80</v>
      </c>
      <c r="B37" s="3"/>
      <c r="C37" s="3"/>
      <c r="D37" s="3"/>
      <c r="E37" s="3"/>
      <c r="F37" s="3"/>
      <c r="G37" s="3"/>
      <c r="H37" s="192"/>
      <c r="I37" s="193"/>
      <c r="J37" s="115"/>
      <c r="K37" s="194"/>
      <c r="L37" s="194"/>
      <c r="M37" s="194"/>
      <c r="N37" s="194"/>
      <c r="O37" s="194"/>
      <c r="P37" s="194"/>
      <c r="Q37" s="194"/>
      <c r="R37" s="194"/>
      <c r="S37" s="194"/>
      <c r="T37" s="194"/>
      <c r="U37" s="194"/>
      <c r="V37" s="194"/>
      <c r="W37" s="194"/>
      <c r="X37" s="194"/>
      <c r="Y37" s="194"/>
      <c r="Z37" s="194"/>
      <c r="AA37" s="194"/>
      <c r="AB37" s="194"/>
      <c r="AC37" s="194"/>
      <c r="AD37" s="194"/>
      <c r="AE37" s="194"/>
      <c r="AF37" s="194"/>
      <c r="AG37" s="194"/>
      <c r="AH37" s="194"/>
      <c r="AI37" s="194"/>
      <c r="AJ37" s="194"/>
      <c r="AK37" s="194"/>
      <c r="AL37" s="194"/>
      <c r="AM37" s="194"/>
      <c r="AN37" s="194"/>
      <c r="AO37" s="194"/>
      <c r="AP37" s="194"/>
      <c r="AQ37" s="194"/>
    </row>
    <row r="38" spans="1:81" s="2" customFormat="1" ht="16.5" customHeight="1" x14ac:dyDescent="0.25">
      <c r="A38" s="45" t="s">
        <v>23</v>
      </c>
      <c r="B38" s="195" t="s">
        <v>81</v>
      </c>
      <c r="C38" s="196"/>
      <c r="D38" s="196" t="s">
        <v>82</v>
      </c>
      <c r="E38" s="196"/>
      <c r="F38" s="196"/>
      <c r="G38" s="197"/>
      <c r="H38" s="198">
        <f>$C$40/1000</f>
        <v>2.7E-2</v>
      </c>
      <c r="I38" s="199" t="s">
        <v>83</v>
      </c>
      <c r="J38" s="200">
        <f>$G$40/1000</f>
        <v>0.17299999999999999</v>
      </c>
      <c r="K38" s="198">
        <f>$C$40/1000</f>
        <v>2.7E-2</v>
      </c>
      <c r="L38" s="199" t="s">
        <v>83</v>
      </c>
      <c r="M38" s="200">
        <f>$G$40/1000</f>
        <v>0.17299999999999999</v>
      </c>
      <c r="N38" s="198">
        <f>$C$40/1000</f>
        <v>2.7E-2</v>
      </c>
      <c r="O38" s="199" t="s">
        <v>83</v>
      </c>
      <c r="P38" s="200">
        <f>$G$40/1000</f>
        <v>0.17299999999999999</v>
      </c>
      <c r="Q38" s="198">
        <f>$C$40/1000</f>
        <v>2.7E-2</v>
      </c>
      <c r="R38" s="199" t="s">
        <v>83</v>
      </c>
      <c r="S38" s="200">
        <f>$G$40/1000</f>
        <v>0.17299999999999999</v>
      </c>
      <c r="T38" s="198">
        <f>$C$40/1000</f>
        <v>2.7E-2</v>
      </c>
      <c r="U38" s="199" t="s">
        <v>83</v>
      </c>
      <c r="V38" s="200">
        <f>$G$40/1000</f>
        <v>0.17299999999999999</v>
      </c>
      <c r="W38" s="198">
        <f>$C$40/1000</f>
        <v>2.7E-2</v>
      </c>
      <c r="X38" s="199" t="s">
        <v>83</v>
      </c>
      <c r="Y38" s="200">
        <f>$G$40/1000</f>
        <v>0.17299999999999999</v>
      </c>
      <c r="Z38" s="198">
        <f>$C$40/1000</f>
        <v>2.7E-2</v>
      </c>
      <c r="AA38" s="199" t="s">
        <v>83</v>
      </c>
      <c r="AB38" s="200">
        <f>$G$40/1000</f>
        <v>0.17299999999999999</v>
      </c>
      <c r="AC38" s="198">
        <f>$C$40/1000</f>
        <v>2.7E-2</v>
      </c>
      <c r="AD38" s="199" t="s">
        <v>83</v>
      </c>
      <c r="AE38" s="200">
        <f>$G$40/1000</f>
        <v>0.17299999999999999</v>
      </c>
      <c r="AF38" s="198">
        <f>$C$40/1000</f>
        <v>2.7E-2</v>
      </c>
      <c r="AG38" s="199" t="s">
        <v>83</v>
      </c>
      <c r="AH38" s="200">
        <f>$G$40/1000</f>
        <v>0.17299999999999999</v>
      </c>
      <c r="AI38" s="198">
        <f>$C$40/1000</f>
        <v>2.7E-2</v>
      </c>
      <c r="AJ38" s="199" t="s">
        <v>83</v>
      </c>
      <c r="AK38" s="200">
        <f>$G$40/1000</f>
        <v>0.17299999999999999</v>
      </c>
      <c r="AL38" s="198">
        <f>$C$40/1000</f>
        <v>2.7E-2</v>
      </c>
      <c r="AM38" s="199" t="s">
        <v>83</v>
      </c>
      <c r="AN38" s="200">
        <f>$G$40/1000</f>
        <v>0.17299999999999999</v>
      </c>
      <c r="AO38" s="198">
        <f>$C$40/1000</f>
        <v>2.7E-2</v>
      </c>
      <c r="AP38" s="199" t="s">
        <v>83</v>
      </c>
      <c r="AQ38" s="200">
        <f>$G$40/1000</f>
        <v>0.17299999999999999</v>
      </c>
    </row>
    <row r="39" spans="1:81" s="2" customFormat="1" ht="16.5" customHeight="1" thickBot="1" x14ac:dyDescent="0.3">
      <c r="A39" s="56"/>
      <c r="B39" s="201" t="s">
        <v>84</v>
      </c>
      <c r="C39" s="202"/>
      <c r="D39" s="202" t="s">
        <v>85</v>
      </c>
      <c r="E39" s="202"/>
      <c r="F39" s="202"/>
      <c r="G39" s="203"/>
      <c r="H39" s="204">
        <f>((I8^2+J8^2)*$G$41/1000)/$C$7*$C$7</f>
        <v>0.11483790720000001</v>
      </c>
      <c r="I39" s="205" t="s">
        <v>83</v>
      </c>
      <c r="J39" s="206">
        <f>((I8^2+J8^2)*$J$41)/(100*$C$7)</f>
        <v>4.0193267519999997E-3</v>
      </c>
      <c r="K39" s="204">
        <f>((L8^2+M8^2)*$G$41/1000)/$C$7*$C$7</f>
        <v>0.112334304</v>
      </c>
      <c r="L39" s="205" t="s">
        <v>83</v>
      </c>
      <c r="M39" s="206">
        <f>((L8^2+M8^2)*$J$41)/(100*$C$7)</f>
        <v>3.9317006400000007E-3</v>
      </c>
      <c r="N39" s="204">
        <f>((O8^2+P8^2)*$G$41/1000)/$C$7*$C$7</f>
        <v>0.11457205439999998</v>
      </c>
      <c r="O39" s="205" t="s">
        <v>83</v>
      </c>
      <c r="P39" s="206">
        <f>((O8^2+P8^2)*$J$41)/(100*$C$7)</f>
        <v>4.0100219039999989E-3</v>
      </c>
      <c r="Q39" s="204">
        <f>((R8^2+S8^2)*$G$41/1000)/$C$7*$C$7</f>
        <v>0.13768877279999994</v>
      </c>
      <c r="R39" s="205" t="s">
        <v>83</v>
      </c>
      <c r="S39" s="206">
        <f>((R8^2+S8^2)*$J$41)/(100*$C$7)</f>
        <v>4.8191070479999985E-3</v>
      </c>
      <c r="T39" s="204">
        <f>((U8^2+V8^2)*$G$41/1000)/$C$7*$C$7</f>
        <v>0.27067051199999997</v>
      </c>
      <c r="U39" s="205" t="s">
        <v>83</v>
      </c>
      <c r="V39" s="206">
        <f>((U8^2+V8^2)*$J$41)/(100*$C$7)</f>
        <v>9.4734679199999991E-3</v>
      </c>
      <c r="W39" s="204">
        <f>((X8^2+Y8^2)*$G$41/1000)/$C$7*$C$7</f>
        <v>0.28689405120000011</v>
      </c>
      <c r="X39" s="205" t="s">
        <v>83</v>
      </c>
      <c r="Y39" s="206">
        <f>((X8^2+Y8^2)*$J$41)/(100*$C$7)</f>
        <v>1.0041291792000003E-2</v>
      </c>
      <c r="Z39" s="204">
        <f>((AA8^2+AB8^2)*$G$41/1000)/$C$7*$C$7</f>
        <v>0.55950397919999983</v>
      </c>
      <c r="AA39" s="205" t="s">
        <v>83</v>
      </c>
      <c r="AB39" s="206">
        <f>((AA8^2+AB8^2)*$J$41)/(100*$C$7)</f>
        <v>1.9582639271999994E-2</v>
      </c>
      <c r="AC39" s="204">
        <f>((AD8^2+AE8^2)*$G$41/1000)/$C$7*$C$7</f>
        <v>0.77572489440000003</v>
      </c>
      <c r="AD39" s="205" t="s">
        <v>83</v>
      </c>
      <c r="AE39" s="206">
        <f>((AD8^2+AE8^2)*$J$41)/(100*$C$7)</f>
        <v>2.7150371304000005E-2</v>
      </c>
      <c r="AF39" s="204">
        <f>((AG8^2+AH8^2)*$G$41/1000)/$C$7*$C$7</f>
        <v>0.56056881120000002</v>
      </c>
      <c r="AG39" s="205" t="s">
        <v>83</v>
      </c>
      <c r="AH39" s="206">
        <f>((AG8^2+AH8^2)*$J$41)/(100*$C$7)</f>
        <v>1.9619908392E-2</v>
      </c>
      <c r="AI39" s="204">
        <f>((AJ8^2+AK8^2)*$G$41/1000)/$C$7*$C$7</f>
        <v>0.77557828800000017</v>
      </c>
      <c r="AJ39" s="205" t="s">
        <v>83</v>
      </c>
      <c r="AK39" s="206">
        <f>((AJ8^2+AK8^2)*$J$41)/(100*$C$7)</f>
        <v>2.7145240080000001E-2</v>
      </c>
      <c r="AL39" s="204">
        <f>((AM8^2+AN8^2)*$G$41/1000)/$C$7*$C$7</f>
        <v>0.27150793919999999</v>
      </c>
      <c r="AM39" s="205" t="s">
        <v>83</v>
      </c>
      <c r="AN39" s="206">
        <f>((AM8^2+AN8^2)*$J$41)/(100*$C$7)</f>
        <v>9.5027778720000004E-3</v>
      </c>
      <c r="AO39" s="204">
        <f>((AP8^2+AQ8^2)*$G$41/1000)/$C$7*$C$7</f>
        <v>0.29208242400000001</v>
      </c>
      <c r="AP39" s="205" t="s">
        <v>83</v>
      </c>
      <c r="AQ39" s="206">
        <f>((AP8^2+AQ8^2)*$J$41)/(100*$C$7)</f>
        <v>1.022288484E-2</v>
      </c>
    </row>
    <row r="40" spans="1:81" s="2" customFormat="1" ht="16.5" customHeight="1" x14ac:dyDescent="0.25">
      <c r="A40" s="56"/>
      <c r="B40" s="207" t="s">
        <v>86</v>
      </c>
      <c r="C40" s="208">
        <v>27</v>
      </c>
      <c r="D40" s="209"/>
      <c r="E40" s="210" t="s">
        <v>87</v>
      </c>
      <c r="F40" s="210"/>
      <c r="G40" s="380">
        <v>173</v>
      </c>
      <c r="H40" s="212"/>
      <c r="I40" s="213"/>
      <c r="J40" s="214"/>
      <c r="K40" s="92"/>
      <c r="L40" s="215"/>
      <c r="M40" s="93"/>
      <c r="N40" s="92"/>
      <c r="O40" s="215"/>
      <c r="P40" s="93"/>
      <c r="Q40" s="92"/>
      <c r="R40" s="215"/>
      <c r="S40" s="93"/>
      <c r="T40" s="92"/>
      <c r="U40" s="215"/>
      <c r="V40" s="93"/>
      <c r="W40" s="92"/>
      <c r="X40" s="215"/>
      <c r="Y40" s="93"/>
      <c r="Z40" s="92"/>
      <c r="AA40" s="215"/>
      <c r="AB40" s="93"/>
      <c r="AC40" s="92"/>
      <c r="AD40" s="215"/>
      <c r="AE40" s="93"/>
      <c r="AF40" s="92"/>
      <c r="AG40" s="215"/>
      <c r="AH40" s="93"/>
      <c r="AI40" s="92"/>
      <c r="AJ40" s="215"/>
      <c r="AK40" s="93"/>
      <c r="AL40" s="92"/>
      <c r="AM40" s="215"/>
      <c r="AN40" s="93"/>
      <c r="AO40" s="92"/>
      <c r="AP40" s="215"/>
      <c r="AQ40" s="93"/>
    </row>
    <row r="41" spans="1:81" s="2" customFormat="1" ht="16.5" customHeight="1" thickBot="1" x14ac:dyDescent="0.3">
      <c r="A41" s="56"/>
      <c r="B41" s="106"/>
      <c r="C41" s="109"/>
      <c r="D41" s="112"/>
      <c r="E41" s="216"/>
      <c r="F41" s="216" t="s">
        <v>88</v>
      </c>
      <c r="G41" s="829">
        <v>120</v>
      </c>
      <c r="H41" s="217" t="s">
        <v>89</v>
      </c>
      <c r="I41" s="218"/>
      <c r="J41" s="219">
        <v>10.5</v>
      </c>
      <c r="K41" s="97"/>
      <c r="L41" s="220"/>
      <c r="M41" s="98"/>
      <c r="N41" s="97"/>
      <c r="O41" s="220"/>
      <c r="P41" s="98"/>
      <c r="Q41" s="97"/>
      <c r="R41" s="220"/>
      <c r="S41" s="98"/>
      <c r="T41" s="97"/>
      <c r="U41" s="220"/>
      <c r="V41" s="98"/>
      <c r="W41" s="97"/>
      <c r="X41" s="220"/>
      <c r="Y41" s="98"/>
      <c r="Z41" s="97"/>
      <c r="AA41" s="220"/>
      <c r="AB41" s="98"/>
      <c r="AC41" s="97"/>
      <c r="AD41" s="220"/>
      <c r="AE41" s="98"/>
      <c r="AF41" s="97"/>
      <c r="AG41" s="220"/>
      <c r="AH41" s="98"/>
      <c r="AI41" s="97"/>
      <c r="AJ41" s="220"/>
      <c r="AK41" s="98"/>
      <c r="AL41" s="97"/>
      <c r="AM41" s="220"/>
      <c r="AN41" s="98"/>
      <c r="AO41" s="97"/>
      <c r="AP41" s="220"/>
      <c r="AQ41" s="98"/>
    </row>
    <row r="42" spans="1:81" s="2" customFormat="1" ht="16.5" customHeight="1" thickBot="1" x14ac:dyDescent="0.3">
      <c r="A42" s="85"/>
      <c r="B42" s="221" t="s">
        <v>90</v>
      </c>
      <c r="C42" s="222"/>
      <c r="D42" s="222"/>
      <c r="E42" s="222"/>
      <c r="F42" s="222"/>
      <c r="G42" s="223"/>
      <c r="H42" s="224">
        <f>I8+H38+H39</f>
        <v>0.89983790720000001</v>
      </c>
      <c r="I42" s="225" t="s">
        <v>83</v>
      </c>
      <c r="J42" s="226">
        <f>J8+J38+J39</f>
        <v>0.79541932675200011</v>
      </c>
      <c r="K42" s="224">
        <f>L8+K38+K39</f>
        <v>0.89293430400000007</v>
      </c>
      <c r="L42" s="225" t="s">
        <v>83</v>
      </c>
      <c r="M42" s="226">
        <f>M8+M38+M39</f>
        <v>0.78373170064000008</v>
      </c>
      <c r="N42" s="224">
        <f>O8+N38+N39</f>
        <v>0.88217205439999991</v>
      </c>
      <c r="O42" s="225" t="s">
        <v>83</v>
      </c>
      <c r="P42" s="226">
        <f>P8+P38+P39</f>
        <v>0.81441002190400003</v>
      </c>
      <c r="Q42" s="224">
        <f>R8+Q38+Q39</f>
        <v>0.96568877279999987</v>
      </c>
      <c r="R42" s="225" t="s">
        <v>83</v>
      </c>
      <c r="S42" s="226">
        <f>S8+S38+S39</f>
        <v>0.88901910704799991</v>
      </c>
      <c r="T42" s="224">
        <f>U8+T38+T39</f>
        <v>1.3994705119999997</v>
      </c>
      <c r="U42" s="225" t="s">
        <v>83</v>
      </c>
      <c r="V42" s="226">
        <f>V8+V38+V39</f>
        <v>1.2030734679199999</v>
      </c>
      <c r="W42" s="224">
        <f>X8+W38+W39</f>
        <v>1.4868940512000002</v>
      </c>
      <c r="X42" s="225" t="s">
        <v>83</v>
      </c>
      <c r="Y42" s="226">
        <f>Y8+Y38+Y39</f>
        <v>1.1904412917920002</v>
      </c>
      <c r="Z42" s="224">
        <f>AA8+Z38+Z39</f>
        <v>2.1345039791999998</v>
      </c>
      <c r="AA42" s="225" t="s">
        <v>83</v>
      </c>
      <c r="AB42" s="226">
        <f>AB8+AB38+AB39</f>
        <v>1.6979826392719999</v>
      </c>
      <c r="AC42" s="224">
        <f>AD8+AC38+AC39</f>
        <v>2.5301248944000001</v>
      </c>
      <c r="AD42" s="225" t="s">
        <v>83</v>
      </c>
      <c r="AE42" s="226">
        <f>AE8+AE38+AE39</f>
        <v>2.065750371304</v>
      </c>
      <c r="AF42" s="224">
        <f>AG8+AF38+AF39</f>
        <v>2.1701688111999999</v>
      </c>
      <c r="AG42" s="225" t="s">
        <v>83</v>
      </c>
      <c r="AH42" s="226">
        <f>AH8+AH38+AH39</f>
        <v>1.6646199083919999</v>
      </c>
      <c r="AI42" s="224">
        <f>AJ8+AI38+AI39</f>
        <v>2.5263782880000001</v>
      </c>
      <c r="AJ42" s="225" t="s">
        <v>83</v>
      </c>
      <c r="AK42" s="226">
        <f>AK8+AK38+AK39</f>
        <v>2.0687452400799997</v>
      </c>
      <c r="AL42" s="224">
        <f>AM8+AL38+AL39</f>
        <v>1.4439079391999998</v>
      </c>
      <c r="AM42" s="225" t="s">
        <v>83</v>
      </c>
      <c r="AN42" s="226">
        <f>AN8+AN38+AN39</f>
        <v>1.1575027778720002</v>
      </c>
      <c r="AO42" s="224">
        <f>AP8+AO38+AO39</f>
        <v>1.465482424</v>
      </c>
      <c r="AP42" s="225" t="s">
        <v>83</v>
      </c>
      <c r="AQ42" s="226">
        <f>AQ8+AQ38+AQ39</f>
        <v>1.24142288484</v>
      </c>
    </row>
    <row r="43" spans="1:81" s="2" customFormat="1" ht="16.5" customHeight="1" x14ac:dyDescent="0.25">
      <c r="A43" s="45" t="s">
        <v>91</v>
      </c>
      <c r="B43" s="195" t="s">
        <v>81</v>
      </c>
      <c r="C43" s="196"/>
      <c r="D43" s="196" t="s">
        <v>82</v>
      </c>
      <c r="E43" s="196"/>
      <c r="F43" s="196"/>
      <c r="G43" s="196"/>
      <c r="H43" s="198">
        <f>$C$45/1000</f>
        <v>2.7E-2</v>
      </c>
      <c r="I43" s="199" t="s">
        <v>83</v>
      </c>
      <c r="J43" s="200">
        <f>$G$45/1000</f>
        <v>0.17299999999999999</v>
      </c>
      <c r="K43" s="198">
        <f>$C$45/1000</f>
        <v>2.7E-2</v>
      </c>
      <c r="L43" s="199" t="s">
        <v>83</v>
      </c>
      <c r="M43" s="200">
        <f>$G$45/1000</f>
        <v>0.17299999999999999</v>
      </c>
      <c r="N43" s="198">
        <f>$C$45/1000</f>
        <v>2.7E-2</v>
      </c>
      <c r="O43" s="199" t="s">
        <v>83</v>
      </c>
      <c r="P43" s="200">
        <f>$G$45/1000</f>
        <v>0.17299999999999999</v>
      </c>
      <c r="Q43" s="198">
        <f>$C$45/1000</f>
        <v>2.7E-2</v>
      </c>
      <c r="R43" s="199" t="s">
        <v>83</v>
      </c>
      <c r="S43" s="200">
        <f>$G$45/1000</f>
        <v>0.17299999999999999</v>
      </c>
      <c r="T43" s="198">
        <f>$C$45/1000</f>
        <v>2.7E-2</v>
      </c>
      <c r="U43" s="199" t="s">
        <v>83</v>
      </c>
      <c r="V43" s="200">
        <f>$G$45/1000</f>
        <v>0.17299999999999999</v>
      </c>
      <c r="W43" s="198">
        <f>$C$45/1000</f>
        <v>2.7E-2</v>
      </c>
      <c r="X43" s="199" t="s">
        <v>83</v>
      </c>
      <c r="Y43" s="200">
        <f>$G$45/1000</f>
        <v>0.17299999999999999</v>
      </c>
      <c r="Z43" s="198">
        <f>$C$45/1000</f>
        <v>2.7E-2</v>
      </c>
      <c r="AA43" s="199" t="s">
        <v>83</v>
      </c>
      <c r="AB43" s="200">
        <f>$G$45/1000</f>
        <v>0.17299999999999999</v>
      </c>
      <c r="AC43" s="198">
        <f>$C$45/1000</f>
        <v>2.7E-2</v>
      </c>
      <c r="AD43" s="199" t="s">
        <v>83</v>
      </c>
      <c r="AE43" s="200">
        <f>$G$45/1000</f>
        <v>0.17299999999999999</v>
      </c>
      <c r="AF43" s="198">
        <f>$C$45/1000</f>
        <v>2.7E-2</v>
      </c>
      <c r="AG43" s="199" t="s">
        <v>83</v>
      </c>
      <c r="AH43" s="200">
        <f>$G$45/1000</f>
        <v>0.17299999999999999</v>
      </c>
      <c r="AI43" s="198">
        <f>$C$45/1000</f>
        <v>2.7E-2</v>
      </c>
      <c r="AJ43" s="199" t="s">
        <v>83</v>
      </c>
      <c r="AK43" s="200">
        <f>$G$45/1000</f>
        <v>0.17299999999999999</v>
      </c>
      <c r="AL43" s="198">
        <f>$C$45/1000</f>
        <v>2.7E-2</v>
      </c>
      <c r="AM43" s="199" t="s">
        <v>83</v>
      </c>
      <c r="AN43" s="200">
        <f>$G$45/1000</f>
        <v>0.17299999999999999</v>
      </c>
      <c r="AO43" s="198">
        <f>$C$45/1000</f>
        <v>2.7E-2</v>
      </c>
      <c r="AP43" s="199" t="s">
        <v>83</v>
      </c>
      <c r="AQ43" s="200">
        <f>$G$45/1000</f>
        <v>0.17299999999999999</v>
      </c>
    </row>
    <row r="44" spans="1:81" s="2" customFormat="1" ht="16.5" customHeight="1" thickBot="1" x14ac:dyDescent="0.3">
      <c r="A44" s="56"/>
      <c r="B44" s="201" t="s">
        <v>84</v>
      </c>
      <c r="C44" s="202"/>
      <c r="D44" s="202" t="s">
        <v>85</v>
      </c>
      <c r="E44" s="202"/>
      <c r="F44" s="202"/>
      <c r="G44" s="227"/>
      <c r="H44" s="204">
        <f>((I14^2+J14^2)*$G$46/1000)/$C$13*$C$7</f>
        <v>0.124984704</v>
      </c>
      <c r="I44" s="205" t="s">
        <v>83</v>
      </c>
      <c r="J44" s="206">
        <f>((I14^2+J14^2)*$J$46)/(100*$C$13)</f>
        <v>4.3744646400000007E-3</v>
      </c>
      <c r="K44" s="204">
        <f>((L14^2+M14^2)*$G$46/1000)/$C$13*$C$7</f>
        <v>0.11450505600000002</v>
      </c>
      <c r="L44" s="205" t="s">
        <v>83</v>
      </c>
      <c r="M44" s="206">
        <f>((L14^2+M14^2)*$J$46)/(100*$C$13)</f>
        <v>4.0076769600000004E-3</v>
      </c>
      <c r="N44" s="204">
        <f>((O14^2+P14^2)*$G$46/1000)/$C$13*$C$7</f>
        <v>0.19600665599999997</v>
      </c>
      <c r="O44" s="205" t="s">
        <v>83</v>
      </c>
      <c r="P44" s="206">
        <f>((O14^2+P14^2)*$J$46)/(100*$C$13)</f>
        <v>6.8602329599999987E-3</v>
      </c>
      <c r="Q44" s="204">
        <f>((R14^2+S14^2)*$G$46/1000)/$C$13*$C$7</f>
        <v>0.43980643200000008</v>
      </c>
      <c r="R44" s="205" t="s">
        <v>83</v>
      </c>
      <c r="S44" s="206">
        <f>((R14^2+S14^2)*$J$46)/(100*$C$13)</f>
        <v>1.5393225119999999E-2</v>
      </c>
      <c r="T44" s="204">
        <f>((U14^2+V14^2)*$G$46/1000)/$C$13*$C$7</f>
        <v>0.99951870720000002</v>
      </c>
      <c r="U44" s="205" t="s">
        <v>83</v>
      </c>
      <c r="V44" s="206">
        <f>((U14^2+V14^2)*$J$46)/(100*$C$13)</f>
        <v>3.4983154751999992E-2</v>
      </c>
      <c r="W44" s="204">
        <f>((X14^2+Y14^2)*$G$46/1000)/$C$13*$C$7</f>
        <v>1.0939332287999999</v>
      </c>
      <c r="X44" s="205" t="s">
        <v>83</v>
      </c>
      <c r="Y44" s="206">
        <f>((X14^2+Y14^2)*$J$46)/(100*$C$13)</f>
        <v>3.8287663007999996E-2</v>
      </c>
      <c r="Z44" s="204">
        <f>((AA14^2+AB14^2)*$G$46/1000)/$C$13*$C$7</f>
        <v>1.2433202687999996</v>
      </c>
      <c r="AA44" s="205" t="s">
        <v>83</v>
      </c>
      <c r="AB44" s="206">
        <f>((AA14^2+AB14^2)*$J$46)/(100*$C$13)</f>
        <v>4.3516209407999995E-2</v>
      </c>
      <c r="AC44" s="204">
        <f>((AD14^2+AE14^2)*$G$46/1000)/$C$13*$C$7</f>
        <v>1.290440064</v>
      </c>
      <c r="AD44" s="205" t="s">
        <v>83</v>
      </c>
      <c r="AE44" s="206">
        <f>((AD14^2+AE14^2)*$J$46)/(100*$C$13)</f>
        <v>4.5165402239999999E-2</v>
      </c>
      <c r="AF44" s="204">
        <f>((AG14^2+AH14^2)*$G$46/1000)/$C$13*$C$7</f>
        <v>1.2834890111999999</v>
      </c>
      <c r="AG44" s="205" t="s">
        <v>83</v>
      </c>
      <c r="AH44" s="206">
        <f>((AG14^2+AH14^2)*$J$46)/(100*$C$13)</f>
        <v>4.4922115391999994E-2</v>
      </c>
      <c r="AI44" s="204">
        <f>((AJ14^2+AK14^2)*$G$46/1000)/$C$13*$C$7</f>
        <v>1.2074571456000003</v>
      </c>
      <c r="AJ44" s="205" t="s">
        <v>83</v>
      </c>
      <c r="AK44" s="206">
        <f>((AJ14^2+AK14^2)*$J$46)/(100*$C$13)</f>
        <v>4.2261000096000013E-2</v>
      </c>
      <c r="AL44" s="204">
        <f>((AM14^2+AN14^2)*$G$46/1000)/$C$13*$C$7</f>
        <v>1.1199576</v>
      </c>
      <c r="AM44" s="205" t="s">
        <v>83</v>
      </c>
      <c r="AN44" s="206">
        <f>((AM14^2+AN14^2)*$J$46)/(100*$C$13)</f>
        <v>3.9198515999999996E-2</v>
      </c>
      <c r="AO44" s="204">
        <f>((AP14^2+AQ14^2)*$G$46/1000)/$C$13*$C$7</f>
        <v>1.1137858751999998</v>
      </c>
      <c r="AP44" s="205" t="s">
        <v>83</v>
      </c>
      <c r="AQ44" s="206">
        <f>((AP14^2+AQ14^2)*$J$46)/(100*$C$13)</f>
        <v>3.8982505631999995E-2</v>
      </c>
    </row>
    <row r="45" spans="1:81" s="2" customFormat="1" ht="16.5" customHeight="1" x14ac:dyDescent="0.25">
      <c r="A45" s="56"/>
      <c r="B45" s="207" t="s">
        <v>86</v>
      </c>
      <c r="C45" s="208">
        <v>27</v>
      </c>
      <c r="D45" s="209"/>
      <c r="E45" s="210" t="s">
        <v>87</v>
      </c>
      <c r="F45" s="210"/>
      <c r="G45" s="380">
        <v>173</v>
      </c>
      <c r="H45" s="212"/>
      <c r="I45" s="213"/>
      <c r="J45" s="230"/>
      <c r="K45" s="231"/>
      <c r="L45" s="232"/>
      <c r="M45" s="233"/>
      <c r="N45" s="231"/>
      <c r="O45" s="232"/>
      <c r="P45" s="233"/>
      <c r="Q45" s="231"/>
      <c r="R45" s="232"/>
      <c r="S45" s="233"/>
      <c r="T45" s="231"/>
      <c r="U45" s="232"/>
      <c r="V45" s="233"/>
      <c r="W45" s="231"/>
      <c r="X45" s="232"/>
      <c r="Y45" s="233"/>
      <c r="Z45" s="231"/>
      <c r="AA45" s="232"/>
      <c r="AB45" s="233"/>
      <c r="AC45" s="231"/>
      <c r="AD45" s="232"/>
      <c r="AE45" s="233"/>
      <c r="AF45" s="231"/>
      <c r="AG45" s="232"/>
      <c r="AH45" s="233"/>
      <c r="AI45" s="231"/>
      <c r="AJ45" s="232"/>
      <c r="AK45" s="233"/>
      <c r="AL45" s="231"/>
      <c r="AM45" s="232"/>
      <c r="AN45" s="233"/>
      <c r="AO45" s="231"/>
      <c r="AP45" s="232"/>
      <c r="AQ45" s="233"/>
    </row>
    <row r="46" spans="1:81" s="2" customFormat="1" ht="16.5" customHeight="1" thickBot="1" x14ac:dyDescent="0.3">
      <c r="A46" s="56"/>
      <c r="B46" s="234"/>
      <c r="C46" s="194"/>
      <c r="D46" s="3"/>
      <c r="E46" s="216"/>
      <c r="F46" s="216" t="s">
        <v>88</v>
      </c>
      <c r="G46" s="829">
        <v>120</v>
      </c>
      <c r="H46" s="217" t="s">
        <v>89</v>
      </c>
      <c r="I46" s="218"/>
      <c r="J46" s="219">
        <v>10.5</v>
      </c>
      <c r="K46" s="236"/>
      <c r="L46" s="237"/>
      <c r="M46" s="238"/>
      <c r="N46" s="236"/>
      <c r="O46" s="237"/>
      <c r="P46" s="238"/>
      <c r="Q46" s="236"/>
      <c r="R46" s="237"/>
      <c r="S46" s="238"/>
      <c r="T46" s="236"/>
      <c r="U46" s="237"/>
      <c r="V46" s="238"/>
      <c r="W46" s="236"/>
      <c r="X46" s="237"/>
      <c r="Y46" s="238"/>
      <c r="Z46" s="236"/>
      <c r="AA46" s="237"/>
      <c r="AB46" s="238"/>
      <c r="AC46" s="236"/>
      <c r="AD46" s="237"/>
      <c r="AE46" s="238"/>
      <c r="AF46" s="236"/>
      <c r="AG46" s="237"/>
      <c r="AH46" s="238"/>
      <c r="AI46" s="236"/>
      <c r="AJ46" s="237"/>
      <c r="AK46" s="238"/>
      <c r="AL46" s="236"/>
      <c r="AM46" s="237"/>
      <c r="AN46" s="238"/>
      <c r="AO46" s="236"/>
      <c r="AP46" s="237"/>
      <c r="AQ46" s="238"/>
    </row>
    <row r="47" spans="1:81" s="242" customFormat="1" ht="16.5" customHeight="1" thickBot="1" x14ac:dyDescent="0.3">
      <c r="A47" s="85"/>
      <c r="B47" s="221" t="s">
        <v>90</v>
      </c>
      <c r="C47" s="222"/>
      <c r="D47" s="222"/>
      <c r="E47" s="222"/>
      <c r="F47" s="222"/>
      <c r="G47" s="223"/>
      <c r="H47" s="239">
        <f>I14+H43+H44</f>
        <v>0.96078470400000016</v>
      </c>
      <c r="I47" s="240" t="s">
        <v>83</v>
      </c>
      <c r="J47" s="241">
        <f>J14+J43+J44</f>
        <v>0.7997744646399999</v>
      </c>
      <c r="K47" s="239">
        <f>L14+K43+K44</f>
        <v>0.91790505600000016</v>
      </c>
      <c r="L47" s="240" t="s">
        <v>83</v>
      </c>
      <c r="M47" s="241">
        <f>M14+M43+M44</f>
        <v>0.76980767696000008</v>
      </c>
      <c r="N47" s="239">
        <f>O14+N43+N44</f>
        <v>1.0958066559999999</v>
      </c>
      <c r="O47" s="240" t="s">
        <v>83</v>
      </c>
      <c r="P47" s="241">
        <f>P14+P43+P44</f>
        <v>1.1134602329600001</v>
      </c>
      <c r="Q47" s="239">
        <f>R14+Q43+Q44</f>
        <v>1.7196064320000002</v>
      </c>
      <c r="R47" s="240" t="s">
        <v>83</v>
      </c>
      <c r="S47" s="241">
        <f>S14+S43+S44</f>
        <v>1.63599322512</v>
      </c>
      <c r="T47" s="239">
        <f>U14+T43+T44</f>
        <v>3.2549187072000003</v>
      </c>
      <c r="U47" s="240" t="s">
        <v>83</v>
      </c>
      <c r="V47" s="241">
        <f>V14+V43+V44</f>
        <v>2.0419831547519998</v>
      </c>
      <c r="W47" s="239">
        <f>X14+W43+W44</f>
        <v>3.4729332287999997</v>
      </c>
      <c r="X47" s="240" t="s">
        <v>83</v>
      </c>
      <c r="Y47" s="241">
        <f>Y14+Y43+Y44</f>
        <v>2.1044876630080003</v>
      </c>
      <c r="Z47" s="239">
        <f>AA14+Z43+Z44</f>
        <v>3.746320268799999</v>
      </c>
      <c r="AA47" s="240" t="s">
        <v>83</v>
      </c>
      <c r="AB47" s="241">
        <f>AB14+AB43+AB44</f>
        <v>2.2733162094080002</v>
      </c>
      <c r="AC47" s="239">
        <f>AD14+AC43+AC44</f>
        <v>3.8598400640000001</v>
      </c>
      <c r="AD47" s="240" t="s">
        <v>83</v>
      </c>
      <c r="AE47" s="241">
        <f>AE14+AE43+AE44</f>
        <v>2.2893654022399996</v>
      </c>
      <c r="AF47" s="239">
        <f>AG14+AF43+AF44</f>
        <v>3.8404890111999999</v>
      </c>
      <c r="AG47" s="240" t="s">
        <v>83</v>
      </c>
      <c r="AH47" s="241">
        <f>AH14+AH43+AH44</f>
        <v>2.2903221153920001</v>
      </c>
      <c r="AI47" s="239">
        <f>AJ14+AI43+AI44</f>
        <v>3.6712571456000007</v>
      </c>
      <c r="AJ47" s="240" t="s">
        <v>83</v>
      </c>
      <c r="AK47" s="241">
        <f>AK14+AK43+AK44</f>
        <v>2.2460610000960002</v>
      </c>
      <c r="AL47" s="239">
        <f>AM14+AL43+AL44</f>
        <v>3.5121576000000001</v>
      </c>
      <c r="AM47" s="240" t="s">
        <v>83</v>
      </c>
      <c r="AN47" s="241">
        <f>AN14+AN43+AN44</f>
        <v>2.1457985159999997</v>
      </c>
      <c r="AO47" s="239">
        <f>AP14+AO43+AO44</f>
        <v>3.4927858752000001</v>
      </c>
      <c r="AP47" s="240" t="s">
        <v>83</v>
      </c>
      <c r="AQ47" s="241">
        <f>AQ14+AQ43+AQ44</f>
        <v>2.1483825056320001</v>
      </c>
      <c r="CC47" s="243"/>
    </row>
    <row r="48" spans="1:81" s="2" customFormat="1" ht="16.5" customHeight="1" x14ac:dyDescent="0.25">
      <c r="A48" s="118" t="s">
        <v>92</v>
      </c>
      <c r="B48" s="119"/>
      <c r="C48" s="119"/>
      <c r="D48" s="119"/>
      <c r="E48" s="119"/>
      <c r="F48" s="119"/>
      <c r="G48" s="244"/>
      <c r="H48" s="245"/>
      <c r="I48" s="246"/>
      <c r="J48" s="214"/>
      <c r="K48" s="245"/>
      <c r="L48" s="246"/>
      <c r="M48" s="214"/>
      <c r="N48" s="245"/>
      <c r="O48" s="246"/>
      <c r="P48" s="214"/>
      <c r="Q48" s="245"/>
      <c r="R48" s="246"/>
      <c r="S48" s="214"/>
      <c r="T48" s="245"/>
      <c r="U48" s="246"/>
      <c r="V48" s="214"/>
      <c r="W48" s="245"/>
      <c r="X48" s="246"/>
      <c r="Y48" s="214"/>
      <c r="Z48" s="245"/>
      <c r="AA48" s="246"/>
      <c r="AB48" s="214"/>
      <c r="AC48" s="245"/>
      <c r="AD48" s="246"/>
      <c r="AE48" s="214"/>
      <c r="AF48" s="245"/>
      <c r="AG48" s="246"/>
      <c r="AH48" s="214"/>
      <c r="AI48" s="245"/>
      <c r="AJ48" s="246"/>
      <c r="AK48" s="214"/>
      <c r="AL48" s="245"/>
      <c r="AM48" s="246"/>
      <c r="AN48" s="214"/>
      <c r="AO48" s="245"/>
      <c r="AP48" s="246"/>
      <c r="AQ48" s="214"/>
    </row>
    <row r="49" spans="1:78" s="2" customFormat="1" ht="16.5" customHeight="1" thickBot="1" x14ac:dyDescent="0.3">
      <c r="A49" s="247" t="s">
        <v>93</v>
      </c>
      <c r="B49" s="248"/>
      <c r="C49" s="249"/>
      <c r="D49" s="248"/>
      <c r="E49" s="112"/>
      <c r="F49" s="248" t="s">
        <v>94</v>
      </c>
      <c r="G49" s="111"/>
      <c r="H49" s="250">
        <f>SUM(H42,H47)</f>
        <v>1.8606226112000002</v>
      </c>
      <c r="I49" s="251" t="s">
        <v>83</v>
      </c>
      <c r="J49" s="252">
        <f>SUM(J42,J47)</f>
        <v>1.595193791392</v>
      </c>
      <c r="K49" s="250">
        <f>SUM(K42,K47)</f>
        <v>1.8108393600000001</v>
      </c>
      <c r="L49" s="251" t="s">
        <v>83</v>
      </c>
      <c r="M49" s="252">
        <f>SUM(M42,M47)</f>
        <v>1.5535393776000002</v>
      </c>
      <c r="N49" s="250">
        <f>SUM(N42,N47)</f>
        <v>1.9779787104</v>
      </c>
      <c r="O49" s="251" t="s">
        <v>83</v>
      </c>
      <c r="P49" s="252">
        <f>SUM(P42,P47)</f>
        <v>1.9278702548640001</v>
      </c>
      <c r="Q49" s="250">
        <f>SUM(Q42,Q47)</f>
        <v>2.6852952048000001</v>
      </c>
      <c r="R49" s="251" t="s">
        <v>83</v>
      </c>
      <c r="S49" s="252">
        <f>SUM(S42,S47)</f>
        <v>2.525012332168</v>
      </c>
      <c r="T49" s="250">
        <f>SUM(T42,T47)</f>
        <v>4.6543892192000005</v>
      </c>
      <c r="U49" s="251" t="s">
        <v>83</v>
      </c>
      <c r="V49" s="252">
        <f>SUM(V42,V47)</f>
        <v>3.2450566226719997</v>
      </c>
      <c r="W49" s="250">
        <f>SUM(W42,W47)</f>
        <v>4.9598272799999998</v>
      </c>
      <c r="X49" s="251" t="s">
        <v>83</v>
      </c>
      <c r="Y49" s="252">
        <f>SUM(Y42,Y47)</f>
        <v>3.2949289548000005</v>
      </c>
      <c r="Z49" s="250">
        <f>SUM(Z42,Z47)</f>
        <v>5.8808242479999988</v>
      </c>
      <c r="AA49" s="251" t="s">
        <v>83</v>
      </c>
      <c r="AB49" s="252">
        <f>SUM(AB42,AB47)</f>
        <v>3.97129884868</v>
      </c>
      <c r="AC49" s="250">
        <f>SUM(AC42,AC47)</f>
        <v>6.3899649584000002</v>
      </c>
      <c r="AD49" s="251" t="s">
        <v>83</v>
      </c>
      <c r="AE49" s="252">
        <f>SUM(AE42,AE47)</f>
        <v>4.355115773544</v>
      </c>
      <c r="AF49" s="250">
        <f>SUM(AF42,AF47)</f>
        <v>6.0106578223999998</v>
      </c>
      <c r="AG49" s="251" t="s">
        <v>83</v>
      </c>
      <c r="AH49" s="252">
        <f>SUM(AH42,AH47)</f>
        <v>3.9549420237840001</v>
      </c>
      <c r="AI49" s="250">
        <f>SUM(AI42,AI47)</f>
        <v>6.1976354336000004</v>
      </c>
      <c r="AJ49" s="251" t="s">
        <v>83</v>
      </c>
      <c r="AK49" s="252">
        <f>SUM(AK42,AK47)</f>
        <v>4.3148062401759999</v>
      </c>
      <c r="AL49" s="250">
        <f>SUM(AL42,AL47)</f>
        <v>4.9560655391999999</v>
      </c>
      <c r="AM49" s="251" t="s">
        <v>83</v>
      </c>
      <c r="AN49" s="252">
        <f>SUM(AN42,AN47)</f>
        <v>3.3033012938719999</v>
      </c>
      <c r="AO49" s="250">
        <f>SUM(AO42,AO47)</f>
        <v>4.9582682992000002</v>
      </c>
      <c r="AP49" s="251" t="s">
        <v>83</v>
      </c>
      <c r="AQ49" s="252">
        <f>SUM(AQ42,AQ47)</f>
        <v>3.389805390472</v>
      </c>
    </row>
    <row r="50" spans="1:78" s="2" customFormat="1" ht="16.5" hidden="1" customHeight="1" x14ac:dyDescent="0.25">
      <c r="A50" s="253" t="s">
        <v>95</v>
      </c>
      <c r="B50" s="242"/>
      <c r="C50" s="242"/>
      <c r="D50" s="242"/>
      <c r="E50" s="242"/>
      <c r="F50" s="242"/>
      <c r="G50" s="242"/>
      <c r="H50" s="242"/>
      <c r="I50" s="254">
        <f>J49/H49</f>
        <v>0.85734408567849607</v>
      </c>
      <c r="J50" s="242"/>
      <c r="K50" s="242"/>
      <c r="L50" s="254">
        <f>M49/K49</f>
        <v>0.8579112051109824</v>
      </c>
      <c r="M50" s="242"/>
      <c r="N50" s="242"/>
      <c r="O50" s="254">
        <f>P49/N49</f>
        <v>0.97466683778114749</v>
      </c>
      <c r="P50" s="242"/>
      <c r="Q50" s="242"/>
      <c r="R50" s="254">
        <f>S49/Q49</f>
        <v>0.9403108930647579</v>
      </c>
      <c r="S50" s="242"/>
      <c r="T50" s="242"/>
      <c r="U50" s="254">
        <f>V49/T49</f>
        <v>0.69720353624181053</v>
      </c>
      <c r="V50" s="242"/>
      <c r="W50" s="242"/>
      <c r="X50" s="254">
        <f>Y49/W49</f>
        <v>0.66432332595259258</v>
      </c>
      <c r="Y50" s="242"/>
      <c r="Z50" s="242"/>
      <c r="AA50" s="254">
        <f>AB49/Z49</f>
        <v>0.67529629881909725</v>
      </c>
      <c r="AB50" s="242"/>
      <c r="AC50" s="242"/>
      <c r="AD50" s="254">
        <f>AE49/AC49</f>
        <v>0.68155550177453383</v>
      </c>
      <c r="AE50" s="242"/>
      <c r="AF50" s="242"/>
      <c r="AG50" s="254">
        <f>AH49/AF49</f>
        <v>0.65798821703758681</v>
      </c>
      <c r="AH50" s="242"/>
      <c r="AI50" s="242"/>
      <c r="AJ50" s="254">
        <f>AK49/AI49</f>
        <v>0.69620200904099849</v>
      </c>
      <c r="AK50" s="242"/>
      <c r="AL50" s="242"/>
      <c r="AM50" s="254">
        <f>AN49/AL49</f>
        <v>0.66651687063953025</v>
      </c>
      <c r="AN50" s="242"/>
      <c r="AO50" s="242"/>
      <c r="AP50" s="254">
        <f>AQ49/AO49</f>
        <v>0.68366719707744206</v>
      </c>
      <c r="AQ50" s="242"/>
    </row>
    <row r="51" spans="1:78" s="255" customFormat="1" ht="16.5" hidden="1" customHeight="1" x14ac:dyDescent="0.25">
      <c r="A51" s="253" t="s">
        <v>96</v>
      </c>
      <c r="C51" s="253"/>
      <c r="D51" s="253"/>
      <c r="E51" s="253"/>
      <c r="F51" s="253"/>
      <c r="T51" s="256"/>
      <c r="U51" s="257"/>
    </row>
    <row r="52" spans="1:78" s="258" customFormat="1" ht="30" customHeight="1" thickBot="1" x14ac:dyDescent="0.3">
      <c r="H52" s="830"/>
      <c r="I52" s="255"/>
      <c r="J52" s="255"/>
      <c r="K52" s="830"/>
      <c r="L52" s="255"/>
      <c r="M52" s="255"/>
      <c r="N52" s="830"/>
      <c r="O52" s="255"/>
      <c r="P52" s="255"/>
      <c r="Q52" s="830"/>
      <c r="R52" s="255"/>
      <c r="S52" s="255"/>
      <c r="T52" s="830"/>
      <c r="U52" s="255"/>
      <c r="V52" s="255"/>
      <c r="W52" s="830"/>
      <c r="X52" s="255"/>
      <c r="Y52" s="255"/>
      <c r="Z52" s="830"/>
      <c r="AA52" s="255"/>
      <c r="AB52" s="255"/>
      <c r="AC52" s="830"/>
      <c r="AD52" s="255"/>
      <c r="AE52" s="255"/>
      <c r="AF52" s="830"/>
      <c r="AG52" s="255"/>
      <c r="AH52" s="255"/>
      <c r="AI52" s="830"/>
      <c r="AJ52" s="255"/>
      <c r="AK52" s="255"/>
      <c r="AL52" s="830"/>
      <c r="AM52" s="255"/>
      <c r="AN52" s="255"/>
      <c r="AO52" s="830"/>
      <c r="AP52" s="255"/>
      <c r="AQ52" s="255"/>
      <c r="AS52" s="259"/>
      <c r="AV52" s="259"/>
      <c r="AY52" s="259"/>
      <c r="BB52" s="259"/>
      <c r="BE52" s="259"/>
      <c r="BH52" s="259"/>
      <c r="BK52" s="259"/>
      <c r="BN52" s="259"/>
      <c r="BQ52" s="259"/>
      <c r="BT52" s="259"/>
      <c r="BW52" s="259"/>
      <c r="BZ52" s="259"/>
    </row>
    <row r="53" spans="1:78" s="258" customFormat="1" ht="17.25" thickBot="1" x14ac:dyDescent="0.3">
      <c r="A53" s="16" t="s">
        <v>2</v>
      </c>
      <c r="B53" s="17"/>
      <c r="C53" s="17"/>
      <c r="D53" s="17"/>
      <c r="E53" s="17"/>
      <c r="F53" s="17"/>
      <c r="G53" s="18"/>
      <c r="H53" s="19" t="s">
        <v>97</v>
      </c>
      <c r="I53" s="20"/>
      <c r="J53" s="21"/>
      <c r="K53" s="19" t="s">
        <v>98</v>
      </c>
      <c r="L53" s="20"/>
      <c r="M53" s="21"/>
      <c r="N53" s="19" t="s">
        <v>99</v>
      </c>
      <c r="O53" s="20"/>
      <c r="P53" s="21"/>
      <c r="Q53" s="19" t="s">
        <v>100</v>
      </c>
      <c r="R53" s="20"/>
      <c r="S53" s="21"/>
      <c r="T53" s="19" t="s">
        <v>101</v>
      </c>
      <c r="U53" s="20"/>
      <c r="V53" s="21"/>
      <c r="W53" s="19" t="s">
        <v>102</v>
      </c>
      <c r="X53" s="20"/>
      <c r="Y53" s="21"/>
      <c r="Z53" s="19" t="s">
        <v>103</v>
      </c>
      <c r="AA53" s="20"/>
      <c r="AB53" s="21"/>
      <c r="AC53" s="19" t="s">
        <v>104</v>
      </c>
      <c r="AD53" s="20"/>
      <c r="AE53" s="21"/>
      <c r="AF53" s="19" t="s">
        <v>105</v>
      </c>
      <c r="AG53" s="20"/>
      <c r="AH53" s="21"/>
      <c r="AI53" s="19" t="s">
        <v>106</v>
      </c>
      <c r="AJ53" s="20"/>
      <c r="AK53" s="21"/>
      <c r="AL53" s="19" t="s">
        <v>107</v>
      </c>
      <c r="AM53" s="20"/>
      <c r="AN53" s="21"/>
      <c r="AO53" s="19" t="s">
        <v>108</v>
      </c>
      <c r="AP53" s="20"/>
      <c r="AQ53" s="21"/>
    </row>
    <row r="54" spans="1:78" s="258" customFormat="1" ht="16.5" x14ac:dyDescent="0.25">
      <c r="A54" s="22" t="s">
        <v>15</v>
      </c>
      <c r="B54" s="23"/>
      <c r="C54" s="24" t="s">
        <v>16</v>
      </c>
      <c r="D54" s="25"/>
      <c r="E54" s="26"/>
      <c r="F54" s="26"/>
      <c r="G54" s="27"/>
      <c r="H54" s="28" t="s">
        <v>17</v>
      </c>
      <c r="I54" s="29" t="s">
        <v>18</v>
      </c>
      <c r="J54" s="30" t="s">
        <v>19</v>
      </c>
      <c r="K54" s="28" t="s">
        <v>17</v>
      </c>
      <c r="L54" s="29" t="s">
        <v>18</v>
      </c>
      <c r="M54" s="30" t="s">
        <v>19</v>
      </c>
      <c r="N54" s="28" t="s">
        <v>17</v>
      </c>
      <c r="O54" s="29" t="s">
        <v>18</v>
      </c>
      <c r="P54" s="30" t="s">
        <v>19</v>
      </c>
      <c r="Q54" s="28" t="s">
        <v>17</v>
      </c>
      <c r="R54" s="29" t="s">
        <v>18</v>
      </c>
      <c r="S54" s="30" t="s">
        <v>19</v>
      </c>
      <c r="T54" s="28" t="s">
        <v>17</v>
      </c>
      <c r="U54" s="29" t="s">
        <v>18</v>
      </c>
      <c r="V54" s="30" t="s">
        <v>19</v>
      </c>
      <c r="W54" s="28" t="s">
        <v>17</v>
      </c>
      <c r="X54" s="29" t="s">
        <v>18</v>
      </c>
      <c r="Y54" s="30" t="s">
        <v>19</v>
      </c>
      <c r="Z54" s="28" t="s">
        <v>17</v>
      </c>
      <c r="AA54" s="29" t="s">
        <v>18</v>
      </c>
      <c r="AB54" s="30" t="s">
        <v>19</v>
      </c>
      <c r="AC54" s="28" t="s">
        <v>17</v>
      </c>
      <c r="AD54" s="29" t="s">
        <v>18</v>
      </c>
      <c r="AE54" s="30" t="s">
        <v>19</v>
      </c>
      <c r="AF54" s="28" t="s">
        <v>17</v>
      </c>
      <c r="AG54" s="29" t="s">
        <v>18</v>
      </c>
      <c r="AH54" s="30" t="s">
        <v>19</v>
      </c>
      <c r="AI54" s="28" t="s">
        <v>17</v>
      </c>
      <c r="AJ54" s="29" t="s">
        <v>18</v>
      </c>
      <c r="AK54" s="30" t="s">
        <v>19</v>
      </c>
      <c r="AL54" s="28" t="s">
        <v>17</v>
      </c>
      <c r="AM54" s="29" t="s">
        <v>18</v>
      </c>
      <c r="AN54" s="30" t="s">
        <v>19</v>
      </c>
      <c r="AO54" s="28" t="s">
        <v>17</v>
      </c>
      <c r="AP54" s="29" t="s">
        <v>18</v>
      </c>
      <c r="AQ54" s="30" t="s">
        <v>19</v>
      </c>
      <c r="BN54" s="287"/>
      <c r="BO54" s="287"/>
      <c r="BP54" s="261">
        <v>0</v>
      </c>
      <c r="BQ54" s="261"/>
      <c r="BR54" s="287"/>
      <c r="BS54" s="287"/>
    </row>
    <row r="55" spans="1:78" ht="17.25" thickBot="1" x14ac:dyDescent="0.3">
      <c r="A55" s="31"/>
      <c r="B55" s="32"/>
      <c r="C55" s="33"/>
      <c r="D55" s="34"/>
      <c r="E55" s="35"/>
      <c r="F55" s="35"/>
      <c r="G55" s="36"/>
      <c r="H55" s="40" t="s">
        <v>20</v>
      </c>
      <c r="I55" s="41" t="s">
        <v>21</v>
      </c>
      <c r="J55" s="42" t="s">
        <v>22</v>
      </c>
      <c r="K55" s="40" t="s">
        <v>20</v>
      </c>
      <c r="L55" s="41" t="s">
        <v>21</v>
      </c>
      <c r="M55" s="42" t="s">
        <v>22</v>
      </c>
      <c r="N55" s="40" t="s">
        <v>20</v>
      </c>
      <c r="O55" s="41" t="s">
        <v>21</v>
      </c>
      <c r="P55" s="42" t="s">
        <v>22</v>
      </c>
      <c r="Q55" s="40" t="s">
        <v>20</v>
      </c>
      <c r="R55" s="41" t="s">
        <v>21</v>
      </c>
      <c r="S55" s="42" t="s">
        <v>22</v>
      </c>
      <c r="T55" s="40" t="s">
        <v>20</v>
      </c>
      <c r="U55" s="41" t="s">
        <v>21</v>
      </c>
      <c r="V55" s="42" t="s">
        <v>22</v>
      </c>
      <c r="W55" s="40" t="s">
        <v>20</v>
      </c>
      <c r="X55" s="41" t="s">
        <v>21</v>
      </c>
      <c r="Y55" s="42" t="s">
        <v>22</v>
      </c>
      <c r="Z55" s="40" t="s">
        <v>20</v>
      </c>
      <c r="AA55" s="41" t="s">
        <v>21</v>
      </c>
      <c r="AB55" s="42" t="s">
        <v>22</v>
      </c>
      <c r="AC55" s="40" t="s">
        <v>20</v>
      </c>
      <c r="AD55" s="41" t="s">
        <v>21</v>
      </c>
      <c r="AE55" s="42" t="s">
        <v>22</v>
      </c>
      <c r="AF55" s="40" t="s">
        <v>20</v>
      </c>
      <c r="AG55" s="41" t="s">
        <v>21</v>
      </c>
      <c r="AH55" s="42" t="s">
        <v>22</v>
      </c>
      <c r="AI55" s="40" t="s">
        <v>20</v>
      </c>
      <c r="AJ55" s="41" t="s">
        <v>21</v>
      </c>
      <c r="AK55" s="42" t="s">
        <v>22</v>
      </c>
      <c r="AL55" s="40" t="s">
        <v>20</v>
      </c>
      <c r="AM55" s="41" t="s">
        <v>21</v>
      </c>
      <c r="AN55" s="42" t="s">
        <v>22</v>
      </c>
      <c r="AO55" s="40" t="s">
        <v>20</v>
      </c>
      <c r="AP55" s="41" t="s">
        <v>21</v>
      </c>
      <c r="AQ55" s="42" t="s">
        <v>22</v>
      </c>
      <c r="AR55" s="261"/>
      <c r="AS55" s="261"/>
      <c r="AT55" s="261"/>
      <c r="AU55" s="261"/>
      <c r="AV55" s="261"/>
      <c r="AW55" s="261"/>
      <c r="AX55" s="261"/>
      <c r="AY55" s="261"/>
      <c r="AZ55" s="261"/>
      <c r="BA55" s="261"/>
      <c r="BB55" s="261"/>
      <c r="BC55" s="261"/>
      <c r="BD55" s="261"/>
      <c r="BE55" s="261"/>
      <c r="BF55" s="261"/>
      <c r="BG55" s="261"/>
      <c r="BH55" s="261"/>
      <c r="BI55" s="261"/>
      <c r="BJ55" s="261"/>
      <c r="BK55" s="261"/>
      <c r="BL55" s="261"/>
      <c r="BM55" s="261"/>
      <c r="BN55" s="287"/>
      <c r="BO55" s="287"/>
      <c r="BP55" s="261">
        <v>0</v>
      </c>
      <c r="BQ55" s="261"/>
      <c r="BR55" s="287"/>
      <c r="BS55" s="287"/>
      <c r="BT55" s="261"/>
      <c r="BU55" s="261"/>
      <c r="BV55" s="261"/>
      <c r="BW55" s="261"/>
      <c r="BX55" s="261"/>
      <c r="BY55" s="261"/>
      <c r="BZ55" s="261"/>
    </row>
    <row r="56" spans="1:78" ht="16.5" x14ac:dyDescent="0.25">
      <c r="A56" s="43" t="s">
        <v>23</v>
      </c>
      <c r="B56" s="44"/>
      <c r="C56" s="45">
        <v>25</v>
      </c>
      <c r="D56" s="46" t="s">
        <v>24</v>
      </c>
      <c r="E56" s="47"/>
      <c r="F56" s="48" t="s">
        <v>25</v>
      </c>
      <c r="G56" s="75"/>
      <c r="H56" s="290">
        <f>SQRT(I56^2+J56^2)*1000/(1.73*H59)</f>
        <v>0</v>
      </c>
      <c r="I56" s="291">
        <v>0</v>
      </c>
      <c r="J56" s="292">
        <v>0</v>
      </c>
      <c r="K56" s="290">
        <f>SQRT(L56^2+M56^2)*1000/(1.73*K59)</f>
        <v>0</v>
      </c>
      <c r="L56" s="291">
        <v>0</v>
      </c>
      <c r="M56" s="292">
        <v>0</v>
      </c>
      <c r="N56" s="290">
        <f>SQRT(O56^2+P56^2)*1000/(1.73*N59)</f>
        <v>0</v>
      </c>
      <c r="O56" s="291">
        <v>0</v>
      </c>
      <c r="P56" s="292">
        <v>0</v>
      </c>
      <c r="Q56" s="290">
        <f>SQRT(R56^2+S56^2)*1000/(1.73*Q59)</f>
        <v>0</v>
      </c>
      <c r="R56" s="291">
        <v>0</v>
      </c>
      <c r="S56" s="292">
        <v>0</v>
      </c>
      <c r="T56" s="290">
        <f>SQRT(U56^2+V56^2)*1000/(1.73*T59)</f>
        <v>0</v>
      </c>
      <c r="U56" s="291">
        <v>0</v>
      </c>
      <c r="V56" s="292">
        <v>0</v>
      </c>
      <c r="W56" s="290">
        <f>SQRT(X56^2+Y56^2)*1000/(1.73*W59)</f>
        <v>0</v>
      </c>
      <c r="X56" s="291">
        <v>0</v>
      </c>
      <c r="Y56" s="292">
        <v>0</v>
      </c>
      <c r="Z56" s="290">
        <f>SQRT(AA56^2+AB56^2)*1000/(1.73*Z59)</f>
        <v>0</v>
      </c>
      <c r="AA56" s="291">
        <v>0</v>
      </c>
      <c r="AB56" s="292">
        <v>0</v>
      </c>
      <c r="AC56" s="290">
        <f>SQRT(AD56^2+AE56^2)*1000/(1.73*AC59)</f>
        <v>0</v>
      </c>
      <c r="AD56" s="291">
        <v>0</v>
      </c>
      <c r="AE56" s="292">
        <v>0</v>
      </c>
      <c r="AF56" s="290">
        <f>SQRT(AG56^2+AH56^2)*1000/(1.73*AF59)</f>
        <v>0</v>
      </c>
      <c r="AG56" s="291">
        <v>0</v>
      </c>
      <c r="AH56" s="292">
        <v>0</v>
      </c>
      <c r="AI56" s="290">
        <f>SQRT(AJ56^2+AK56^2)*1000/(1.73*AI59)</f>
        <v>0</v>
      </c>
      <c r="AJ56" s="291">
        <v>0</v>
      </c>
      <c r="AK56" s="292">
        <v>0</v>
      </c>
      <c r="AL56" s="290">
        <f>SQRT(AM56^2+AN56^2)*1000/(1.73*AL59)</f>
        <v>0</v>
      </c>
      <c r="AM56" s="291">
        <v>0</v>
      </c>
      <c r="AN56" s="292">
        <v>0</v>
      </c>
      <c r="AO56" s="290">
        <f>SQRT(AP56^2+AQ56^2)*1000/(1.73*AO59)</f>
        <v>0</v>
      </c>
      <c r="AP56" s="291">
        <v>0</v>
      </c>
      <c r="AQ56" s="292">
        <v>0</v>
      </c>
      <c r="AR56" s="261"/>
      <c r="AS56" s="261"/>
      <c r="AT56" s="261"/>
      <c r="AU56" s="261"/>
      <c r="AV56" s="261"/>
      <c r="AW56" s="261"/>
      <c r="AX56" s="261"/>
      <c r="AY56" s="261"/>
      <c r="AZ56" s="261"/>
      <c r="BA56" s="261"/>
      <c r="BB56" s="261"/>
      <c r="BC56" s="261"/>
      <c r="BD56" s="261"/>
      <c r="BE56" s="261"/>
      <c r="BF56" s="261"/>
      <c r="BG56" s="261"/>
      <c r="BH56" s="261"/>
      <c r="BI56" s="261"/>
      <c r="BJ56" s="261"/>
      <c r="BK56" s="261"/>
      <c r="BL56" s="261"/>
      <c r="BM56" s="261"/>
      <c r="BN56" s="287"/>
      <c r="BO56" s="287"/>
      <c r="BP56" s="261">
        <v>0</v>
      </c>
      <c r="BQ56" s="261"/>
      <c r="BR56" s="287"/>
      <c r="BS56" s="287"/>
      <c r="BT56" s="261"/>
      <c r="BU56" s="261"/>
      <c r="BV56" s="261"/>
      <c r="BW56" s="261"/>
      <c r="BX56" s="261"/>
      <c r="BY56" s="261"/>
      <c r="BZ56" s="261"/>
    </row>
    <row r="57" spans="1:78" ht="17.25" thickBot="1" x14ac:dyDescent="0.3">
      <c r="A57" s="54"/>
      <c r="B57" s="55"/>
      <c r="C57" s="56"/>
      <c r="D57" s="57"/>
      <c r="E57" s="58"/>
      <c r="F57" s="59" t="s">
        <v>26</v>
      </c>
      <c r="G57" s="81"/>
      <c r="H57" s="61">
        <f>SQRT(I57^2+J57^2)*1000/(1.73*H60)</f>
        <v>87.94361246349257</v>
      </c>
      <c r="I57" s="863">
        <f>I82+I80</f>
        <v>1.2134</v>
      </c>
      <c r="J57" s="864">
        <f>J82+J80</f>
        <v>1.1526000000000001</v>
      </c>
      <c r="K57" s="61">
        <f>SQRT(L57^2+M57^2)*1000/(1.73*K60)</f>
        <v>99.082158359562612</v>
      </c>
      <c r="L57" s="863">
        <f>L82+L80</f>
        <v>1.3192000000000002</v>
      </c>
      <c r="M57" s="864">
        <f>M82+M80</f>
        <v>1.3472</v>
      </c>
      <c r="N57" s="61">
        <f>SQRT(O57^2+P57^2)*1000/(1.73*N60)</f>
        <v>132.71935004655086</v>
      </c>
      <c r="O57" s="863">
        <f>O82+O80</f>
        <v>1.6501999999999999</v>
      </c>
      <c r="P57" s="864">
        <f>P82+P80</f>
        <v>1.9120000000000001</v>
      </c>
      <c r="Q57" s="61">
        <f>SQRT(R57^2+S57^2)*1000/(1.73*Q60)</f>
        <v>118.99392851748857</v>
      </c>
      <c r="R57" s="863">
        <f>R82+R80</f>
        <v>1.5750000000000002</v>
      </c>
      <c r="S57" s="864">
        <f>S82+S80</f>
        <v>1.627</v>
      </c>
      <c r="T57" s="61">
        <f>SQRT(U57^2+V57^2)*1000/(1.73*T60)</f>
        <v>106.01331733522284</v>
      </c>
      <c r="U57" s="863">
        <f>U82+U80</f>
        <v>1.4892000000000001</v>
      </c>
      <c r="V57" s="864">
        <f>V82+V80</f>
        <v>1.361</v>
      </c>
      <c r="W57" s="61">
        <f>SQRT(X57^2+Y57^2)*1000/(1.73*W60)</f>
        <v>83.855597810013776</v>
      </c>
      <c r="X57" s="863">
        <f>X82+X80</f>
        <v>1.2594000000000001</v>
      </c>
      <c r="Y57" s="864">
        <f>Y82+Y80</f>
        <v>0.97999999999999987</v>
      </c>
      <c r="Z57" s="61">
        <f>SQRT(AA57^2+AB57^2)*1000/(1.73*Z60)</f>
        <v>66.880476273259973</v>
      </c>
      <c r="AA57" s="863">
        <f>AA82+AA80</f>
        <v>1.054</v>
      </c>
      <c r="AB57" s="864">
        <f>AB82+AB80</f>
        <v>0.71340000000000003</v>
      </c>
      <c r="AC57" s="61">
        <f>SQRT(AD57^2+AE57^2)*1000/(1.73*AC60)</f>
        <v>59.962022095002204</v>
      </c>
      <c r="AD57" s="863">
        <f>AD82+AD80</f>
        <v>0.95099999999999996</v>
      </c>
      <c r="AE57" s="864">
        <f>AE82+AE80</f>
        <v>0.63059999999999994</v>
      </c>
      <c r="AF57" s="61">
        <f>SQRT(AG57^2+AH57^2)*1000/(1.73*AF60)</f>
        <v>55.798434420835925</v>
      </c>
      <c r="AG57" s="863">
        <f>AG82+AG80</f>
        <v>0.88840000000000008</v>
      </c>
      <c r="AH57" s="864">
        <f>AH82+AH80</f>
        <v>0.58160000000000001</v>
      </c>
      <c r="AI57" s="61">
        <f>SQRT(AJ57^2+AK57^2)*1000/(1.73*AI60)</f>
        <v>53.39257627596627</v>
      </c>
      <c r="AJ57" s="863">
        <f>AJ82+AJ80</f>
        <v>0.84220000000000006</v>
      </c>
      <c r="AK57" s="864">
        <f>AK82+AK80</f>
        <v>0.56840000000000002</v>
      </c>
      <c r="AL57" s="61">
        <f>SQRT(AM57^2+AN57^2)*1000/(1.73*AL60)</f>
        <v>48.100230562667804</v>
      </c>
      <c r="AM57" s="863">
        <f>AM82+AM80</f>
        <v>0.71779999999999999</v>
      </c>
      <c r="AN57" s="864">
        <f>AN82+AN80</f>
        <v>0.56800000000000006</v>
      </c>
      <c r="AO57" s="61">
        <f>SQRT(AP57^2+AQ57^2)*1000/(1.73*AO60)</f>
        <v>49.734156414930133</v>
      </c>
      <c r="AP57" s="863">
        <f>AP82+AP80</f>
        <v>0.71160000000000001</v>
      </c>
      <c r="AQ57" s="864">
        <f>AQ82+AQ80</f>
        <v>0.624</v>
      </c>
      <c r="AR57" s="53"/>
      <c r="AS57" s="53"/>
      <c r="AT57" s="261"/>
      <c r="AU57" s="261"/>
      <c r="AV57" s="261"/>
      <c r="AW57" s="261"/>
      <c r="AX57" s="261"/>
      <c r="AY57" s="261"/>
      <c r="AZ57" s="261"/>
      <c r="BA57" s="261"/>
      <c r="BB57" s="261"/>
      <c r="BC57" s="261"/>
      <c r="BD57" s="261"/>
      <c r="BE57" s="261"/>
      <c r="BF57" s="261"/>
      <c r="BG57" s="261"/>
      <c r="BH57" s="261"/>
      <c r="BI57" s="261"/>
      <c r="BJ57" s="261"/>
      <c r="BK57" s="261"/>
      <c r="BL57" s="261"/>
      <c r="BM57" s="261"/>
      <c r="BN57" s="287"/>
      <c r="BO57" s="287"/>
      <c r="BP57" s="261">
        <v>0</v>
      </c>
      <c r="BQ57" s="261"/>
      <c r="BR57" s="287"/>
      <c r="BS57" s="287"/>
      <c r="BT57" s="261"/>
      <c r="BU57" s="261"/>
      <c r="BV57" s="261"/>
      <c r="BW57" s="261"/>
      <c r="BX57" s="261"/>
      <c r="BY57" s="261"/>
      <c r="BZ57" s="261"/>
    </row>
    <row r="58" spans="1:78" ht="17.25" thickBot="1" x14ac:dyDescent="0.3">
      <c r="A58" s="54"/>
      <c r="B58" s="55"/>
      <c r="C58" s="56"/>
      <c r="D58" s="64" t="s">
        <v>27</v>
      </c>
      <c r="E58" s="65"/>
      <c r="F58" s="65"/>
      <c r="G58" s="66"/>
      <c r="H58" s="262">
        <v>8</v>
      </c>
      <c r="I58" s="71"/>
      <c r="J58" s="72"/>
      <c r="K58" s="70">
        <v>8</v>
      </c>
      <c r="L58" s="71"/>
      <c r="M58" s="72"/>
      <c r="N58" s="70">
        <v>8</v>
      </c>
      <c r="O58" s="71"/>
      <c r="P58" s="72"/>
      <c r="Q58" s="70">
        <v>8</v>
      </c>
      <c r="R58" s="71"/>
      <c r="S58" s="72"/>
      <c r="T58" s="70">
        <v>8</v>
      </c>
      <c r="U58" s="71"/>
      <c r="V58" s="72"/>
      <c r="W58" s="70">
        <v>8</v>
      </c>
      <c r="X58" s="71"/>
      <c r="Y58" s="72"/>
      <c r="Z58" s="70">
        <v>8</v>
      </c>
      <c r="AA58" s="71"/>
      <c r="AB58" s="72"/>
      <c r="AC58" s="70">
        <v>8</v>
      </c>
      <c r="AD58" s="71"/>
      <c r="AE58" s="72"/>
      <c r="AF58" s="70">
        <v>8</v>
      </c>
      <c r="AG58" s="71"/>
      <c r="AH58" s="72"/>
      <c r="AI58" s="70">
        <v>8</v>
      </c>
      <c r="AJ58" s="71"/>
      <c r="AK58" s="72"/>
      <c r="AL58" s="70">
        <v>8</v>
      </c>
      <c r="AM58" s="71"/>
      <c r="AN58" s="72"/>
      <c r="AO58" s="70">
        <v>8</v>
      </c>
      <c r="AP58" s="71"/>
      <c r="AQ58" s="72"/>
      <c r="AR58" s="261"/>
      <c r="AS58" s="261"/>
      <c r="AT58" s="261"/>
      <c r="AU58" s="261"/>
      <c r="AV58" s="261"/>
      <c r="AW58" s="261"/>
      <c r="AX58" s="261"/>
      <c r="AY58" s="261"/>
      <c r="AZ58" s="261"/>
      <c r="BA58" s="261"/>
      <c r="BB58" s="261"/>
      <c r="BC58" s="261"/>
      <c r="BD58" s="261"/>
      <c r="BE58" s="261"/>
      <c r="BF58" s="261"/>
      <c r="BG58" s="261"/>
      <c r="BH58" s="261"/>
      <c r="BI58" s="261"/>
      <c r="BJ58" s="261"/>
      <c r="BK58" s="261"/>
      <c r="BL58" s="261"/>
      <c r="BM58" s="261"/>
      <c r="BN58" s="287"/>
      <c r="BO58" s="287"/>
      <c r="BP58" s="261">
        <v>0</v>
      </c>
      <c r="BQ58" s="261"/>
      <c r="BR58" s="287"/>
      <c r="BS58" s="287"/>
      <c r="BT58" s="261"/>
      <c r="BU58" s="261"/>
      <c r="BV58" s="261"/>
      <c r="BW58" s="261"/>
      <c r="BX58" s="261"/>
      <c r="BY58" s="261"/>
      <c r="BZ58" s="261"/>
    </row>
    <row r="59" spans="1:78" ht="16.5" x14ac:dyDescent="0.25">
      <c r="A59" s="54"/>
      <c r="B59" s="55"/>
      <c r="C59" s="56"/>
      <c r="D59" s="74" t="s">
        <v>28</v>
      </c>
      <c r="E59" s="44"/>
      <c r="F59" s="48" t="s">
        <v>25</v>
      </c>
      <c r="G59" s="75"/>
      <c r="H59" s="865">
        <v>120</v>
      </c>
      <c r="I59" s="866"/>
      <c r="J59" s="867"/>
      <c r="K59" s="76">
        <v>120</v>
      </c>
      <c r="L59" s="77"/>
      <c r="M59" s="78"/>
      <c r="N59" s="76">
        <v>120</v>
      </c>
      <c r="O59" s="77"/>
      <c r="P59" s="78"/>
      <c r="Q59" s="76">
        <v>120</v>
      </c>
      <c r="R59" s="77"/>
      <c r="S59" s="78"/>
      <c r="T59" s="76">
        <v>120</v>
      </c>
      <c r="U59" s="77"/>
      <c r="V59" s="78"/>
      <c r="W59" s="76">
        <v>120</v>
      </c>
      <c r="X59" s="77"/>
      <c r="Y59" s="78"/>
      <c r="Z59" s="76">
        <v>120</v>
      </c>
      <c r="AA59" s="77"/>
      <c r="AB59" s="78"/>
      <c r="AC59" s="76">
        <v>120</v>
      </c>
      <c r="AD59" s="77"/>
      <c r="AE59" s="78"/>
      <c r="AF59" s="76">
        <v>120</v>
      </c>
      <c r="AG59" s="77"/>
      <c r="AH59" s="78"/>
      <c r="AI59" s="76">
        <v>120</v>
      </c>
      <c r="AJ59" s="77"/>
      <c r="AK59" s="78"/>
      <c r="AL59" s="76">
        <v>120</v>
      </c>
      <c r="AM59" s="77"/>
      <c r="AN59" s="78"/>
      <c r="AO59" s="76">
        <v>120</v>
      </c>
      <c r="AP59" s="77"/>
      <c r="AQ59" s="78"/>
      <c r="AR59" s="261"/>
      <c r="AS59" s="261"/>
      <c r="AT59" s="261"/>
      <c r="AU59" s="261"/>
      <c r="AV59" s="261"/>
      <c r="AW59" s="261"/>
      <c r="AX59" s="261"/>
      <c r="AY59" s="261"/>
      <c r="AZ59" s="261"/>
      <c r="BA59" s="261"/>
      <c r="BB59" s="261"/>
      <c r="BC59" s="261"/>
      <c r="BD59" s="261"/>
      <c r="BE59" s="261"/>
      <c r="BF59" s="261"/>
      <c r="BG59" s="261"/>
      <c r="BH59" s="261"/>
      <c r="BI59" s="261"/>
      <c r="BJ59" s="261"/>
      <c r="BK59" s="261"/>
      <c r="BL59" s="261"/>
      <c r="BM59" s="261"/>
      <c r="BN59" s="287"/>
      <c r="BO59" s="287"/>
      <c r="BP59" s="261">
        <v>0</v>
      </c>
      <c r="BQ59" s="261"/>
      <c r="BR59" s="287"/>
      <c r="BS59" s="287"/>
      <c r="BT59" s="261"/>
      <c r="BU59" s="261"/>
      <c r="BV59" s="261"/>
      <c r="BW59" s="261"/>
      <c r="BX59" s="261"/>
      <c r="BY59" s="261"/>
      <c r="BZ59" s="261"/>
    </row>
    <row r="60" spans="1:78" ht="17.25" thickBot="1" x14ac:dyDescent="0.3">
      <c r="A60" s="54"/>
      <c r="B60" s="55"/>
      <c r="C60" s="56"/>
      <c r="D60" s="79"/>
      <c r="E60" s="80"/>
      <c r="F60" s="59" t="s">
        <v>26</v>
      </c>
      <c r="G60" s="81"/>
      <c r="H60" s="334">
        <v>11</v>
      </c>
      <c r="I60" s="335"/>
      <c r="J60" s="336"/>
      <c r="K60" s="82">
        <v>11</v>
      </c>
      <c r="L60" s="83"/>
      <c r="M60" s="84"/>
      <c r="N60" s="82">
        <v>11</v>
      </c>
      <c r="O60" s="83"/>
      <c r="P60" s="84"/>
      <c r="Q60" s="82">
        <v>11</v>
      </c>
      <c r="R60" s="83"/>
      <c r="S60" s="84"/>
      <c r="T60" s="82">
        <v>11</v>
      </c>
      <c r="U60" s="83"/>
      <c r="V60" s="84"/>
      <c r="W60" s="82">
        <v>11</v>
      </c>
      <c r="X60" s="83"/>
      <c r="Y60" s="84"/>
      <c r="Z60" s="82">
        <v>11</v>
      </c>
      <c r="AA60" s="83"/>
      <c r="AB60" s="84"/>
      <c r="AC60" s="82">
        <v>11</v>
      </c>
      <c r="AD60" s="83"/>
      <c r="AE60" s="84"/>
      <c r="AF60" s="82">
        <v>11</v>
      </c>
      <c r="AG60" s="83"/>
      <c r="AH60" s="84"/>
      <c r="AI60" s="82">
        <v>11</v>
      </c>
      <c r="AJ60" s="83"/>
      <c r="AK60" s="84"/>
      <c r="AL60" s="82">
        <v>11</v>
      </c>
      <c r="AM60" s="83"/>
      <c r="AN60" s="84"/>
      <c r="AO60" s="82">
        <v>11</v>
      </c>
      <c r="AP60" s="83"/>
      <c r="AQ60" s="84"/>
      <c r="AR60" s="261"/>
      <c r="AS60" s="261"/>
      <c r="AT60" s="261"/>
      <c r="AU60" s="261"/>
      <c r="AV60" s="261"/>
      <c r="AW60" s="261"/>
      <c r="AX60" s="287"/>
      <c r="AY60" s="287"/>
      <c r="AZ60" s="261">
        <v>0</v>
      </c>
      <c r="BA60" s="261"/>
      <c r="BB60" s="287"/>
      <c r="BC60" s="287"/>
      <c r="BD60" s="261"/>
      <c r="BE60" s="261"/>
      <c r="BF60" s="261"/>
      <c r="BG60" s="261"/>
      <c r="BH60" s="261"/>
      <c r="BI60" s="261"/>
      <c r="BJ60" s="261"/>
      <c r="BK60" s="261"/>
      <c r="BL60" s="261"/>
      <c r="BM60" s="261"/>
      <c r="BN60" s="287"/>
      <c r="BO60" s="287"/>
      <c r="BP60" s="261">
        <v>0</v>
      </c>
      <c r="BQ60" s="261"/>
      <c r="BR60" s="287"/>
      <c r="BS60" s="287"/>
      <c r="BT60" s="261"/>
      <c r="BU60" s="261"/>
      <c r="BV60" s="261"/>
      <c r="BW60" s="261"/>
      <c r="BX60" s="261"/>
      <c r="BY60" s="261"/>
      <c r="BZ60" s="261"/>
    </row>
    <row r="61" spans="1:78" ht="17.25" thickBot="1" x14ac:dyDescent="0.3">
      <c r="A61" s="79"/>
      <c r="B61" s="80"/>
      <c r="C61" s="85"/>
      <c r="D61" s="64" t="s">
        <v>29</v>
      </c>
      <c r="E61" s="65"/>
      <c r="F61" s="65"/>
      <c r="G61" s="66"/>
      <c r="H61" s="67" t="s">
        <v>30</v>
      </c>
      <c r="I61" s="68"/>
      <c r="J61" s="69"/>
      <c r="K61" s="67" t="s">
        <v>30</v>
      </c>
      <c r="L61" s="68"/>
      <c r="M61" s="69"/>
      <c r="N61" s="67" t="s">
        <v>30</v>
      </c>
      <c r="O61" s="68"/>
      <c r="P61" s="69"/>
      <c r="Q61" s="67" t="s">
        <v>30</v>
      </c>
      <c r="R61" s="68"/>
      <c r="S61" s="69"/>
      <c r="T61" s="67" t="s">
        <v>30</v>
      </c>
      <c r="U61" s="68"/>
      <c r="V61" s="69"/>
      <c r="W61" s="67" t="s">
        <v>30</v>
      </c>
      <c r="X61" s="68"/>
      <c r="Y61" s="69"/>
      <c r="Z61" s="67" t="s">
        <v>30</v>
      </c>
      <c r="AA61" s="68"/>
      <c r="AB61" s="69"/>
      <c r="AC61" s="67" t="s">
        <v>30</v>
      </c>
      <c r="AD61" s="68"/>
      <c r="AE61" s="69"/>
      <c r="AF61" s="67" t="s">
        <v>30</v>
      </c>
      <c r="AG61" s="68"/>
      <c r="AH61" s="69"/>
      <c r="AI61" s="67" t="s">
        <v>30</v>
      </c>
      <c r="AJ61" s="68"/>
      <c r="AK61" s="69"/>
      <c r="AL61" s="67" t="s">
        <v>30</v>
      </c>
      <c r="AM61" s="68"/>
      <c r="AN61" s="69"/>
      <c r="AO61" s="67" t="s">
        <v>30</v>
      </c>
      <c r="AP61" s="68"/>
      <c r="AQ61" s="69"/>
      <c r="AR61" s="261"/>
      <c r="AS61" s="261"/>
      <c r="AT61" s="261"/>
      <c r="AU61" s="261"/>
      <c r="AV61" s="261"/>
      <c r="AW61" s="261"/>
      <c r="AX61" s="287"/>
      <c r="AY61" s="287"/>
      <c r="AZ61" s="261">
        <v>0</v>
      </c>
      <c r="BA61" s="261"/>
      <c r="BB61" s="287"/>
      <c r="BC61" s="287"/>
      <c r="BD61" s="261"/>
      <c r="BE61" s="261"/>
      <c r="BF61" s="261"/>
      <c r="BG61" s="261"/>
      <c r="BH61" s="261"/>
      <c r="BI61" s="261"/>
      <c r="BJ61" s="261"/>
      <c r="BK61" s="261"/>
      <c r="BL61" s="261"/>
      <c r="BM61" s="261"/>
      <c r="BN61" s="287"/>
      <c r="BO61" s="288"/>
      <c r="BP61" s="261">
        <v>0</v>
      </c>
      <c r="BQ61" s="261"/>
      <c r="BR61" s="287"/>
      <c r="BS61" s="288"/>
      <c r="BT61" s="261"/>
      <c r="BU61" s="261"/>
      <c r="BV61" s="261"/>
      <c r="BW61" s="261"/>
      <c r="BX61" s="261"/>
      <c r="BY61" s="261"/>
      <c r="BZ61" s="261"/>
    </row>
    <row r="62" spans="1:78" ht="16.5" x14ac:dyDescent="0.25">
      <c r="A62" s="43" t="s">
        <v>31</v>
      </c>
      <c r="B62" s="44"/>
      <c r="C62" s="45">
        <v>25</v>
      </c>
      <c r="D62" s="46" t="s">
        <v>24</v>
      </c>
      <c r="E62" s="47"/>
      <c r="F62" s="48" t="s">
        <v>25</v>
      </c>
      <c r="G62" s="49"/>
      <c r="H62" s="290">
        <f>SQRT(I62^2+J62^2)*1000/(1.73*H65)</f>
        <v>0</v>
      </c>
      <c r="I62" s="291">
        <v>0</v>
      </c>
      <c r="J62" s="292">
        <v>0</v>
      </c>
      <c r="K62" s="290">
        <f>SQRT(L62^2+M62^2)*1000/(1.73*K65)</f>
        <v>0</v>
      </c>
      <c r="L62" s="291">
        <v>0</v>
      </c>
      <c r="M62" s="292">
        <v>0</v>
      </c>
      <c r="N62" s="290">
        <f>SQRT(O62^2+P62^2)*1000/(1.73*N65)</f>
        <v>0</v>
      </c>
      <c r="O62" s="291">
        <v>0</v>
      </c>
      <c r="P62" s="292">
        <v>0</v>
      </c>
      <c r="Q62" s="290">
        <f>SQRT(R62^2+S62^2)*1000/(1.73*Q65)</f>
        <v>0</v>
      </c>
      <c r="R62" s="291">
        <v>0</v>
      </c>
      <c r="S62" s="292">
        <v>0</v>
      </c>
      <c r="T62" s="290">
        <f>SQRT(U62^2+V62^2)*1000/(1.73*T65)</f>
        <v>0</v>
      </c>
      <c r="U62" s="291">
        <v>0</v>
      </c>
      <c r="V62" s="292">
        <v>0</v>
      </c>
      <c r="W62" s="290">
        <f>SQRT(X62^2+Y62^2)*1000/(1.73*W65)</f>
        <v>0</v>
      </c>
      <c r="X62" s="291">
        <v>0</v>
      </c>
      <c r="Y62" s="292">
        <v>0</v>
      </c>
      <c r="Z62" s="290">
        <f>SQRT(AA62^2+AB62^2)*1000/(1.73*Z65)</f>
        <v>0</v>
      </c>
      <c r="AA62" s="291">
        <v>0</v>
      </c>
      <c r="AB62" s="292">
        <v>0</v>
      </c>
      <c r="AC62" s="290">
        <f>SQRT(AD62^2+AE62^2)*1000/(1.73*AC65)</f>
        <v>0</v>
      </c>
      <c r="AD62" s="291">
        <v>0</v>
      </c>
      <c r="AE62" s="292">
        <v>0</v>
      </c>
      <c r="AF62" s="290">
        <f>SQRT(AG62^2+AH62^2)*1000/(1.73*AF65)</f>
        <v>0</v>
      </c>
      <c r="AG62" s="291">
        <v>0</v>
      </c>
      <c r="AH62" s="292">
        <v>0</v>
      </c>
      <c r="AI62" s="290">
        <f>SQRT(AJ62^2+AK62^2)*1000/(1.73*AI65)</f>
        <v>0</v>
      </c>
      <c r="AJ62" s="291">
        <v>0</v>
      </c>
      <c r="AK62" s="292">
        <v>0</v>
      </c>
      <c r="AL62" s="290">
        <f>SQRT(AM62^2+AN62^2)*1000/(1.73*AL65)</f>
        <v>0</v>
      </c>
      <c r="AM62" s="291">
        <v>0</v>
      </c>
      <c r="AN62" s="292">
        <v>0</v>
      </c>
      <c r="AO62" s="290">
        <f>SQRT(AP62^2+AQ62^2)*1000/(1.73*AO65)</f>
        <v>0</v>
      </c>
      <c r="AP62" s="291">
        <v>0</v>
      </c>
      <c r="AQ62" s="292">
        <v>0</v>
      </c>
      <c r="AR62" s="261"/>
      <c r="AS62" s="261"/>
      <c r="AT62" s="261"/>
      <c r="AU62" s="261"/>
      <c r="AV62" s="261"/>
      <c r="AW62" s="261"/>
      <c r="AX62" s="287"/>
      <c r="AY62" s="287"/>
      <c r="AZ62" s="261">
        <v>0</v>
      </c>
      <c r="BA62" s="261"/>
      <c r="BB62" s="287"/>
      <c r="BC62" s="287"/>
      <c r="BD62" s="261"/>
      <c r="BE62" s="261"/>
      <c r="BF62" s="261"/>
      <c r="BG62" s="261"/>
      <c r="BH62" s="261"/>
      <c r="BI62" s="261"/>
      <c r="BJ62" s="261"/>
      <c r="BK62" s="261"/>
      <c r="BL62" s="261"/>
      <c r="BM62" s="261"/>
      <c r="BN62" s="261"/>
      <c r="BO62" s="261"/>
      <c r="BP62" s="261"/>
      <c r="BQ62" s="261"/>
      <c r="BR62" s="261"/>
      <c r="BS62" s="261"/>
      <c r="BT62" s="261"/>
      <c r="BU62" s="261"/>
      <c r="BV62" s="261"/>
      <c r="BW62" s="261"/>
      <c r="BX62" s="261"/>
      <c r="BY62" s="261"/>
      <c r="BZ62" s="261"/>
    </row>
    <row r="63" spans="1:78" ht="17.25" thickBot="1" x14ac:dyDescent="0.3">
      <c r="A63" s="54"/>
      <c r="B63" s="55"/>
      <c r="C63" s="56"/>
      <c r="D63" s="57"/>
      <c r="E63" s="58"/>
      <c r="F63" s="59" t="s">
        <v>26</v>
      </c>
      <c r="G63" s="60"/>
      <c r="H63" s="61">
        <f>SQRT(I63^2+J63^2)*1000/(1.73*H66)</f>
        <v>159.23671330628778</v>
      </c>
      <c r="I63" s="863">
        <f>I83+I81</f>
        <v>2.3271999999999999</v>
      </c>
      <c r="J63" s="864">
        <f>J83+J81</f>
        <v>1.9408000000000003</v>
      </c>
      <c r="K63" s="61">
        <f>SQRT(L63^2+M63^2)*1000/(1.73*K66)</f>
        <v>159.53818289706359</v>
      </c>
      <c r="L63" s="863">
        <f>L83+L81</f>
        <v>2.3340000000000001</v>
      </c>
      <c r="M63" s="864">
        <f>M83+M81</f>
        <v>1.9416</v>
      </c>
      <c r="N63" s="61">
        <f>SQRT(O63^2+P63^2)*1000/(1.73*N66)</f>
        <v>166.88730889834068</v>
      </c>
      <c r="O63" s="863">
        <f>O83+O81</f>
        <v>2.4144000000000001</v>
      </c>
      <c r="P63" s="864">
        <f>P83+P81</f>
        <v>2.0631999999999997</v>
      </c>
      <c r="Q63" s="61">
        <f>SQRT(R63^2+S63^2)*1000/(1.73*Q66)</f>
        <v>168.05580331513713</v>
      </c>
      <c r="R63" s="863">
        <f>R83+R81</f>
        <v>2.4456000000000002</v>
      </c>
      <c r="S63" s="864">
        <f>S83+S81</f>
        <v>2.0608</v>
      </c>
      <c r="T63" s="61">
        <f>SQRT(U63^2+V63^2)*1000/(1.73*T66)</f>
        <v>170.44180029037707</v>
      </c>
      <c r="U63" s="863">
        <f>U83+U81</f>
        <v>2.5060000000000002</v>
      </c>
      <c r="V63" s="864">
        <f>V83+V81</f>
        <v>2.0592000000000001</v>
      </c>
      <c r="W63" s="61">
        <f>SQRT(X63^2+Y63^2)*1000/(1.73*W66)</f>
        <v>131.36213860364583</v>
      </c>
      <c r="X63" s="863">
        <f>X83+X81</f>
        <v>1.7555999999999998</v>
      </c>
      <c r="Y63" s="864">
        <f>Y83+Y81</f>
        <v>1.7795999999999998</v>
      </c>
      <c r="Z63" s="61">
        <f>SQRT(AA63^2+AB63^2)*1000/(1.73*Z66)</f>
        <v>125.95766822017168</v>
      </c>
      <c r="AA63" s="863">
        <f>AA83+AA81</f>
        <v>1.6268</v>
      </c>
      <c r="AB63" s="864">
        <f>AB83+AB81</f>
        <v>1.7604</v>
      </c>
      <c r="AC63" s="61">
        <f>SQRT(AD63^2+AE63^2)*1000/(1.73*AC66)</f>
        <v>81.312467512610596</v>
      </c>
      <c r="AD63" s="863">
        <f>AD83+AD81</f>
        <v>1.2208000000000001</v>
      </c>
      <c r="AE63" s="864">
        <f>AE83+AE81</f>
        <v>0.95079999999999998</v>
      </c>
      <c r="AF63" s="61">
        <f>SQRT(AG63^2+AH63^2)*1000/(1.73*AF66)</f>
        <v>59.929996522838081</v>
      </c>
      <c r="AG63" s="863">
        <f>AG83+AG81</f>
        <v>0.94720000000000004</v>
      </c>
      <c r="AH63" s="864">
        <f>AH83+AH81</f>
        <v>0.63519999999999999</v>
      </c>
      <c r="AI63" s="61">
        <f>SQRT(AJ63^2+AK63^2)*1000/(1.73*AI66)</f>
        <v>56.732348849851498</v>
      </c>
      <c r="AJ63" s="863">
        <f>AJ83+AJ81</f>
        <v>0.88440000000000007</v>
      </c>
      <c r="AK63" s="864">
        <f>AK83+AK81</f>
        <v>0.61920000000000008</v>
      </c>
      <c r="AL63" s="61">
        <f>SQRT(AM63^2+AN63^2)*1000/(1.73*AL66)</f>
        <v>56.067274983350799</v>
      </c>
      <c r="AM63" s="863">
        <f>AM83+AM81</f>
        <v>0.85400000000000009</v>
      </c>
      <c r="AN63" s="864">
        <f>AN83+AN81</f>
        <v>0.63959999999999995</v>
      </c>
      <c r="AO63" s="61">
        <f>SQRT(AP63^2+AQ63^2)*1000/(1.73*AO66)</f>
        <v>55.007468647487727</v>
      </c>
      <c r="AP63" s="863">
        <f>AP83+AP81</f>
        <v>0.80759999999999998</v>
      </c>
      <c r="AQ63" s="864">
        <f>AQ83+AQ81</f>
        <v>0.66599999999999993</v>
      </c>
      <c r="AR63" s="53"/>
      <c r="AS63" s="53"/>
      <c r="AT63" s="261"/>
      <c r="AU63" s="261"/>
      <c r="AV63" s="261"/>
      <c r="AW63" s="261"/>
      <c r="AX63" s="287"/>
      <c r="AY63" s="287"/>
      <c r="AZ63" s="261">
        <v>0</v>
      </c>
      <c r="BA63" s="261"/>
      <c r="BB63" s="287"/>
      <c r="BC63" s="287"/>
      <c r="BD63" s="261"/>
      <c r="BE63" s="261"/>
      <c r="BF63" s="261"/>
      <c r="BG63" s="261"/>
      <c r="BH63" s="261"/>
      <c r="BI63" s="261"/>
      <c r="BJ63" s="261"/>
      <c r="BK63" s="261"/>
      <c r="BL63" s="261"/>
      <c r="BM63" s="261"/>
      <c r="BN63" s="261"/>
      <c r="BO63" s="261"/>
      <c r="BP63" s="261"/>
      <c r="BQ63" s="261"/>
      <c r="BR63" s="261"/>
      <c r="BS63" s="261"/>
      <c r="BT63" s="261"/>
      <c r="BU63" s="261"/>
      <c r="BV63" s="261"/>
      <c r="BW63" s="261"/>
      <c r="BX63" s="261"/>
      <c r="BY63" s="261"/>
      <c r="BZ63" s="261"/>
    </row>
    <row r="64" spans="1:78" ht="17.25" thickBot="1" x14ac:dyDescent="0.3">
      <c r="A64" s="54"/>
      <c r="B64" s="55"/>
      <c r="C64" s="56"/>
      <c r="D64" s="64" t="s">
        <v>27</v>
      </c>
      <c r="E64" s="65"/>
      <c r="F64" s="65"/>
      <c r="G64" s="66"/>
      <c r="H64" s="70">
        <v>7</v>
      </c>
      <c r="I64" s="71"/>
      <c r="J64" s="72"/>
      <c r="K64" s="70">
        <v>7</v>
      </c>
      <c r="L64" s="71"/>
      <c r="M64" s="72"/>
      <c r="N64" s="70">
        <v>7</v>
      </c>
      <c r="O64" s="71"/>
      <c r="P64" s="72"/>
      <c r="Q64" s="70">
        <v>7</v>
      </c>
      <c r="R64" s="71"/>
      <c r="S64" s="72"/>
      <c r="T64" s="70">
        <v>7</v>
      </c>
      <c r="U64" s="71"/>
      <c r="V64" s="72"/>
      <c r="W64" s="70">
        <v>7</v>
      </c>
      <c r="X64" s="71"/>
      <c r="Y64" s="72"/>
      <c r="Z64" s="70">
        <v>7</v>
      </c>
      <c r="AA64" s="71"/>
      <c r="AB64" s="72"/>
      <c r="AC64" s="70">
        <v>7</v>
      </c>
      <c r="AD64" s="71"/>
      <c r="AE64" s="72"/>
      <c r="AF64" s="70">
        <v>7</v>
      </c>
      <c r="AG64" s="71"/>
      <c r="AH64" s="72"/>
      <c r="AI64" s="70">
        <v>7</v>
      </c>
      <c r="AJ64" s="71"/>
      <c r="AK64" s="72"/>
      <c r="AL64" s="70">
        <v>7</v>
      </c>
      <c r="AM64" s="71"/>
      <c r="AN64" s="72"/>
      <c r="AO64" s="70">
        <v>7</v>
      </c>
      <c r="AP64" s="71"/>
      <c r="AQ64" s="72"/>
      <c r="AR64" s="261"/>
      <c r="AS64" s="261"/>
      <c r="AT64" s="261"/>
      <c r="AU64" s="261"/>
      <c r="AV64" s="261"/>
      <c r="AW64" s="261"/>
      <c r="AX64" s="287"/>
      <c r="AY64" s="287"/>
      <c r="AZ64" s="261">
        <v>0</v>
      </c>
      <c r="BA64" s="261"/>
      <c r="BB64" s="287"/>
      <c r="BC64" s="287"/>
      <c r="BD64" s="261"/>
      <c r="BE64" s="261"/>
      <c r="BF64" s="261"/>
      <c r="BG64" s="261"/>
      <c r="BH64" s="261"/>
      <c r="BI64" s="261"/>
      <c r="BJ64" s="261"/>
      <c r="BK64" s="261"/>
      <c r="BL64" s="261"/>
      <c r="BM64" s="261"/>
      <c r="BN64" s="261"/>
      <c r="BO64" s="261"/>
      <c r="BP64" s="261"/>
      <c r="BQ64" s="261"/>
      <c r="BR64" s="261"/>
      <c r="BS64" s="261"/>
      <c r="BT64" s="261"/>
      <c r="BU64" s="261"/>
      <c r="BV64" s="261"/>
      <c r="BW64" s="261"/>
      <c r="BX64" s="261"/>
      <c r="BY64" s="261"/>
      <c r="BZ64" s="261"/>
    </row>
    <row r="65" spans="1:55" ht="16.5" x14ac:dyDescent="0.25">
      <c r="A65" s="54"/>
      <c r="B65" s="55"/>
      <c r="C65" s="56"/>
      <c r="D65" s="74" t="s">
        <v>28</v>
      </c>
      <c r="E65" s="44"/>
      <c r="F65" s="48" t="s">
        <v>25</v>
      </c>
      <c r="G65" s="75"/>
      <c r="H65" s="865">
        <v>120</v>
      </c>
      <c r="I65" s="866"/>
      <c r="J65" s="867"/>
      <c r="K65" s="865">
        <v>120</v>
      </c>
      <c r="L65" s="866"/>
      <c r="M65" s="867"/>
      <c r="N65" s="865">
        <v>120</v>
      </c>
      <c r="O65" s="866"/>
      <c r="P65" s="867"/>
      <c r="Q65" s="865">
        <v>120</v>
      </c>
      <c r="R65" s="866"/>
      <c r="S65" s="867"/>
      <c r="T65" s="865">
        <v>120</v>
      </c>
      <c r="U65" s="866"/>
      <c r="V65" s="867"/>
      <c r="W65" s="865">
        <v>120</v>
      </c>
      <c r="X65" s="866"/>
      <c r="Y65" s="867"/>
      <c r="Z65" s="865">
        <v>120</v>
      </c>
      <c r="AA65" s="866"/>
      <c r="AB65" s="867"/>
      <c r="AC65" s="865">
        <v>120</v>
      </c>
      <c r="AD65" s="866"/>
      <c r="AE65" s="867"/>
      <c r="AF65" s="865">
        <v>120</v>
      </c>
      <c r="AG65" s="866"/>
      <c r="AH65" s="867"/>
      <c r="AI65" s="865">
        <v>120</v>
      </c>
      <c r="AJ65" s="866"/>
      <c r="AK65" s="867"/>
      <c r="AL65" s="865">
        <v>120</v>
      </c>
      <c r="AM65" s="866"/>
      <c r="AN65" s="867"/>
      <c r="AO65" s="865">
        <v>120</v>
      </c>
      <c r="AP65" s="866"/>
      <c r="AQ65" s="867"/>
      <c r="AR65" s="261"/>
      <c r="AS65" s="261"/>
      <c r="AT65" s="261"/>
      <c r="AU65" s="261"/>
      <c r="AV65" s="261"/>
      <c r="AW65" s="261"/>
      <c r="AX65" s="287"/>
      <c r="AY65" s="287"/>
      <c r="AZ65" s="261">
        <v>0</v>
      </c>
      <c r="BA65" s="261"/>
      <c r="BB65" s="287"/>
      <c r="BC65" s="287"/>
    </row>
    <row r="66" spans="1:55" ht="17.25" thickBot="1" x14ac:dyDescent="0.3">
      <c r="A66" s="54"/>
      <c r="B66" s="55"/>
      <c r="C66" s="56"/>
      <c r="D66" s="79"/>
      <c r="E66" s="80"/>
      <c r="F66" s="59" t="s">
        <v>26</v>
      </c>
      <c r="G66" s="81"/>
      <c r="H66" s="334">
        <v>11</v>
      </c>
      <c r="I66" s="335"/>
      <c r="J66" s="336"/>
      <c r="K66" s="334">
        <v>11</v>
      </c>
      <c r="L66" s="335"/>
      <c r="M66" s="336"/>
      <c r="N66" s="334">
        <v>11</v>
      </c>
      <c r="O66" s="335"/>
      <c r="P66" s="336"/>
      <c r="Q66" s="334">
        <v>11</v>
      </c>
      <c r="R66" s="335"/>
      <c r="S66" s="336"/>
      <c r="T66" s="334">
        <v>11</v>
      </c>
      <c r="U66" s="335"/>
      <c r="V66" s="336"/>
      <c r="W66" s="334">
        <v>11</v>
      </c>
      <c r="X66" s="335"/>
      <c r="Y66" s="336"/>
      <c r="Z66" s="334">
        <v>11</v>
      </c>
      <c r="AA66" s="335"/>
      <c r="AB66" s="336"/>
      <c r="AC66" s="334">
        <v>11</v>
      </c>
      <c r="AD66" s="335"/>
      <c r="AE66" s="336"/>
      <c r="AF66" s="334">
        <v>11</v>
      </c>
      <c r="AG66" s="335"/>
      <c r="AH66" s="336"/>
      <c r="AI66" s="334">
        <v>11</v>
      </c>
      <c r="AJ66" s="335"/>
      <c r="AK66" s="336"/>
      <c r="AL66" s="334">
        <v>11</v>
      </c>
      <c r="AM66" s="335"/>
      <c r="AN66" s="336"/>
      <c r="AO66" s="334">
        <v>11</v>
      </c>
      <c r="AP66" s="335"/>
      <c r="AQ66" s="336"/>
      <c r="AR66" s="261"/>
      <c r="AS66" s="261"/>
      <c r="AT66" s="261"/>
      <c r="AU66" s="261"/>
      <c r="AV66" s="261"/>
      <c r="AW66" s="261"/>
      <c r="AX66" s="287"/>
      <c r="AY66" s="287"/>
      <c r="AZ66" s="261">
        <v>0</v>
      </c>
      <c r="BA66" s="261"/>
      <c r="BB66" s="287"/>
      <c r="BC66" s="287"/>
    </row>
    <row r="67" spans="1:55" ht="17.25" thickBot="1" x14ac:dyDescent="0.3">
      <c r="A67" s="54"/>
      <c r="B67" s="55"/>
      <c r="C67" s="56"/>
      <c r="D67" s="64" t="s">
        <v>29</v>
      </c>
      <c r="E67" s="65"/>
      <c r="F67" s="65"/>
      <c r="G67" s="66"/>
      <c r="H67" s="67" t="s">
        <v>30</v>
      </c>
      <c r="I67" s="68"/>
      <c r="J67" s="69"/>
      <c r="K67" s="67" t="s">
        <v>30</v>
      </c>
      <c r="L67" s="68"/>
      <c r="M67" s="69"/>
      <c r="N67" s="67" t="s">
        <v>30</v>
      </c>
      <c r="O67" s="68"/>
      <c r="P67" s="69"/>
      <c r="Q67" s="67" t="s">
        <v>30</v>
      </c>
      <c r="R67" s="68"/>
      <c r="S67" s="69"/>
      <c r="T67" s="67" t="s">
        <v>30</v>
      </c>
      <c r="U67" s="68"/>
      <c r="V67" s="69"/>
      <c r="W67" s="67" t="s">
        <v>30</v>
      </c>
      <c r="X67" s="68"/>
      <c r="Y67" s="69"/>
      <c r="Z67" s="67" t="s">
        <v>30</v>
      </c>
      <c r="AA67" s="68"/>
      <c r="AB67" s="69"/>
      <c r="AC67" s="67" t="s">
        <v>30</v>
      </c>
      <c r="AD67" s="68"/>
      <c r="AE67" s="69"/>
      <c r="AF67" s="67" t="s">
        <v>30</v>
      </c>
      <c r="AG67" s="68"/>
      <c r="AH67" s="69"/>
      <c r="AI67" s="67" t="s">
        <v>30</v>
      </c>
      <c r="AJ67" s="68"/>
      <c r="AK67" s="69"/>
      <c r="AL67" s="67" t="s">
        <v>30</v>
      </c>
      <c r="AM67" s="68"/>
      <c r="AN67" s="69"/>
      <c r="AO67" s="67" t="s">
        <v>30</v>
      </c>
      <c r="AP67" s="68"/>
      <c r="AQ67" s="69"/>
      <c r="AR67" s="261"/>
      <c r="AS67" s="261"/>
      <c r="AT67" s="261"/>
      <c r="AU67" s="261"/>
      <c r="AV67" s="261"/>
      <c r="AW67" s="261"/>
      <c r="AX67" s="287"/>
      <c r="AY67" s="287"/>
      <c r="AZ67" s="261">
        <v>0</v>
      </c>
      <c r="BA67" s="261"/>
      <c r="BB67" s="287"/>
      <c r="BC67" s="287"/>
    </row>
    <row r="68" spans="1:55" ht="16.5" x14ac:dyDescent="0.25">
      <c r="A68" s="74" t="s">
        <v>32</v>
      </c>
      <c r="B68" s="91"/>
      <c r="C68" s="44"/>
      <c r="D68" s="92"/>
      <c r="E68" s="93"/>
      <c r="F68" s="48" t="s">
        <v>25</v>
      </c>
      <c r="G68" s="75"/>
      <c r="H68" s="290">
        <f t="shared" ref="H68:AQ69" si="5">H56+H62</f>
        <v>0</v>
      </c>
      <c r="I68" s="291">
        <f t="shared" si="5"/>
        <v>0</v>
      </c>
      <c r="J68" s="292">
        <f t="shared" si="5"/>
        <v>0</v>
      </c>
      <c r="K68" s="290">
        <f t="shared" si="5"/>
        <v>0</v>
      </c>
      <c r="L68" s="291">
        <f t="shared" si="5"/>
        <v>0</v>
      </c>
      <c r="M68" s="292">
        <f t="shared" si="5"/>
        <v>0</v>
      </c>
      <c r="N68" s="290">
        <f t="shared" si="5"/>
        <v>0</v>
      </c>
      <c r="O68" s="291">
        <f t="shared" si="5"/>
        <v>0</v>
      </c>
      <c r="P68" s="292">
        <f t="shared" si="5"/>
        <v>0</v>
      </c>
      <c r="Q68" s="290">
        <f t="shared" si="5"/>
        <v>0</v>
      </c>
      <c r="R68" s="291">
        <f t="shared" si="5"/>
        <v>0</v>
      </c>
      <c r="S68" s="292">
        <f t="shared" si="5"/>
        <v>0</v>
      </c>
      <c r="T68" s="290">
        <f t="shared" si="5"/>
        <v>0</v>
      </c>
      <c r="U68" s="291">
        <f t="shared" si="5"/>
        <v>0</v>
      </c>
      <c r="V68" s="292">
        <f t="shared" si="5"/>
        <v>0</v>
      </c>
      <c r="W68" s="290">
        <f t="shared" si="5"/>
        <v>0</v>
      </c>
      <c r="X68" s="291">
        <f t="shared" si="5"/>
        <v>0</v>
      </c>
      <c r="Y68" s="292">
        <f t="shared" si="5"/>
        <v>0</v>
      </c>
      <c r="Z68" s="290">
        <f t="shared" si="5"/>
        <v>0</v>
      </c>
      <c r="AA68" s="291">
        <f t="shared" si="5"/>
        <v>0</v>
      </c>
      <c r="AB68" s="292">
        <f t="shared" si="5"/>
        <v>0</v>
      </c>
      <c r="AC68" s="290">
        <f t="shared" si="5"/>
        <v>0</v>
      </c>
      <c r="AD68" s="291">
        <f t="shared" si="5"/>
        <v>0</v>
      </c>
      <c r="AE68" s="292">
        <f t="shared" si="5"/>
        <v>0</v>
      </c>
      <c r="AF68" s="290">
        <f t="shared" si="5"/>
        <v>0</v>
      </c>
      <c r="AG68" s="291">
        <f t="shared" si="5"/>
        <v>0</v>
      </c>
      <c r="AH68" s="292">
        <f t="shared" si="5"/>
        <v>0</v>
      </c>
      <c r="AI68" s="290">
        <f t="shared" si="5"/>
        <v>0</v>
      </c>
      <c r="AJ68" s="291">
        <f t="shared" si="5"/>
        <v>0</v>
      </c>
      <c r="AK68" s="292">
        <f t="shared" si="5"/>
        <v>0</v>
      </c>
      <c r="AL68" s="290">
        <f t="shared" si="5"/>
        <v>0</v>
      </c>
      <c r="AM68" s="291">
        <f t="shared" si="5"/>
        <v>0</v>
      </c>
      <c r="AN68" s="292">
        <f t="shared" si="5"/>
        <v>0</v>
      </c>
      <c r="AO68" s="290">
        <f t="shared" si="5"/>
        <v>0</v>
      </c>
      <c r="AP68" s="291">
        <f t="shared" si="5"/>
        <v>0</v>
      </c>
      <c r="AQ68" s="292">
        <f t="shared" si="5"/>
        <v>0</v>
      </c>
      <c r="AR68" s="261"/>
      <c r="AS68" s="261"/>
      <c r="AT68" s="261"/>
      <c r="AU68" s="261"/>
      <c r="AV68" s="261"/>
      <c r="AW68" s="261"/>
      <c r="AX68" s="261"/>
      <c r="AY68" s="261"/>
      <c r="AZ68" s="261"/>
      <c r="BA68" s="261"/>
      <c r="BB68" s="261"/>
      <c r="BC68" s="261"/>
    </row>
    <row r="69" spans="1:55" ht="17.25" thickBot="1" x14ac:dyDescent="0.3">
      <c r="A69" s="79"/>
      <c r="B69" s="96"/>
      <c r="C69" s="80"/>
      <c r="D69" s="97"/>
      <c r="E69" s="98"/>
      <c r="F69" s="59" t="s">
        <v>26</v>
      </c>
      <c r="G69" s="81"/>
      <c r="H69" s="61">
        <f t="shared" si="5"/>
        <v>247.18032576978035</v>
      </c>
      <c r="I69" s="275">
        <f t="shared" si="5"/>
        <v>3.5406</v>
      </c>
      <c r="J69" s="276">
        <f t="shared" si="5"/>
        <v>3.0934000000000004</v>
      </c>
      <c r="K69" s="61">
        <f t="shared" si="5"/>
        <v>258.6203412566262</v>
      </c>
      <c r="L69" s="275">
        <f t="shared" si="5"/>
        <v>3.6532</v>
      </c>
      <c r="M69" s="276">
        <f t="shared" si="5"/>
        <v>3.2888000000000002</v>
      </c>
      <c r="N69" s="61">
        <f t="shared" si="5"/>
        <v>299.60665894489154</v>
      </c>
      <c r="O69" s="275">
        <f t="shared" si="5"/>
        <v>4.0646000000000004</v>
      </c>
      <c r="P69" s="276">
        <f t="shared" si="5"/>
        <v>3.9752000000000001</v>
      </c>
      <c r="Q69" s="61">
        <f t="shared" si="5"/>
        <v>287.0497318326257</v>
      </c>
      <c r="R69" s="275">
        <f t="shared" si="5"/>
        <v>4.0206</v>
      </c>
      <c r="S69" s="276">
        <f t="shared" si="5"/>
        <v>3.6878000000000002</v>
      </c>
      <c r="T69" s="61">
        <f t="shared" si="5"/>
        <v>276.45511762559988</v>
      </c>
      <c r="U69" s="275">
        <f t="shared" si="5"/>
        <v>3.9952000000000005</v>
      </c>
      <c r="V69" s="276">
        <f t="shared" si="5"/>
        <v>3.4202000000000004</v>
      </c>
      <c r="W69" s="61">
        <f t="shared" si="5"/>
        <v>215.21773641365962</v>
      </c>
      <c r="X69" s="275">
        <f t="shared" si="5"/>
        <v>3.0149999999999997</v>
      </c>
      <c r="Y69" s="276">
        <f t="shared" si="5"/>
        <v>2.7595999999999998</v>
      </c>
      <c r="Z69" s="61">
        <f t="shared" si="5"/>
        <v>192.83814449343166</v>
      </c>
      <c r="AA69" s="275">
        <f t="shared" si="5"/>
        <v>2.6808000000000001</v>
      </c>
      <c r="AB69" s="276">
        <f t="shared" si="5"/>
        <v>2.4737999999999998</v>
      </c>
      <c r="AC69" s="61">
        <f t="shared" si="5"/>
        <v>141.27448960761279</v>
      </c>
      <c r="AD69" s="275">
        <f t="shared" si="5"/>
        <v>2.1718000000000002</v>
      </c>
      <c r="AE69" s="276">
        <f t="shared" si="5"/>
        <v>1.5813999999999999</v>
      </c>
      <c r="AF69" s="61">
        <f t="shared" si="5"/>
        <v>115.728430943674</v>
      </c>
      <c r="AG69" s="275">
        <f t="shared" si="5"/>
        <v>1.8356000000000001</v>
      </c>
      <c r="AH69" s="276">
        <f t="shared" si="5"/>
        <v>1.2168000000000001</v>
      </c>
      <c r="AI69" s="61">
        <f t="shared" si="5"/>
        <v>110.12492512581777</v>
      </c>
      <c r="AJ69" s="275">
        <f t="shared" si="5"/>
        <v>1.7266000000000001</v>
      </c>
      <c r="AK69" s="276">
        <f t="shared" si="5"/>
        <v>1.1876000000000002</v>
      </c>
      <c r="AL69" s="61">
        <f t="shared" si="5"/>
        <v>104.1675055460186</v>
      </c>
      <c r="AM69" s="275">
        <f t="shared" si="5"/>
        <v>1.5718000000000001</v>
      </c>
      <c r="AN69" s="276">
        <f t="shared" si="5"/>
        <v>1.2076</v>
      </c>
      <c r="AO69" s="61">
        <f t="shared" si="5"/>
        <v>104.74162506241785</v>
      </c>
      <c r="AP69" s="275">
        <f t="shared" si="5"/>
        <v>1.5192000000000001</v>
      </c>
      <c r="AQ69" s="276">
        <f t="shared" si="5"/>
        <v>1.29</v>
      </c>
      <c r="AR69" s="261"/>
      <c r="AS69" s="261"/>
      <c r="AT69" s="261"/>
      <c r="AU69" s="261"/>
      <c r="AV69" s="261"/>
      <c r="AW69" s="261"/>
      <c r="AX69" s="261"/>
      <c r="AY69" s="261"/>
      <c r="AZ69" s="261"/>
      <c r="BA69" s="261"/>
      <c r="BB69" s="261"/>
      <c r="BC69" s="261"/>
    </row>
    <row r="70" spans="1:55" ht="16.5" x14ac:dyDescent="0.25">
      <c r="A70" s="101"/>
      <c r="B70" s="102"/>
      <c r="C70" s="103"/>
      <c r="D70" s="7"/>
      <c r="E70" s="104"/>
      <c r="F70" s="104"/>
      <c r="G70" s="105"/>
      <c r="H70" s="266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105"/>
      <c r="AR70" s="261"/>
      <c r="AS70" s="261"/>
      <c r="AT70" s="261"/>
      <c r="AU70" s="261"/>
      <c r="AV70" s="261"/>
      <c r="AW70" s="261"/>
      <c r="AX70" s="261"/>
      <c r="AY70" s="261"/>
      <c r="AZ70" s="261"/>
      <c r="BA70" s="261"/>
      <c r="BB70" s="261"/>
      <c r="BC70" s="261"/>
    </row>
    <row r="71" spans="1:55" ht="17.25" thickBot="1" x14ac:dyDescent="0.3">
      <c r="A71" s="106"/>
      <c r="B71" s="107"/>
      <c r="C71" s="108"/>
      <c r="D71" s="109"/>
      <c r="E71" s="110"/>
      <c r="F71" s="110"/>
      <c r="G71" s="111"/>
      <c r="H71" s="267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1"/>
      <c r="AR71" s="261"/>
      <c r="AS71" s="261"/>
      <c r="AT71" s="261"/>
      <c r="AU71" s="261"/>
      <c r="AV71" s="261"/>
      <c r="AW71" s="261"/>
      <c r="AX71" s="261"/>
      <c r="AY71" s="261"/>
      <c r="AZ71" s="261"/>
      <c r="BA71" s="261"/>
      <c r="BB71" s="261"/>
      <c r="BC71" s="261"/>
    </row>
    <row r="72" spans="1:55" ht="17.25" thickBot="1" x14ac:dyDescent="0.3">
      <c r="A72" s="113"/>
      <c r="B72" s="114"/>
      <c r="C72" s="114"/>
      <c r="D72" s="115"/>
      <c r="E72" s="116"/>
      <c r="F72" s="115"/>
      <c r="G72" s="116"/>
      <c r="H72" s="117"/>
      <c r="I72" s="115"/>
      <c r="J72" s="115"/>
      <c r="K72" s="117"/>
      <c r="L72" s="115"/>
      <c r="M72" s="115"/>
      <c r="N72" s="117"/>
      <c r="O72" s="115"/>
      <c r="P72" s="115"/>
      <c r="Q72" s="117"/>
      <c r="R72" s="115"/>
      <c r="S72" s="115"/>
      <c r="T72" s="117"/>
      <c r="U72" s="115"/>
      <c r="V72" s="115"/>
      <c r="W72" s="117"/>
      <c r="X72" s="115"/>
      <c r="Y72" s="115"/>
      <c r="Z72" s="117"/>
      <c r="AA72" s="115"/>
      <c r="AB72" s="115"/>
      <c r="AC72" s="117"/>
      <c r="AD72" s="115"/>
      <c r="AE72" s="115"/>
      <c r="AF72" s="117"/>
      <c r="AG72" s="115"/>
      <c r="AH72" s="115"/>
      <c r="AI72" s="117"/>
      <c r="AJ72" s="115"/>
      <c r="AK72" s="115"/>
      <c r="AL72" s="117"/>
      <c r="AM72" s="115"/>
      <c r="AN72" s="115"/>
      <c r="AO72" s="117"/>
      <c r="AP72" s="115"/>
      <c r="AQ72" s="115"/>
      <c r="AR72" s="261"/>
      <c r="AS72" s="261"/>
      <c r="AT72" s="261"/>
      <c r="AU72" s="261"/>
      <c r="AV72" s="261"/>
      <c r="AW72" s="261"/>
      <c r="AX72" s="261"/>
      <c r="AY72" s="261"/>
      <c r="AZ72" s="261"/>
      <c r="BA72" s="261"/>
      <c r="BB72" s="261"/>
      <c r="BC72" s="261"/>
    </row>
    <row r="73" spans="1:55" ht="16.5" x14ac:dyDescent="0.25">
      <c r="A73" s="118" t="s">
        <v>37</v>
      </c>
      <c r="B73" s="119"/>
      <c r="C73" s="119"/>
      <c r="D73" s="76" t="s">
        <v>38</v>
      </c>
      <c r="E73" s="77"/>
      <c r="F73" s="77" t="s">
        <v>39</v>
      </c>
      <c r="G73" s="78"/>
      <c r="H73" s="120" t="s">
        <v>97</v>
      </c>
      <c r="I73" s="121"/>
      <c r="J73" s="122"/>
      <c r="K73" s="120" t="s">
        <v>98</v>
      </c>
      <c r="L73" s="121"/>
      <c r="M73" s="122"/>
      <c r="N73" s="120" t="s">
        <v>99</v>
      </c>
      <c r="O73" s="121"/>
      <c r="P73" s="122"/>
      <c r="Q73" s="120" t="s">
        <v>100</v>
      </c>
      <c r="R73" s="121"/>
      <c r="S73" s="122"/>
      <c r="T73" s="120" t="s">
        <v>101</v>
      </c>
      <c r="U73" s="121"/>
      <c r="V73" s="122"/>
      <c r="W73" s="120" t="s">
        <v>102</v>
      </c>
      <c r="X73" s="121"/>
      <c r="Y73" s="122"/>
      <c r="Z73" s="120" t="s">
        <v>103</v>
      </c>
      <c r="AA73" s="121"/>
      <c r="AB73" s="122"/>
      <c r="AC73" s="120" t="s">
        <v>104</v>
      </c>
      <c r="AD73" s="121"/>
      <c r="AE73" s="122"/>
      <c r="AF73" s="120" t="s">
        <v>105</v>
      </c>
      <c r="AG73" s="121"/>
      <c r="AH73" s="122"/>
      <c r="AI73" s="120" t="s">
        <v>106</v>
      </c>
      <c r="AJ73" s="121"/>
      <c r="AK73" s="122"/>
      <c r="AL73" s="120" t="s">
        <v>107</v>
      </c>
      <c r="AM73" s="121"/>
      <c r="AN73" s="122"/>
      <c r="AO73" s="120" t="s">
        <v>108</v>
      </c>
      <c r="AP73" s="121"/>
      <c r="AQ73" s="122"/>
      <c r="AR73" s="261"/>
      <c r="AS73" s="261"/>
      <c r="AT73" s="261"/>
      <c r="AU73" s="261"/>
      <c r="AV73" s="261"/>
      <c r="AW73" s="261"/>
      <c r="AX73" s="261"/>
      <c r="AY73" s="261"/>
      <c r="AZ73" s="261"/>
      <c r="BA73" s="261"/>
      <c r="BB73" s="261"/>
      <c r="BC73" s="261"/>
    </row>
    <row r="74" spans="1:55" ht="17.25" thickBot="1" x14ac:dyDescent="0.3">
      <c r="A74" s="123" t="s">
        <v>40</v>
      </c>
      <c r="B74" s="124"/>
      <c r="C74" s="124"/>
      <c r="D74" s="125" t="s">
        <v>41</v>
      </c>
      <c r="E74" s="126" t="s">
        <v>42</v>
      </c>
      <c r="F74" s="127" t="s">
        <v>41</v>
      </c>
      <c r="G74" s="128" t="s">
        <v>42</v>
      </c>
      <c r="H74" s="132"/>
      <c r="I74" s="133"/>
      <c r="J74" s="134"/>
      <c r="K74" s="132"/>
      <c r="L74" s="133"/>
      <c r="M74" s="134"/>
      <c r="N74" s="132"/>
      <c r="O74" s="133"/>
      <c r="P74" s="134"/>
      <c r="Q74" s="132"/>
      <c r="R74" s="133"/>
      <c r="S74" s="134"/>
      <c r="T74" s="132"/>
      <c r="U74" s="133"/>
      <c r="V74" s="134"/>
      <c r="W74" s="132"/>
      <c r="X74" s="133"/>
      <c r="Y74" s="134"/>
      <c r="Z74" s="132"/>
      <c r="AA74" s="133"/>
      <c r="AB74" s="134"/>
      <c r="AC74" s="132"/>
      <c r="AD74" s="133"/>
      <c r="AE74" s="134"/>
      <c r="AF74" s="132"/>
      <c r="AG74" s="133"/>
      <c r="AH74" s="134"/>
      <c r="AI74" s="132"/>
      <c r="AJ74" s="133"/>
      <c r="AK74" s="134"/>
      <c r="AL74" s="132"/>
      <c r="AM74" s="133"/>
      <c r="AN74" s="134"/>
      <c r="AO74" s="132"/>
      <c r="AP74" s="133"/>
      <c r="AQ74" s="134"/>
      <c r="AR74" s="261"/>
      <c r="AS74" s="261"/>
      <c r="AT74" s="261"/>
      <c r="AU74" s="261"/>
      <c r="AV74" s="261"/>
      <c r="AW74" s="261"/>
      <c r="AX74" s="261"/>
      <c r="AY74" s="261"/>
      <c r="AZ74" s="261"/>
      <c r="BA74" s="261"/>
      <c r="BB74" s="261"/>
      <c r="BC74" s="261"/>
    </row>
    <row r="75" spans="1:55" ht="16.5" x14ac:dyDescent="0.25">
      <c r="A75" s="135" t="s">
        <v>114</v>
      </c>
      <c r="B75" s="136" t="s">
        <v>316</v>
      </c>
      <c r="C75" s="137"/>
      <c r="D75" s="138"/>
      <c r="E75" s="139"/>
      <c r="F75" s="140"/>
      <c r="G75" s="141"/>
      <c r="H75" s="142">
        <f>SQRT(I75^2+J75^2)*1000/(1.73*$H$11)</f>
        <v>22.990071836788879</v>
      </c>
      <c r="I75" s="143">
        <v>0.3654</v>
      </c>
      <c r="J75" s="144">
        <v>0.20219999999999999</v>
      </c>
      <c r="K75" s="142">
        <f>SQRT(L75^2+M75^2)*1000/(1.73*$H$11)</f>
        <v>23.2808937172512</v>
      </c>
      <c r="L75" s="143">
        <v>0.37679999999999997</v>
      </c>
      <c r="M75" s="144">
        <v>0.192</v>
      </c>
      <c r="N75" s="142">
        <f>SQRT(O75^2+P75^2)*1000/(1.73*$H$11)</f>
        <v>23.78532410913952</v>
      </c>
      <c r="O75" s="143">
        <v>0.38939999999999997</v>
      </c>
      <c r="P75" s="144">
        <v>0.18719999999999998</v>
      </c>
      <c r="Q75" s="142">
        <f>SQRT(R75^2+S75^2)*1000/(1.73*$H$11)</f>
        <v>24.924085962982844</v>
      </c>
      <c r="R75" s="143">
        <v>0.40860000000000002</v>
      </c>
      <c r="S75" s="144">
        <v>0.19500000000000001</v>
      </c>
      <c r="T75" s="142">
        <f>SQRT(U75^2+V75^2)*1000/(1.73*$H$11)</f>
        <v>26.313992951644007</v>
      </c>
      <c r="U75" s="143">
        <v>0.438</v>
      </c>
      <c r="V75" s="144">
        <v>0.19140000000000001</v>
      </c>
      <c r="W75" s="142">
        <f>SQRT(X75^2+Y75^2)*1000/(1.73*$H$11)</f>
        <v>27.867629381365035</v>
      </c>
      <c r="X75" s="143">
        <v>0.46739999999999998</v>
      </c>
      <c r="Y75" s="144">
        <v>0.19439999999999999</v>
      </c>
      <c r="Z75" s="142">
        <f>SQRT(AA75^2+AB75^2)*1000/(1.73*$H$11)</f>
        <v>28.388698880908564</v>
      </c>
      <c r="AA75" s="143">
        <v>0.48120000000000007</v>
      </c>
      <c r="AB75" s="144">
        <v>0.18540000000000001</v>
      </c>
      <c r="AC75" s="142">
        <f>SQRT(AD75^2+AE75^2)*1000/(1.73*$H$11)</f>
        <v>27.841327750367981</v>
      </c>
      <c r="AD75" s="143">
        <v>0.47099999999999997</v>
      </c>
      <c r="AE75" s="144">
        <v>0.18419999999999997</v>
      </c>
      <c r="AF75" s="142">
        <f>SQRT(AG75^2+AH75^2)*1000/(1.73*$H$11)</f>
        <v>26.153274196504771</v>
      </c>
      <c r="AG75" s="143">
        <v>0.43560000000000004</v>
      </c>
      <c r="AH75" s="144">
        <v>0.18960000000000002</v>
      </c>
      <c r="AI75" s="142">
        <f>SQRT(AJ75^2+AK75^2)*1000/(1.73*$H$11)</f>
        <v>25.416039545137242</v>
      </c>
      <c r="AJ75" s="143">
        <v>0.41820000000000002</v>
      </c>
      <c r="AK75" s="144">
        <v>0.1956</v>
      </c>
      <c r="AL75" s="142">
        <f>SQRT(AM75^2+AN75^2)*1000/(1.73*$H$11)</f>
        <v>19.247745428081824</v>
      </c>
      <c r="AM75" s="143">
        <v>0.29220000000000002</v>
      </c>
      <c r="AN75" s="144">
        <v>0.192</v>
      </c>
      <c r="AO75" s="142">
        <f>SQRT(AP75^2+AQ75^2)*1000/(1.73*$H$11)</f>
        <v>17.598683737411363</v>
      </c>
      <c r="AP75" s="143">
        <v>0.25559999999999999</v>
      </c>
      <c r="AQ75" s="144">
        <v>0.192</v>
      </c>
      <c r="AR75" s="261"/>
      <c r="AS75" s="261"/>
      <c r="AT75" s="261"/>
      <c r="AU75" s="261"/>
      <c r="AV75" s="261"/>
      <c r="AW75" s="261"/>
      <c r="AX75" s="261"/>
      <c r="AY75" s="261"/>
      <c r="AZ75" s="261"/>
      <c r="BA75" s="261"/>
      <c r="BB75" s="261"/>
      <c r="BC75" s="261"/>
    </row>
    <row r="76" spans="1:55" ht="16.5" x14ac:dyDescent="0.25">
      <c r="A76" s="145" t="s">
        <v>136</v>
      </c>
      <c r="B76" s="146" t="s">
        <v>317</v>
      </c>
      <c r="C76" s="147"/>
      <c r="D76" s="148"/>
      <c r="E76" s="149"/>
      <c r="F76" s="150"/>
      <c r="G76" s="151"/>
      <c r="H76" s="152">
        <f>SQRT(I76^2+J76^2)*1000/(1.73*$H$11)</f>
        <v>69.827058333914948</v>
      </c>
      <c r="I76" s="153">
        <v>0.84</v>
      </c>
      <c r="J76" s="154">
        <v>0.95040000000000002</v>
      </c>
      <c r="K76" s="152">
        <f>SQRT(L76^2+M76^2)*1000/(1.73*$H$11)</f>
        <v>81.79445183160459</v>
      </c>
      <c r="L76" s="153">
        <v>0.93440000000000012</v>
      </c>
      <c r="M76" s="154">
        <v>1.1552</v>
      </c>
      <c r="N76" s="152">
        <f>SQRT(O76^2+P76^2)*1000/(1.73*$H$11)</f>
        <v>117.61525704992199</v>
      </c>
      <c r="O76" s="153">
        <v>1.2607999999999999</v>
      </c>
      <c r="P76" s="154">
        <v>1.7248000000000001</v>
      </c>
      <c r="Q76" s="152">
        <f>SQRT(R76^2+S76^2)*1000/(1.73*$H$11)</f>
        <v>101.12067943673621</v>
      </c>
      <c r="R76" s="153">
        <v>1.1504000000000001</v>
      </c>
      <c r="S76" s="154">
        <v>1.4319999999999999</v>
      </c>
      <c r="T76" s="152">
        <f>SQRT(U76^2+V76^2)*1000/(1.73*$H$11)</f>
        <v>86.277817166729804</v>
      </c>
      <c r="U76" s="153">
        <v>1.0432000000000001</v>
      </c>
      <c r="V76" s="154">
        <v>1.1696</v>
      </c>
      <c r="W76" s="152">
        <f>SQRT(X76^2+Y76^2)*1000/(1.73*$H$11)</f>
        <v>61.09966310992958</v>
      </c>
      <c r="X76" s="153">
        <v>0.78400000000000003</v>
      </c>
      <c r="Y76" s="154">
        <v>0.78559999999999985</v>
      </c>
      <c r="Z76" s="152">
        <f>SQRT(AA76^2+AB76^2)*1000/(1.73*$H$11)</f>
        <v>42.242758940945471</v>
      </c>
      <c r="AA76" s="153">
        <v>0.55679999999999996</v>
      </c>
      <c r="AB76" s="154">
        <v>0.52800000000000002</v>
      </c>
      <c r="AC76" s="152">
        <f>SQRT(AD76^2+AE76^2)*1000/(1.73*$H$11)</f>
        <v>35.764333091720104</v>
      </c>
      <c r="AD76" s="153">
        <v>0.47199999999999998</v>
      </c>
      <c r="AE76" s="154">
        <v>0.44639999999999996</v>
      </c>
      <c r="AF76" s="152">
        <f>SQRT(AG76^2+AH76^2)*1000/(1.73*$H$11)</f>
        <v>32.63879244763195</v>
      </c>
      <c r="AG76" s="153">
        <v>0.44480000000000003</v>
      </c>
      <c r="AH76" s="154">
        <v>0.39200000000000002</v>
      </c>
      <c r="AI76" s="152">
        <f>SQRT(AJ76^2+AK76^2)*1000/(1.73*$H$11)</f>
        <v>31.080906220702047</v>
      </c>
      <c r="AJ76" s="153">
        <v>0.42399999999999999</v>
      </c>
      <c r="AK76" s="154">
        <v>0.37280000000000002</v>
      </c>
      <c r="AL76" s="152">
        <f>SQRT(AM76^2+AN76^2)*1000/(1.73*$H$11)</f>
        <v>30.934785970147651</v>
      </c>
      <c r="AM76" s="153">
        <v>0.41760000000000003</v>
      </c>
      <c r="AN76" s="154">
        <v>0.376</v>
      </c>
      <c r="AO76" s="152">
        <f>SQRT(AP76^2+AQ76^2)*1000/(1.73*$H$11)</f>
        <v>34.579692362153331</v>
      </c>
      <c r="AP76" s="153">
        <v>0.45600000000000002</v>
      </c>
      <c r="AQ76" s="154">
        <v>0.432</v>
      </c>
      <c r="AR76" s="261"/>
      <c r="AS76" s="261"/>
      <c r="AT76" s="261"/>
      <c r="AU76" s="261"/>
      <c r="AV76" s="261"/>
      <c r="AW76" s="261"/>
      <c r="AX76" s="261"/>
      <c r="AY76" s="261"/>
      <c r="AZ76" s="261"/>
      <c r="BA76" s="261"/>
      <c r="BB76" s="261"/>
      <c r="BC76" s="261"/>
    </row>
    <row r="77" spans="1:55" ht="16.5" x14ac:dyDescent="0.25">
      <c r="A77" s="145" t="s">
        <v>57</v>
      </c>
      <c r="B77" s="146" t="s">
        <v>318</v>
      </c>
      <c r="C77" s="147"/>
      <c r="D77" s="148"/>
      <c r="E77" s="149"/>
      <c r="F77" s="150"/>
      <c r="G77" s="151"/>
      <c r="H77" s="152">
        <f>SQRT(I77^2+J77^2)*1000/(1.73*$H$11)</f>
        <v>4.2546635013984124</v>
      </c>
      <c r="I77" s="153">
        <v>6.2399999999999997E-2</v>
      </c>
      <c r="J77" s="154">
        <v>4.5600000000000002E-2</v>
      </c>
      <c r="K77" s="152">
        <f>SQRT(L77^2+M77^2)*1000/(1.73*$H$11)</f>
        <v>3.8587829870216974</v>
      </c>
      <c r="L77" s="153">
        <v>5.5200000000000006E-2</v>
      </c>
      <c r="M77" s="154">
        <v>4.3200000000000002E-2</v>
      </c>
      <c r="N77" s="152">
        <f>SQRT(O77^2+P77^2)*1000/(1.73*$H$11)</f>
        <v>3.9415845126807731</v>
      </c>
      <c r="O77" s="153">
        <v>5.5200000000000006E-2</v>
      </c>
      <c r="P77" s="154">
        <v>4.5600000000000002E-2</v>
      </c>
      <c r="Q77" s="152">
        <f>SQRT(R77^2+S77^2)*1000/(1.73*$H$11)</f>
        <v>4.14872164310027</v>
      </c>
      <c r="R77" s="153">
        <v>0.06</v>
      </c>
      <c r="S77" s="154">
        <v>4.5600000000000002E-2</v>
      </c>
      <c r="T77" s="152">
        <f>SQRT(U77^2+V77^2)*1000/(1.73*$H$11)</f>
        <v>4.7089105564846871</v>
      </c>
      <c r="U77" s="153">
        <v>7.0800000000000016E-2</v>
      </c>
      <c r="V77" s="154">
        <v>4.8000000000000001E-2</v>
      </c>
      <c r="W77" s="152">
        <f>SQRT(X77^2+Y77^2)*1000/(1.73*$H$11)</f>
        <v>4.8553789793593296</v>
      </c>
      <c r="X77" s="153">
        <v>7.3200000000000001E-2</v>
      </c>
      <c r="Y77" s="154">
        <v>4.9200000000000001E-2</v>
      </c>
      <c r="Z77" s="152">
        <f>SQRT(AA77^2+AB77^2)*1000/(1.73*$H$11)</f>
        <v>5.1213337587618319</v>
      </c>
      <c r="AA77" s="153">
        <v>8.0399999999999999E-2</v>
      </c>
      <c r="AB77" s="154">
        <v>4.6799999999999994E-2</v>
      </c>
      <c r="AC77" s="152">
        <f>SQRT(AD77^2+AE77^2)*1000/(1.73*$H$11)</f>
        <v>4.8603199278391838</v>
      </c>
      <c r="AD77" s="153">
        <v>7.5600000000000001E-2</v>
      </c>
      <c r="AE77" s="154">
        <v>4.5600000000000002E-2</v>
      </c>
      <c r="AF77" s="152">
        <f>SQRT(AG77^2+AH77^2)*1000/(1.73*$H$11)</f>
        <v>4.8553789793593287</v>
      </c>
      <c r="AG77" s="153">
        <v>7.3199999999999987E-2</v>
      </c>
      <c r="AH77" s="154">
        <v>4.9200000000000001E-2</v>
      </c>
      <c r="AI77" s="152">
        <f>SQRT(AJ77^2+AK77^2)*1000/(1.73*$H$11)</f>
        <v>4.6119926475856809</v>
      </c>
      <c r="AJ77" s="153">
        <v>6.6000000000000003E-2</v>
      </c>
      <c r="AK77" s="154">
        <v>5.1599999999999993E-2</v>
      </c>
      <c r="AL77" s="152">
        <f>SQRT(AM77^2+AN77^2)*1000/(1.73*$H$11)</f>
        <v>2.9521259087041223</v>
      </c>
      <c r="AM77" s="153">
        <v>4.0799999999999996E-2</v>
      </c>
      <c r="AN77" s="154">
        <v>3.4799999999999998E-2</v>
      </c>
      <c r="AO77" s="152">
        <f>SQRT(AP77^2+AQ77^2)*1000/(1.73*$H$11)</f>
        <v>2.1999439544636452</v>
      </c>
      <c r="AP77" s="153">
        <v>0.03</v>
      </c>
      <c r="AQ77" s="154">
        <v>2.64E-2</v>
      </c>
      <c r="AR77" s="261"/>
      <c r="AS77" s="261"/>
      <c r="AT77" s="261"/>
      <c r="AU77" s="261"/>
      <c r="AV77" s="261"/>
      <c r="AW77" s="261"/>
      <c r="AX77" s="261"/>
      <c r="AY77" s="261"/>
      <c r="AZ77" s="261"/>
      <c r="BA77" s="261"/>
      <c r="BB77" s="261"/>
      <c r="BC77" s="261"/>
    </row>
    <row r="78" spans="1:55" ht="16.5" x14ac:dyDescent="0.25">
      <c r="A78" s="145" t="s">
        <v>61</v>
      </c>
      <c r="B78" s="146" t="s">
        <v>319</v>
      </c>
      <c r="C78" s="147"/>
      <c r="D78" s="148"/>
      <c r="E78" s="149"/>
      <c r="F78" s="150"/>
      <c r="G78" s="151"/>
      <c r="H78" s="152">
        <f>SQRT(I78^2+J78^2)*1000/(1.73*$H$11)</f>
        <v>21.8243963346433</v>
      </c>
      <c r="I78" s="153">
        <v>0.34639999999999999</v>
      </c>
      <c r="J78" s="154">
        <v>0.1928</v>
      </c>
      <c r="K78" s="152">
        <f>SQRT(L78^2+M78^2)*1000/(1.73*$H$11)</f>
        <v>22.900897751715018</v>
      </c>
      <c r="L78" s="153">
        <v>0.36519999999999997</v>
      </c>
      <c r="M78" s="154">
        <v>0.19919999999999999</v>
      </c>
      <c r="N78" s="152">
        <f>SQRT(O78^2+P78^2)*1000/(1.73*$H$11)</f>
        <v>22.302753105253917</v>
      </c>
      <c r="O78" s="153">
        <v>0.35760000000000003</v>
      </c>
      <c r="P78" s="154">
        <v>0.19040000000000001</v>
      </c>
      <c r="Q78" s="152">
        <f>SQRT(R78^2+S78^2)*1000/(1.73*$H$11)</f>
        <v>22.472733118083156</v>
      </c>
      <c r="R78" s="153">
        <v>0.36479999999999996</v>
      </c>
      <c r="S78" s="154">
        <v>0.1832</v>
      </c>
      <c r="T78" s="152">
        <f>SQRT(U78^2+V78^2)*1000/(1.73*$H$11)</f>
        <v>23.67966893057045</v>
      </c>
      <c r="U78" s="153">
        <v>0.38880000000000003</v>
      </c>
      <c r="V78" s="154">
        <v>0.184</v>
      </c>
      <c r="W78" s="152">
        <f>SQRT(X78^2+Y78^2)*1000/(1.73*$H$11)</f>
        <v>24.573705566642861</v>
      </c>
      <c r="X78" s="153">
        <v>0.40560000000000002</v>
      </c>
      <c r="Y78" s="154">
        <v>0.18639999999999998</v>
      </c>
      <c r="Z78" s="152">
        <f>SQRT(AA78^2+AB78^2)*1000/(1.73*$H$11)</f>
        <v>23.571177173448433</v>
      </c>
      <c r="AA78" s="153">
        <v>0.3896</v>
      </c>
      <c r="AB78" s="154">
        <v>0.17760000000000004</v>
      </c>
      <c r="AC78" s="152">
        <f>SQRT(AD78^2+AE78^2)*1000/(1.73*$H$11)</f>
        <v>22.306644504999621</v>
      </c>
      <c r="AD78" s="153">
        <v>0.3644</v>
      </c>
      <c r="AE78" s="154">
        <v>0.1772</v>
      </c>
      <c r="AF78" s="152">
        <f>SQRT(AG78^2+AH78^2)*1000/(1.73*$H$11)</f>
        <v>20.486210822155133</v>
      </c>
      <c r="AG78" s="153">
        <v>0.32679999999999998</v>
      </c>
      <c r="AH78" s="154">
        <v>0.17799999999999999</v>
      </c>
      <c r="AI78" s="152">
        <f>SQRT(AJ78^2+AK78^2)*1000/(1.73*$H$11)</f>
        <v>18.895234420385954</v>
      </c>
      <c r="AJ78" s="153">
        <v>0.29199999999999998</v>
      </c>
      <c r="AK78" s="154">
        <v>0.1804</v>
      </c>
      <c r="AL78" s="152">
        <f>SQRT(AM78^2+AN78^2)*1000/(1.73*$H$11)</f>
        <v>16.99802749492962</v>
      </c>
      <c r="AM78" s="153">
        <v>0.25479999999999997</v>
      </c>
      <c r="AN78" s="154">
        <v>0.17439999999999997</v>
      </c>
      <c r="AO78" s="152">
        <f>SQRT(AP78^2+AQ78^2)*1000/(1.73*$H$11)</f>
        <v>15.718178766135683</v>
      </c>
      <c r="AP78" s="153">
        <v>0.2288</v>
      </c>
      <c r="AQ78" s="154">
        <v>0.17080000000000001</v>
      </c>
      <c r="AR78" s="261"/>
      <c r="AS78" s="261"/>
      <c r="AT78" s="261"/>
      <c r="AU78" s="261"/>
      <c r="AV78" s="261"/>
      <c r="AW78" s="261"/>
      <c r="AX78" s="261"/>
      <c r="AY78" s="261"/>
      <c r="AZ78" s="261"/>
      <c r="BA78" s="261"/>
      <c r="BB78" s="261"/>
      <c r="BC78" s="261"/>
    </row>
    <row r="79" spans="1:55" ht="16.5" x14ac:dyDescent="0.25">
      <c r="A79" s="145" t="s">
        <v>138</v>
      </c>
      <c r="B79" s="146" t="s">
        <v>320</v>
      </c>
      <c r="C79" s="147"/>
      <c r="D79" s="148"/>
      <c r="E79" s="149"/>
      <c r="F79" s="150"/>
      <c r="G79" s="151"/>
      <c r="H79" s="152">
        <f>SQRT(I79^2+J79^2)*1000/(1.73*$H$11)</f>
        <v>140.53942474835756</v>
      </c>
      <c r="I79" s="153">
        <v>1.9024000000000001</v>
      </c>
      <c r="J79" s="154">
        <v>1.7024000000000001</v>
      </c>
      <c r="K79" s="152">
        <f>SQRT(L79^2+M79^2)*1000/(1.73*$H$11)</f>
        <v>140.88245814025365</v>
      </c>
      <c r="L79" s="153">
        <v>1.9136</v>
      </c>
      <c r="M79" s="154">
        <v>1.6992</v>
      </c>
      <c r="N79" s="152">
        <f>SQRT(O79^2+P79^2)*1000/(1.73*$H$11)</f>
        <v>149.19777367238288</v>
      </c>
      <c r="O79" s="153">
        <v>2.0015999999999998</v>
      </c>
      <c r="P79" s="154">
        <v>1.8271999999999999</v>
      </c>
      <c r="Q79" s="152">
        <f>SQRT(R79^2+S79^2)*1000/(1.73*$H$11)</f>
        <v>150.15744894619138</v>
      </c>
      <c r="R79" s="153">
        <v>2.0208000000000004</v>
      </c>
      <c r="S79" s="154">
        <v>1.8320000000000001</v>
      </c>
      <c r="T79" s="152">
        <f>SQRT(U79^2+V79^2)*1000/(1.73*$H$11)</f>
        <v>151.02839772989495</v>
      </c>
      <c r="U79" s="153">
        <v>2.0464000000000002</v>
      </c>
      <c r="V79" s="154">
        <v>1.8271999999999999</v>
      </c>
      <c r="W79" s="152">
        <f>SQRT(X79^2+Y79^2)*1000/(1.73*$H$11)</f>
        <v>110.01633673872482</v>
      </c>
      <c r="X79" s="153">
        <v>1.2687999999999999</v>
      </c>
      <c r="Y79" s="154">
        <v>1.544</v>
      </c>
      <c r="Z79" s="152">
        <f>SQRT(AA79^2+AB79^2)*1000/(1.73*$H$11)</f>
        <v>105.85652817202337</v>
      </c>
      <c r="AA79" s="153">
        <v>1.1568000000000001</v>
      </c>
      <c r="AB79" s="154">
        <v>1.536</v>
      </c>
      <c r="AC79" s="152">
        <f>SQRT(AD79^2+AE79^2)*1000/(1.73*$H$11)</f>
        <v>58.768829026142598</v>
      </c>
      <c r="AD79" s="153">
        <v>0.78079999999999994</v>
      </c>
      <c r="AE79" s="154">
        <v>0.72799999999999998</v>
      </c>
      <c r="AF79" s="152">
        <f>SQRT(AG79^2+AH79^2)*1000/(1.73*$H$11)</f>
        <v>37.223569140199182</v>
      </c>
      <c r="AG79" s="153">
        <v>0.53920000000000001</v>
      </c>
      <c r="AH79" s="154">
        <v>0.40799999999999997</v>
      </c>
      <c r="AI79" s="152">
        <f>SQRT(AJ79^2+AK79^2)*1000/(1.73*$H$11)</f>
        <v>35.974031675305838</v>
      </c>
      <c r="AJ79" s="153">
        <v>0.52640000000000009</v>
      </c>
      <c r="AK79" s="154">
        <v>0.38720000000000004</v>
      </c>
      <c r="AL79" s="152">
        <f>SQRT(AM79^2+AN79^2)*1000/(1.73*$H$11)</f>
        <v>38.812060429347639</v>
      </c>
      <c r="AM79" s="153">
        <v>0.55840000000000012</v>
      </c>
      <c r="AN79" s="154">
        <v>0.4304</v>
      </c>
      <c r="AO79" s="152">
        <f>SQRT(AP79^2+AQ79^2)*1000/(1.73*$H$11)</f>
        <v>39.734216436854105</v>
      </c>
      <c r="AP79" s="153">
        <v>0.54879999999999995</v>
      </c>
      <c r="AQ79" s="154">
        <v>0.46879999999999999</v>
      </c>
      <c r="AR79" s="261"/>
      <c r="AS79" s="261"/>
      <c r="AT79" s="261"/>
      <c r="AU79" s="261"/>
      <c r="AV79" s="261"/>
      <c r="AW79" s="261"/>
      <c r="AX79" s="261"/>
      <c r="AY79" s="261"/>
      <c r="AZ79" s="261"/>
      <c r="BA79" s="261"/>
      <c r="BB79" s="261"/>
      <c r="BC79" s="261"/>
    </row>
    <row r="80" spans="1:55" ht="16.5" x14ac:dyDescent="0.25">
      <c r="A80" s="161"/>
      <c r="B80" s="146" t="s">
        <v>75</v>
      </c>
      <c r="C80" s="147"/>
      <c r="D80" s="162"/>
      <c r="E80" s="163"/>
      <c r="F80" s="164"/>
      <c r="G80" s="165"/>
      <c r="H80" s="152">
        <f>SQRT(I80^2+J80^2)*1000/(1.73*0.4)</f>
        <v>11.560693641618496</v>
      </c>
      <c r="I80" s="167">
        <v>8.0000000000000002E-3</v>
      </c>
      <c r="J80" s="157">
        <v>0</v>
      </c>
      <c r="K80" s="152">
        <f>SQRT(L80^2+M80^2)*1000/(1.73*0.4)</f>
        <v>11.560693641618496</v>
      </c>
      <c r="L80" s="167">
        <v>8.0000000000000002E-3</v>
      </c>
      <c r="M80" s="157">
        <v>0</v>
      </c>
      <c r="N80" s="155">
        <f>SQRT(O80^2+P80^2)*1000/(1.73*0.4)</f>
        <v>0</v>
      </c>
      <c r="O80" s="379">
        <v>0</v>
      </c>
      <c r="P80" s="157">
        <v>0</v>
      </c>
      <c r="Q80" s="152">
        <f>SQRT(R80^2+S80^2)*1000/(1.73*0.4)</f>
        <v>23.121387283236992</v>
      </c>
      <c r="R80" s="167">
        <v>1.6E-2</v>
      </c>
      <c r="S80" s="157">
        <v>0</v>
      </c>
      <c r="T80" s="152">
        <f>SQRT(U80^2+V80^2)*1000/(1.73*0.4)</f>
        <v>11.560693641618496</v>
      </c>
      <c r="U80" s="167">
        <v>8.0000000000000002E-3</v>
      </c>
      <c r="V80" s="157">
        <v>0</v>
      </c>
      <c r="W80" s="152">
        <f>SQRT(X80^2+Y80^2)*1000/(1.73*0.4)</f>
        <v>11.560693641618496</v>
      </c>
      <c r="X80" s="167">
        <v>8.0000000000000002E-3</v>
      </c>
      <c r="Y80" s="157">
        <v>0</v>
      </c>
      <c r="Z80" s="152">
        <f>SQRT(AA80^2+AB80^2)*1000/(1.73*0.4)</f>
        <v>23.121387283236992</v>
      </c>
      <c r="AA80" s="167">
        <v>1.6E-2</v>
      </c>
      <c r="AB80" s="157">
        <v>0</v>
      </c>
      <c r="AC80" s="152">
        <f>SQRT(AD80^2+AE80^2)*1000/(1.73*0.4)</f>
        <v>11.560693641618496</v>
      </c>
      <c r="AD80" s="167">
        <v>8.0000000000000002E-3</v>
      </c>
      <c r="AE80" s="157">
        <v>0</v>
      </c>
      <c r="AF80" s="152">
        <f>SQRT(AG80^2+AH80^2)*1000/(1.73*0.4)</f>
        <v>11.560693641618496</v>
      </c>
      <c r="AG80" s="167">
        <v>8.0000000000000002E-3</v>
      </c>
      <c r="AH80" s="157">
        <v>0</v>
      </c>
      <c r="AI80" s="155">
        <f>SQRT(AJ80^2+AK80^2)*1000/(1.73*0.4)</f>
        <v>0</v>
      </c>
      <c r="AJ80" s="379">
        <v>0</v>
      </c>
      <c r="AK80" s="157">
        <v>0</v>
      </c>
      <c r="AL80" s="152">
        <f>SQRT(AM80^2+AN80^2)*1000/(1.73*0.4)</f>
        <v>11.560693641618496</v>
      </c>
      <c r="AM80" s="167">
        <v>8.0000000000000002E-3</v>
      </c>
      <c r="AN80" s="157">
        <v>0</v>
      </c>
      <c r="AO80" s="155">
        <f>SQRT(AP80^2+AQ80^2)*1000/(1.73*0.4)</f>
        <v>0</v>
      </c>
      <c r="AP80" s="379">
        <v>0</v>
      </c>
      <c r="AQ80" s="157">
        <v>0</v>
      </c>
      <c r="AR80" s="261"/>
      <c r="AS80" s="261"/>
      <c r="AT80" s="261"/>
      <c r="AU80" s="261"/>
      <c r="AV80" s="261"/>
      <c r="AW80" s="261"/>
      <c r="AX80" s="261"/>
      <c r="AY80" s="261"/>
      <c r="AZ80" s="261"/>
      <c r="BA80" s="261"/>
      <c r="BB80" s="261"/>
      <c r="BC80" s="261"/>
    </row>
    <row r="81" spans="1:45" ht="17.25" thickBot="1" x14ac:dyDescent="0.3">
      <c r="A81" s="169"/>
      <c r="B81" s="170" t="s">
        <v>76</v>
      </c>
      <c r="C81" s="171"/>
      <c r="D81" s="172"/>
      <c r="E81" s="163"/>
      <c r="F81" s="173"/>
      <c r="G81" s="174"/>
      <c r="H81" s="152">
        <f>SQRT(I81^2+J81^2)*1000/(1.73*0.4)</f>
        <v>23.121387283236992</v>
      </c>
      <c r="I81" s="183">
        <v>1.6E-2</v>
      </c>
      <c r="J81" s="868">
        <v>0</v>
      </c>
      <c r="K81" s="155">
        <f>SQRT(L81^2+M81^2)*1000/(1.73*0.4)</f>
        <v>0</v>
      </c>
      <c r="L81" s="869">
        <v>0</v>
      </c>
      <c r="M81" s="868">
        <v>0</v>
      </c>
      <c r="N81" s="155">
        <f>SQRT(O81^2+P81^2)*1000/(1.73*0.4)</f>
        <v>0</v>
      </c>
      <c r="O81" s="869">
        <v>0</v>
      </c>
      <c r="P81" s="868">
        <v>0</v>
      </c>
      <c r="Q81" s="155">
        <f>SQRT(R81^2+S81^2)*1000/(1.73*0.4)</f>
        <v>0</v>
      </c>
      <c r="R81" s="869">
        <v>0</v>
      </c>
      <c r="S81" s="868">
        <v>0</v>
      </c>
      <c r="T81" s="155">
        <f>SQRT(U81^2+V81^2)*1000/(1.73*0.4)</f>
        <v>0</v>
      </c>
      <c r="U81" s="869">
        <v>0</v>
      </c>
      <c r="V81" s="868">
        <v>0</v>
      </c>
      <c r="W81" s="152">
        <f>SQRT(X81^2+Y81^2)*1000/(1.73*0.4)</f>
        <v>11.560693641618496</v>
      </c>
      <c r="X81" s="167">
        <v>8.0000000000000002E-3</v>
      </c>
      <c r="Y81" s="868">
        <v>0</v>
      </c>
      <c r="Z81" s="155">
        <f>SQRT(AA81^2+AB81^2)*1000/(1.73*0.4)</f>
        <v>0</v>
      </c>
      <c r="AA81" s="869">
        <v>0</v>
      </c>
      <c r="AB81" s="868">
        <v>0</v>
      </c>
      <c r="AC81" s="155">
        <f>SQRT(AD81^2+AE81^2)*1000/(1.73*0.4)</f>
        <v>0</v>
      </c>
      <c r="AD81" s="869">
        <v>0</v>
      </c>
      <c r="AE81" s="157">
        <v>0</v>
      </c>
      <c r="AF81" s="152">
        <f>SQRT(AG81^2+AH81^2)*1000/(1.73*0.4)</f>
        <v>11.560693641618496</v>
      </c>
      <c r="AG81" s="183">
        <v>8.0000000000000002E-3</v>
      </c>
      <c r="AH81" s="157">
        <v>0</v>
      </c>
      <c r="AI81" s="155">
        <f>SQRT(AJ81^2+AK81^2)*1000/(1.73*0.4)</f>
        <v>0</v>
      </c>
      <c r="AJ81" s="869">
        <v>0</v>
      </c>
      <c r="AK81" s="157">
        <v>0</v>
      </c>
      <c r="AL81" s="155">
        <f>SQRT(AM81^2+AN81^2)*1000/(1.73*0.4)</f>
        <v>0</v>
      </c>
      <c r="AM81" s="869">
        <v>0</v>
      </c>
      <c r="AN81" s="157">
        <v>0</v>
      </c>
      <c r="AO81" s="155">
        <f>SQRT(AP81^2+AQ81^2)*1000/(1.73*0.4)</f>
        <v>0</v>
      </c>
      <c r="AP81" s="869">
        <v>0</v>
      </c>
      <c r="AQ81" s="157">
        <v>0</v>
      </c>
      <c r="AR81" s="261"/>
      <c r="AS81" s="261"/>
    </row>
    <row r="82" spans="1:45" ht="16.5" x14ac:dyDescent="0.25">
      <c r="A82" s="176" t="s">
        <v>77</v>
      </c>
      <c r="B82" s="177"/>
      <c r="C82" s="177"/>
      <c r="D82" s="177"/>
      <c r="E82" s="177"/>
      <c r="F82" s="177"/>
      <c r="G82" s="178"/>
      <c r="H82" s="142">
        <f t="shared" ref="H82:AQ82" si="6">H75+H76</f>
        <v>92.81713017070382</v>
      </c>
      <c r="I82" s="143">
        <f t="shared" si="6"/>
        <v>1.2054</v>
      </c>
      <c r="J82" s="144">
        <f t="shared" si="6"/>
        <v>1.1526000000000001</v>
      </c>
      <c r="K82" s="142">
        <f t="shared" si="6"/>
        <v>105.07534554885579</v>
      </c>
      <c r="L82" s="143">
        <f t="shared" si="6"/>
        <v>1.3112000000000001</v>
      </c>
      <c r="M82" s="144">
        <f t="shared" si="6"/>
        <v>1.3472</v>
      </c>
      <c r="N82" s="142">
        <f t="shared" si="6"/>
        <v>141.40058115906152</v>
      </c>
      <c r="O82" s="143">
        <f t="shared" si="6"/>
        <v>1.6501999999999999</v>
      </c>
      <c r="P82" s="144">
        <f t="shared" si="6"/>
        <v>1.9120000000000001</v>
      </c>
      <c r="Q82" s="142">
        <f t="shared" si="6"/>
        <v>126.04476539971905</v>
      </c>
      <c r="R82" s="143">
        <f t="shared" si="6"/>
        <v>1.5590000000000002</v>
      </c>
      <c r="S82" s="144">
        <f t="shared" si="6"/>
        <v>1.627</v>
      </c>
      <c r="T82" s="142">
        <f t="shared" si="6"/>
        <v>112.59181011837381</v>
      </c>
      <c r="U82" s="143">
        <f t="shared" si="6"/>
        <v>1.4812000000000001</v>
      </c>
      <c r="V82" s="144">
        <f t="shared" si="6"/>
        <v>1.361</v>
      </c>
      <c r="W82" s="142">
        <f t="shared" si="6"/>
        <v>88.967292491294614</v>
      </c>
      <c r="X82" s="143">
        <f t="shared" si="6"/>
        <v>1.2514000000000001</v>
      </c>
      <c r="Y82" s="144">
        <f t="shared" si="6"/>
        <v>0.97999999999999987</v>
      </c>
      <c r="Z82" s="142">
        <f t="shared" si="6"/>
        <v>70.631457821854042</v>
      </c>
      <c r="AA82" s="143">
        <f t="shared" si="6"/>
        <v>1.038</v>
      </c>
      <c r="AB82" s="144">
        <f t="shared" si="6"/>
        <v>0.71340000000000003</v>
      </c>
      <c r="AC82" s="142">
        <f t="shared" si="6"/>
        <v>63.605660842088085</v>
      </c>
      <c r="AD82" s="143">
        <f t="shared" si="6"/>
        <v>0.94299999999999995</v>
      </c>
      <c r="AE82" s="144">
        <f t="shared" si="6"/>
        <v>0.63059999999999994</v>
      </c>
      <c r="AF82" s="142">
        <f t="shared" si="6"/>
        <v>58.792066644136725</v>
      </c>
      <c r="AG82" s="143">
        <f t="shared" si="6"/>
        <v>0.88040000000000007</v>
      </c>
      <c r="AH82" s="144">
        <f t="shared" si="6"/>
        <v>0.58160000000000001</v>
      </c>
      <c r="AI82" s="142">
        <f t="shared" si="6"/>
        <v>56.496945765839286</v>
      </c>
      <c r="AJ82" s="143">
        <f t="shared" si="6"/>
        <v>0.84220000000000006</v>
      </c>
      <c r="AK82" s="144">
        <f t="shared" si="6"/>
        <v>0.56840000000000002</v>
      </c>
      <c r="AL82" s="142">
        <f t="shared" si="6"/>
        <v>50.182531398229472</v>
      </c>
      <c r="AM82" s="143">
        <f t="shared" si="6"/>
        <v>0.70979999999999999</v>
      </c>
      <c r="AN82" s="144">
        <f t="shared" si="6"/>
        <v>0.56800000000000006</v>
      </c>
      <c r="AO82" s="142">
        <f t="shared" si="6"/>
        <v>52.178376099564694</v>
      </c>
      <c r="AP82" s="143">
        <f t="shared" si="6"/>
        <v>0.71160000000000001</v>
      </c>
      <c r="AQ82" s="144">
        <f t="shared" si="6"/>
        <v>0.624</v>
      </c>
      <c r="AR82" s="53"/>
      <c r="AS82" s="53"/>
    </row>
    <row r="83" spans="1:45" ht="17.25" thickBot="1" x14ac:dyDescent="0.3">
      <c r="A83" s="179" t="s">
        <v>78</v>
      </c>
      <c r="B83" s="180"/>
      <c r="C83" s="180"/>
      <c r="D83" s="180"/>
      <c r="E83" s="180"/>
      <c r="F83" s="180"/>
      <c r="G83" s="181"/>
      <c r="H83" s="182">
        <f t="shared" ref="H83:AQ83" si="7">H79+H78+H77</f>
        <v>166.61848458439928</v>
      </c>
      <c r="I83" s="183">
        <f t="shared" si="7"/>
        <v>2.3111999999999999</v>
      </c>
      <c r="J83" s="184">
        <f t="shared" si="7"/>
        <v>1.9408000000000003</v>
      </c>
      <c r="K83" s="182">
        <f t="shared" si="7"/>
        <v>167.64213887899035</v>
      </c>
      <c r="L83" s="183">
        <f t="shared" si="7"/>
        <v>2.3340000000000001</v>
      </c>
      <c r="M83" s="184">
        <f t="shared" si="7"/>
        <v>1.9416</v>
      </c>
      <c r="N83" s="182">
        <f t="shared" si="7"/>
        <v>175.44211129031757</v>
      </c>
      <c r="O83" s="183">
        <f t="shared" si="7"/>
        <v>2.4144000000000001</v>
      </c>
      <c r="P83" s="184">
        <f t="shared" si="7"/>
        <v>2.0631999999999997</v>
      </c>
      <c r="Q83" s="182">
        <f t="shared" si="7"/>
        <v>176.77890370737481</v>
      </c>
      <c r="R83" s="183">
        <f t="shared" si="7"/>
        <v>2.4456000000000002</v>
      </c>
      <c r="S83" s="184">
        <f t="shared" si="7"/>
        <v>2.0608</v>
      </c>
      <c r="T83" s="182">
        <f t="shared" si="7"/>
        <v>179.41697721695007</v>
      </c>
      <c r="U83" s="183">
        <f t="shared" si="7"/>
        <v>2.5060000000000002</v>
      </c>
      <c r="V83" s="184">
        <f t="shared" si="7"/>
        <v>2.0592000000000001</v>
      </c>
      <c r="W83" s="182">
        <f t="shared" si="7"/>
        <v>139.44542128472702</v>
      </c>
      <c r="X83" s="183">
        <f t="shared" si="7"/>
        <v>1.7475999999999998</v>
      </c>
      <c r="Y83" s="184">
        <f t="shared" si="7"/>
        <v>1.7795999999999998</v>
      </c>
      <c r="Z83" s="182">
        <f t="shared" si="7"/>
        <v>134.54903910423363</v>
      </c>
      <c r="AA83" s="183">
        <f t="shared" si="7"/>
        <v>1.6268</v>
      </c>
      <c r="AB83" s="184">
        <f t="shared" si="7"/>
        <v>1.7604</v>
      </c>
      <c r="AC83" s="182">
        <f t="shared" si="7"/>
        <v>85.935793458981408</v>
      </c>
      <c r="AD83" s="183">
        <f t="shared" si="7"/>
        <v>1.2208000000000001</v>
      </c>
      <c r="AE83" s="184">
        <f t="shared" si="7"/>
        <v>0.95079999999999998</v>
      </c>
      <c r="AF83" s="182">
        <f t="shared" si="7"/>
        <v>62.565158941713648</v>
      </c>
      <c r="AG83" s="183">
        <f t="shared" si="7"/>
        <v>0.93920000000000003</v>
      </c>
      <c r="AH83" s="184">
        <f t="shared" si="7"/>
        <v>0.63519999999999999</v>
      </c>
      <c r="AI83" s="182">
        <f t="shared" si="7"/>
        <v>59.481258743277472</v>
      </c>
      <c r="AJ83" s="183">
        <f t="shared" si="7"/>
        <v>0.88440000000000007</v>
      </c>
      <c r="AK83" s="184">
        <f t="shared" si="7"/>
        <v>0.61920000000000008</v>
      </c>
      <c r="AL83" s="182">
        <f t="shared" si="7"/>
        <v>58.762213832981374</v>
      </c>
      <c r="AM83" s="183">
        <f t="shared" si="7"/>
        <v>0.85400000000000009</v>
      </c>
      <c r="AN83" s="184">
        <f t="shared" si="7"/>
        <v>0.63959999999999995</v>
      </c>
      <c r="AO83" s="182">
        <f t="shared" si="7"/>
        <v>57.65233915745344</v>
      </c>
      <c r="AP83" s="183">
        <f t="shared" si="7"/>
        <v>0.80759999999999998</v>
      </c>
      <c r="AQ83" s="184">
        <f t="shared" si="7"/>
        <v>0.66599999999999993</v>
      </c>
      <c r="AR83" s="53"/>
      <c r="AS83" s="53"/>
    </row>
    <row r="84" spans="1:45" ht="17.25" thickBot="1" x14ac:dyDescent="0.3">
      <c r="A84" s="185" t="s">
        <v>79</v>
      </c>
      <c r="B84" s="186"/>
      <c r="C84" s="186"/>
      <c r="D84" s="186"/>
      <c r="E84" s="186"/>
      <c r="F84" s="186"/>
      <c r="G84" s="186"/>
      <c r="H84" s="187">
        <f t="shared" ref="H84:AQ84" si="8">H82+H83</f>
        <v>259.43561475510307</v>
      </c>
      <c r="I84" s="188">
        <f t="shared" si="8"/>
        <v>3.5165999999999999</v>
      </c>
      <c r="J84" s="189">
        <f t="shared" si="8"/>
        <v>3.0934000000000004</v>
      </c>
      <c r="K84" s="187">
        <f t="shared" si="8"/>
        <v>272.71748442784616</v>
      </c>
      <c r="L84" s="188">
        <f t="shared" si="8"/>
        <v>3.6452</v>
      </c>
      <c r="M84" s="189">
        <f t="shared" si="8"/>
        <v>3.2888000000000002</v>
      </c>
      <c r="N84" s="187">
        <f t="shared" si="8"/>
        <v>316.84269244937911</v>
      </c>
      <c r="O84" s="188">
        <f t="shared" si="8"/>
        <v>4.0646000000000004</v>
      </c>
      <c r="P84" s="189">
        <f t="shared" si="8"/>
        <v>3.9752000000000001</v>
      </c>
      <c r="Q84" s="187">
        <f t="shared" si="8"/>
        <v>302.82366910709385</v>
      </c>
      <c r="R84" s="188">
        <f t="shared" si="8"/>
        <v>4.0045999999999999</v>
      </c>
      <c r="S84" s="189">
        <f t="shared" si="8"/>
        <v>3.6878000000000002</v>
      </c>
      <c r="T84" s="187">
        <f t="shared" si="8"/>
        <v>292.00878733532386</v>
      </c>
      <c r="U84" s="188">
        <f t="shared" si="8"/>
        <v>3.9872000000000005</v>
      </c>
      <c r="V84" s="189">
        <f t="shared" si="8"/>
        <v>3.4202000000000004</v>
      </c>
      <c r="W84" s="187">
        <f t="shared" si="8"/>
        <v>228.41271377602163</v>
      </c>
      <c r="X84" s="188">
        <f t="shared" si="8"/>
        <v>2.9989999999999997</v>
      </c>
      <c r="Y84" s="189">
        <f t="shared" si="8"/>
        <v>2.7595999999999998</v>
      </c>
      <c r="Z84" s="187">
        <f t="shared" si="8"/>
        <v>205.18049692608767</v>
      </c>
      <c r="AA84" s="188">
        <f t="shared" si="8"/>
        <v>2.6648000000000001</v>
      </c>
      <c r="AB84" s="189">
        <f t="shared" si="8"/>
        <v>2.4737999999999998</v>
      </c>
      <c r="AC84" s="187">
        <f t="shared" si="8"/>
        <v>149.54145430106951</v>
      </c>
      <c r="AD84" s="188">
        <f t="shared" si="8"/>
        <v>2.1638000000000002</v>
      </c>
      <c r="AE84" s="189">
        <f t="shared" si="8"/>
        <v>1.5813999999999999</v>
      </c>
      <c r="AF84" s="187">
        <f t="shared" si="8"/>
        <v>121.35722558585037</v>
      </c>
      <c r="AG84" s="188">
        <f t="shared" si="8"/>
        <v>1.8196000000000001</v>
      </c>
      <c r="AH84" s="189">
        <f t="shared" si="8"/>
        <v>1.2168000000000001</v>
      </c>
      <c r="AI84" s="187">
        <f t="shared" si="8"/>
        <v>115.97820450911675</v>
      </c>
      <c r="AJ84" s="188">
        <f t="shared" si="8"/>
        <v>1.7266000000000001</v>
      </c>
      <c r="AK84" s="189">
        <f t="shared" si="8"/>
        <v>1.1876000000000002</v>
      </c>
      <c r="AL84" s="187">
        <f t="shared" si="8"/>
        <v>108.94474523121085</v>
      </c>
      <c r="AM84" s="188">
        <f t="shared" si="8"/>
        <v>1.5638000000000001</v>
      </c>
      <c r="AN84" s="189">
        <f t="shared" si="8"/>
        <v>1.2076</v>
      </c>
      <c r="AO84" s="187">
        <f t="shared" si="8"/>
        <v>109.83071525701814</v>
      </c>
      <c r="AP84" s="188">
        <f t="shared" si="8"/>
        <v>1.5192000000000001</v>
      </c>
      <c r="AQ84" s="189">
        <f t="shared" si="8"/>
        <v>1.29</v>
      </c>
      <c r="AR84" s="261"/>
      <c r="AS84" s="261"/>
    </row>
    <row r="85" spans="1:45" ht="16.5" x14ac:dyDescent="0.25">
      <c r="A85" s="190"/>
      <c r="B85" s="3"/>
      <c r="C85" s="113"/>
      <c r="D85" s="115"/>
      <c r="E85" s="116"/>
      <c r="F85" s="115"/>
      <c r="G85" s="116"/>
      <c r="H85" s="117"/>
      <c r="I85" s="115"/>
      <c r="J85" s="115"/>
      <c r="K85" s="117"/>
      <c r="L85" s="115"/>
      <c r="M85" s="115"/>
      <c r="N85" s="117"/>
      <c r="O85" s="115"/>
      <c r="P85" s="115"/>
      <c r="Q85" s="117"/>
      <c r="R85" s="115"/>
      <c r="S85" s="115"/>
      <c r="T85" s="117"/>
      <c r="U85" s="115"/>
      <c r="V85" s="115"/>
      <c r="W85" s="117"/>
      <c r="X85" s="115"/>
      <c r="Y85" s="115"/>
      <c r="Z85" s="117"/>
      <c r="AA85" s="115"/>
      <c r="AB85" s="115"/>
      <c r="AC85" s="117"/>
      <c r="AD85" s="115"/>
      <c r="AE85" s="115"/>
      <c r="AF85" s="117"/>
      <c r="AG85" s="115"/>
      <c r="AH85" s="115"/>
      <c r="AI85" s="117"/>
      <c r="AJ85" s="115"/>
      <c r="AK85" s="115"/>
      <c r="AL85" s="117"/>
      <c r="AM85" s="115"/>
      <c r="AN85" s="115"/>
      <c r="AO85" s="117"/>
      <c r="AP85" s="115"/>
      <c r="AQ85" s="115"/>
      <c r="AR85" s="261"/>
      <c r="AS85" s="261"/>
    </row>
    <row r="86" spans="1:45" ht="17.25" thickBot="1" x14ac:dyDescent="0.3">
      <c r="A86" s="191" t="s">
        <v>80</v>
      </c>
      <c r="B86" s="3"/>
      <c r="C86" s="3"/>
      <c r="D86" s="3"/>
      <c r="E86" s="3"/>
      <c r="F86" s="3"/>
      <c r="G86" s="3"/>
      <c r="H86" s="194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4"/>
      <c r="Y86" s="194"/>
      <c r="Z86" s="194"/>
      <c r="AA86" s="194"/>
      <c r="AB86" s="194"/>
      <c r="AC86" s="194"/>
      <c r="AD86" s="194"/>
      <c r="AE86" s="194"/>
      <c r="AF86" s="194"/>
      <c r="AG86" s="194"/>
      <c r="AH86" s="194"/>
      <c r="AI86" s="194"/>
      <c r="AJ86" s="194"/>
      <c r="AK86" s="194"/>
      <c r="AL86" s="194"/>
      <c r="AM86" s="194"/>
      <c r="AN86" s="194"/>
      <c r="AO86" s="194"/>
      <c r="AP86" s="194"/>
      <c r="AQ86" s="194"/>
      <c r="AR86" s="261"/>
      <c r="AS86" s="261"/>
    </row>
    <row r="87" spans="1:45" ht="16.5" x14ac:dyDescent="0.25">
      <c r="A87" s="45" t="s">
        <v>23</v>
      </c>
      <c r="B87" s="195" t="s">
        <v>81</v>
      </c>
      <c r="C87" s="196"/>
      <c r="D87" s="196" t="s">
        <v>82</v>
      </c>
      <c r="E87" s="196"/>
      <c r="F87" s="196"/>
      <c r="G87" s="197"/>
      <c r="H87" s="198">
        <f>$C$40/1000</f>
        <v>2.7E-2</v>
      </c>
      <c r="I87" s="199" t="s">
        <v>83</v>
      </c>
      <c r="J87" s="200">
        <f>$G$40/1000</f>
        <v>0.17299999999999999</v>
      </c>
      <c r="K87" s="198">
        <f>$C$40/1000</f>
        <v>2.7E-2</v>
      </c>
      <c r="L87" s="199" t="s">
        <v>83</v>
      </c>
      <c r="M87" s="200">
        <f>$G$40/1000</f>
        <v>0.17299999999999999</v>
      </c>
      <c r="N87" s="198">
        <f>$C$40/1000</f>
        <v>2.7E-2</v>
      </c>
      <c r="O87" s="199" t="s">
        <v>83</v>
      </c>
      <c r="P87" s="200">
        <f>$G$40/1000</f>
        <v>0.17299999999999999</v>
      </c>
      <c r="Q87" s="198">
        <f>$C$40/1000</f>
        <v>2.7E-2</v>
      </c>
      <c r="R87" s="199" t="s">
        <v>83</v>
      </c>
      <c r="S87" s="200">
        <f>$G$40/1000</f>
        <v>0.17299999999999999</v>
      </c>
      <c r="T87" s="198">
        <f>$C$40/1000</f>
        <v>2.7E-2</v>
      </c>
      <c r="U87" s="199" t="s">
        <v>83</v>
      </c>
      <c r="V87" s="200">
        <f>$G$40/1000</f>
        <v>0.17299999999999999</v>
      </c>
      <c r="W87" s="198">
        <f>$C$40/1000</f>
        <v>2.7E-2</v>
      </c>
      <c r="X87" s="199" t="s">
        <v>83</v>
      </c>
      <c r="Y87" s="200">
        <f>$G$40/1000</f>
        <v>0.17299999999999999</v>
      </c>
      <c r="Z87" s="198">
        <f>$C$40/1000</f>
        <v>2.7E-2</v>
      </c>
      <c r="AA87" s="199" t="s">
        <v>83</v>
      </c>
      <c r="AB87" s="200">
        <f>$G$40/1000</f>
        <v>0.17299999999999999</v>
      </c>
      <c r="AC87" s="198">
        <f>$C$40/1000</f>
        <v>2.7E-2</v>
      </c>
      <c r="AD87" s="199" t="s">
        <v>83</v>
      </c>
      <c r="AE87" s="200">
        <f>$G$40/1000</f>
        <v>0.17299999999999999</v>
      </c>
      <c r="AF87" s="198">
        <f>$C$40/1000</f>
        <v>2.7E-2</v>
      </c>
      <c r="AG87" s="199" t="s">
        <v>83</v>
      </c>
      <c r="AH87" s="200">
        <f>$G$40/1000</f>
        <v>0.17299999999999999</v>
      </c>
      <c r="AI87" s="198">
        <f>$C$40/1000</f>
        <v>2.7E-2</v>
      </c>
      <c r="AJ87" s="199" t="s">
        <v>83</v>
      </c>
      <c r="AK87" s="200">
        <f>$G$40/1000</f>
        <v>0.17299999999999999</v>
      </c>
      <c r="AL87" s="198">
        <f>$C$40/1000</f>
        <v>2.7E-2</v>
      </c>
      <c r="AM87" s="199" t="s">
        <v>83</v>
      </c>
      <c r="AN87" s="200">
        <f>$G$40/1000</f>
        <v>0.17299999999999999</v>
      </c>
      <c r="AO87" s="198">
        <f>$C$40/1000</f>
        <v>2.7E-2</v>
      </c>
      <c r="AP87" s="199" t="s">
        <v>83</v>
      </c>
      <c r="AQ87" s="200">
        <f>$G$40/1000</f>
        <v>0.17299999999999999</v>
      </c>
      <c r="AR87" s="261"/>
      <c r="AS87" s="261"/>
    </row>
    <row r="88" spans="1:45" ht="17.25" thickBot="1" x14ac:dyDescent="0.3">
      <c r="A88" s="56"/>
      <c r="B88" s="201" t="s">
        <v>84</v>
      </c>
      <c r="C88" s="202"/>
      <c r="D88" s="202" t="s">
        <v>85</v>
      </c>
      <c r="E88" s="202"/>
      <c r="F88" s="202"/>
      <c r="G88" s="203"/>
      <c r="H88" s="204">
        <f>((I57^2+J57^2)*$G$41/1000)/$C$7*$C$7</f>
        <v>0.33609915840000004</v>
      </c>
      <c r="I88" s="205" t="s">
        <v>83</v>
      </c>
      <c r="J88" s="206">
        <f>((I57^2+J57^2)*$J$41)/(100*$C$7)</f>
        <v>1.1763470544000001E-2</v>
      </c>
      <c r="K88" s="204">
        <f>((L57^2+M57^2)*$G$41/1000)/$C$7*$C$7</f>
        <v>0.42662837760000005</v>
      </c>
      <c r="L88" s="205" t="s">
        <v>83</v>
      </c>
      <c r="M88" s="206">
        <f>((L57^2+M57^2)*$J$41)/(100*$C$7)</f>
        <v>1.4931993216E-2</v>
      </c>
      <c r="N88" s="204">
        <f>((O57^2+P57^2)*$G$41/1000)/$C$7*$C$7</f>
        <v>0.76546848480000007</v>
      </c>
      <c r="O88" s="205" t="s">
        <v>83</v>
      </c>
      <c r="P88" s="206">
        <f>((O57^2+P57^2)*$J$41)/(100*$C$7)</f>
        <v>2.6791396967999998E-2</v>
      </c>
      <c r="Q88" s="204">
        <f>((R57^2+S57^2)*$G$41/1000)/$C$7*$C$7</f>
        <v>0.61533048000000024</v>
      </c>
      <c r="R88" s="205" t="s">
        <v>83</v>
      </c>
      <c r="S88" s="206">
        <f>((R57^2+S57^2)*$J$41)/(100*$C$7)</f>
        <v>2.1536566800000007E-2</v>
      </c>
      <c r="T88" s="204">
        <f>((U57^2+V57^2)*$G$41/1000)/$C$7*$C$7</f>
        <v>0.48840451680000013</v>
      </c>
      <c r="U88" s="205" t="s">
        <v>83</v>
      </c>
      <c r="V88" s="206">
        <f>((U57^2+V57^2)*$J$41)/(100*$C$7)</f>
        <v>1.7094158088000005E-2</v>
      </c>
      <c r="W88" s="204">
        <f>((X57^2+Y57^2)*$G$41/1000)/$C$7*$C$7</f>
        <v>0.30557860319999997</v>
      </c>
      <c r="X88" s="205" t="s">
        <v>83</v>
      </c>
      <c r="Y88" s="206">
        <f>((X57^2+Y57^2)*$J$41)/(100*$C$7)</f>
        <v>1.0695251111999999E-2</v>
      </c>
      <c r="Z88" s="204">
        <f>((AA57^2+AB57^2)*$G$41/1000)/$C$7*$C$7</f>
        <v>0.1943826672</v>
      </c>
      <c r="AA88" s="205" t="s">
        <v>83</v>
      </c>
      <c r="AB88" s="206">
        <f>((AA57^2+AB57^2)*$J$41)/(100*$C$7)</f>
        <v>6.8033933520000008E-3</v>
      </c>
      <c r="AC88" s="204">
        <f>((AD57^2+AE57^2)*$G$41/1000)/$C$7*$C$7</f>
        <v>0.15624688319999999</v>
      </c>
      <c r="AD88" s="205" t="s">
        <v>83</v>
      </c>
      <c r="AE88" s="206">
        <f>((AD57^2+AE57^2)*$J$41)/(100*$C$7)</f>
        <v>5.4686409119999993E-3</v>
      </c>
      <c r="AF88" s="204">
        <f>((AG57^2+AH57^2)*$G$41/1000)/$C$7*$C$7</f>
        <v>0.13530157440000001</v>
      </c>
      <c r="AG88" s="205" t="s">
        <v>83</v>
      </c>
      <c r="AH88" s="206">
        <f>((AG57^2+AH57^2)*$J$41)/(100*$C$7)</f>
        <v>4.7355551040000011E-3</v>
      </c>
      <c r="AI88" s="204">
        <f>((AJ57^2+AK57^2)*$G$41/1000)/$C$7*$C$7</f>
        <v>0.12388552800000002</v>
      </c>
      <c r="AJ88" s="205" t="s">
        <v>83</v>
      </c>
      <c r="AK88" s="206">
        <f>((AJ57^2+AK57^2)*$J$41)/(100*$C$7)</f>
        <v>4.3359934800000005E-3</v>
      </c>
      <c r="AL88" s="204">
        <f>((AM57^2+AN57^2)*$G$41/1000)/$C$7*$C$7</f>
        <v>0.10054330080000003</v>
      </c>
      <c r="AM88" s="205" t="s">
        <v>83</v>
      </c>
      <c r="AN88" s="206">
        <f>((AM57^2+AN57^2)*$J$41)/(100*$C$7)</f>
        <v>3.519015528E-3</v>
      </c>
      <c r="AO88" s="204">
        <f>((AP57^2+AQ57^2)*$G$41/1000)/$C$7*$C$7</f>
        <v>0.10749006720000001</v>
      </c>
      <c r="AP88" s="205" t="s">
        <v>83</v>
      </c>
      <c r="AQ88" s="206">
        <f>((AP57^2+AQ57^2)*$J$41)/(100*$C$7)</f>
        <v>3.7621523519999998E-3</v>
      </c>
      <c r="AR88" s="261"/>
      <c r="AS88" s="261"/>
    </row>
    <row r="89" spans="1:45" ht="16.5" x14ac:dyDescent="0.25">
      <c r="A89" s="56"/>
      <c r="B89" s="207" t="s">
        <v>86</v>
      </c>
      <c r="C89" s="208">
        <v>27</v>
      </c>
      <c r="D89" s="209"/>
      <c r="E89" s="210" t="s">
        <v>87</v>
      </c>
      <c r="F89" s="210"/>
      <c r="G89" s="380">
        <v>173</v>
      </c>
      <c r="H89" s="212"/>
      <c r="I89" s="213"/>
      <c r="J89" s="214"/>
      <c r="K89" s="92"/>
      <c r="L89" s="215"/>
      <c r="M89" s="93"/>
      <c r="N89" s="92"/>
      <c r="O89" s="215"/>
      <c r="P89" s="93"/>
      <c r="Q89" s="92"/>
      <c r="R89" s="215"/>
      <c r="S89" s="93"/>
      <c r="T89" s="92"/>
      <c r="U89" s="215"/>
      <c r="V89" s="93"/>
      <c r="W89" s="92"/>
      <c r="X89" s="215"/>
      <c r="Y89" s="93"/>
      <c r="Z89" s="92"/>
      <c r="AA89" s="215"/>
      <c r="AB89" s="93"/>
      <c r="AC89" s="92"/>
      <c r="AD89" s="215"/>
      <c r="AE89" s="93"/>
      <c r="AF89" s="92"/>
      <c r="AG89" s="215"/>
      <c r="AH89" s="93"/>
      <c r="AI89" s="92"/>
      <c r="AJ89" s="215"/>
      <c r="AK89" s="93"/>
      <c r="AL89" s="92"/>
      <c r="AM89" s="215"/>
      <c r="AN89" s="93"/>
      <c r="AO89" s="92"/>
      <c r="AP89" s="215"/>
      <c r="AQ89" s="93"/>
      <c r="AR89" s="261"/>
      <c r="AS89" s="261"/>
    </row>
    <row r="90" spans="1:45" ht="17.25" thickBot="1" x14ac:dyDescent="0.3">
      <c r="A90" s="56"/>
      <c r="B90" s="106"/>
      <c r="C90" s="109"/>
      <c r="D90" s="112"/>
      <c r="E90" s="216"/>
      <c r="F90" s="216" t="s">
        <v>88</v>
      </c>
      <c r="G90" s="829">
        <v>120</v>
      </c>
      <c r="H90" s="217" t="s">
        <v>89</v>
      </c>
      <c r="I90" s="218"/>
      <c r="J90" s="219">
        <v>10.5</v>
      </c>
      <c r="K90" s="97"/>
      <c r="L90" s="220"/>
      <c r="M90" s="98"/>
      <c r="N90" s="97"/>
      <c r="O90" s="220"/>
      <c r="P90" s="98"/>
      <c r="Q90" s="97"/>
      <c r="R90" s="220"/>
      <c r="S90" s="98"/>
      <c r="T90" s="97"/>
      <c r="U90" s="220"/>
      <c r="V90" s="98"/>
      <c r="W90" s="97"/>
      <c r="X90" s="220"/>
      <c r="Y90" s="98"/>
      <c r="Z90" s="97"/>
      <c r="AA90" s="220"/>
      <c r="AB90" s="98"/>
      <c r="AC90" s="97"/>
      <c r="AD90" s="220"/>
      <c r="AE90" s="98"/>
      <c r="AF90" s="97"/>
      <c r="AG90" s="220"/>
      <c r="AH90" s="98"/>
      <c r="AI90" s="97"/>
      <c r="AJ90" s="220"/>
      <c r="AK90" s="98"/>
      <c r="AL90" s="97"/>
      <c r="AM90" s="220"/>
      <c r="AN90" s="98"/>
      <c r="AO90" s="97"/>
      <c r="AP90" s="220"/>
      <c r="AQ90" s="98"/>
      <c r="AR90" s="261"/>
      <c r="AS90" s="261"/>
    </row>
    <row r="91" spans="1:45" ht="17.25" thickBot="1" x14ac:dyDescent="0.3">
      <c r="A91" s="85"/>
      <c r="B91" s="221" t="s">
        <v>90</v>
      </c>
      <c r="C91" s="222"/>
      <c r="D91" s="222"/>
      <c r="E91" s="222"/>
      <c r="F91" s="222"/>
      <c r="G91" s="223"/>
      <c r="H91" s="224">
        <f>I57+H87+H88</f>
        <v>1.5764991583999999</v>
      </c>
      <c r="I91" s="225" t="s">
        <v>83</v>
      </c>
      <c r="J91" s="226">
        <f>J57+J87+J88</f>
        <v>1.3373634705440001</v>
      </c>
      <c r="K91" s="224">
        <f>L57+K87+K88</f>
        <v>1.7728283776000002</v>
      </c>
      <c r="L91" s="225" t="s">
        <v>83</v>
      </c>
      <c r="M91" s="226">
        <f>M57+M87+M88</f>
        <v>1.5351319932159999</v>
      </c>
      <c r="N91" s="224">
        <f>O57+N87+N88</f>
        <v>2.4426684848</v>
      </c>
      <c r="O91" s="225" t="s">
        <v>83</v>
      </c>
      <c r="P91" s="226">
        <f>P57+P87+P88</f>
        <v>2.111791396968</v>
      </c>
      <c r="Q91" s="224">
        <f>R57+Q87+Q88</f>
        <v>2.2173304800000002</v>
      </c>
      <c r="R91" s="225" t="s">
        <v>83</v>
      </c>
      <c r="S91" s="226">
        <f>S57+S87+S88</f>
        <v>1.8215365668000001</v>
      </c>
      <c r="T91" s="224">
        <f>U57+T87+T88</f>
        <v>2.0046045168000002</v>
      </c>
      <c r="U91" s="225" t="s">
        <v>83</v>
      </c>
      <c r="V91" s="226">
        <f>V57+V87+V88</f>
        <v>1.551094158088</v>
      </c>
      <c r="W91" s="224">
        <f>X57+W87+W88</f>
        <v>1.5919786031999998</v>
      </c>
      <c r="X91" s="225" t="s">
        <v>83</v>
      </c>
      <c r="Y91" s="226">
        <f>Y57+Y87+Y88</f>
        <v>1.1636952511119998</v>
      </c>
      <c r="Z91" s="224">
        <f>AA57+Z87+Z88</f>
        <v>1.2753826671999999</v>
      </c>
      <c r="AA91" s="225" t="s">
        <v>83</v>
      </c>
      <c r="AB91" s="226">
        <f>AB57+AB87+AB88</f>
        <v>0.89320339335200005</v>
      </c>
      <c r="AC91" s="224">
        <f>AD57+AC87+AC88</f>
        <v>1.1342468831999999</v>
      </c>
      <c r="AD91" s="225" t="s">
        <v>83</v>
      </c>
      <c r="AE91" s="226">
        <f>AE57+AE87+AE88</f>
        <v>0.80906864091199981</v>
      </c>
      <c r="AF91" s="224">
        <f>AG57+AF87+AF88</f>
        <v>1.0507015744000001</v>
      </c>
      <c r="AG91" s="225" t="s">
        <v>83</v>
      </c>
      <c r="AH91" s="226">
        <f>AH57+AH87+AH88</f>
        <v>0.75933555510399997</v>
      </c>
      <c r="AI91" s="224">
        <f>AJ57+AI87+AI88</f>
        <v>0.99308552800000016</v>
      </c>
      <c r="AJ91" s="225" t="s">
        <v>83</v>
      </c>
      <c r="AK91" s="226">
        <f>AK57+AK87+AK88</f>
        <v>0.74573599348000008</v>
      </c>
      <c r="AL91" s="224">
        <f>AM57+AL87+AL88</f>
        <v>0.84534330080000009</v>
      </c>
      <c r="AM91" s="225" t="s">
        <v>83</v>
      </c>
      <c r="AN91" s="226">
        <f>AN57+AN87+AN88</f>
        <v>0.74451901552800015</v>
      </c>
      <c r="AO91" s="224">
        <f>AP57+AO87+AO88</f>
        <v>0.84609006720000002</v>
      </c>
      <c r="AP91" s="225" t="s">
        <v>83</v>
      </c>
      <c r="AQ91" s="226">
        <f>AQ57+AQ87+AQ88</f>
        <v>0.80076215235199988</v>
      </c>
      <c r="AR91" s="261"/>
      <c r="AS91" s="261"/>
    </row>
    <row r="92" spans="1:45" ht="16.5" x14ac:dyDescent="0.25">
      <c r="A92" s="45" t="s">
        <v>91</v>
      </c>
      <c r="B92" s="195" t="s">
        <v>81</v>
      </c>
      <c r="C92" s="196"/>
      <c r="D92" s="196" t="s">
        <v>82</v>
      </c>
      <c r="E92" s="196"/>
      <c r="F92" s="196"/>
      <c r="G92" s="196"/>
      <c r="H92" s="198">
        <f>$C$45/1000</f>
        <v>2.7E-2</v>
      </c>
      <c r="I92" s="199" t="s">
        <v>83</v>
      </c>
      <c r="J92" s="200">
        <f>$G$45/1000</f>
        <v>0.17299999999999999</v>
      </c>
      <c r="K92" s="198">
        <f>$C$45/1000</f>
        <v>2.7E-2</v>
      </c>
      <c r="L92" s="199" t="s">
        <v>83</v>
      </c>
      <c r="M92" s="200">
        <f>$G$45/1000</f>
        <v>0.17299999999999999</v>
      </c>
      <c r="N92" s="198">
        <f>$C$45/1000</f>
        <v>2.7E-2</v>
      </c>
      <c r="O92" s="199" t="s">
        <v>83</v>
      </c>
      <c r="P92" s="200">
        <f>$G$45/1000</f>
        <v>0.17299999999999999</v>
      </c>
      <c r="Q92" s="198">
        <f>$C$45/1000</f>
        <v>2.7E-2</v>
      </c>
      <c r="R92" s="199" t="s">
        <v>83</v>
      </c>
      <c r="S92" s="200">
        <f>$G$45/1000</f>
        <v>0.17299999999999999</v>
      </c>
      <c r="T92" s="198">
        <f>$C$45/1000</f>
        <v>2.7E-2</v>
      </c>
      <c r="U92" s="199" t="s">
        <v>83</v>
      </c>
      <c r="V92" s="200">
        <f>$G$45/1000</f>
        <v>0.17299999999999999</v>
      </c>
      <c r="W92" s="198">
        <f>$C$45/1000</f>
        <v>2.7E-2</v>
      </c>
      <c r="X92" s="199" t="s">
        <v>83</v>
      </c>
      <c r="Y92" s="200">
        <f>$G$45/1000</f>
        <v>0.17299999999999999</v>
      </c>
      <c r="Z92" s="198">
        <f>$C$45/1000</f>
        <v>2.7E-2</v>
      </c>
      <c r="AA92" s="199" t="s">
        <v>83</v>
      </c>
      <c r="AB92" s="200">
        <f>$G$45/1000</f>
        <v>0.17299999999999999</v>
      </c>
      <c r="AC92" s="198">
        <f>$C$45/1000</f>
        <v>2.7E-2</v>
      </c>
      <c r="AD92" s="199" t="s">
        <v>83</v>
      </c>
      <c r="AE92" s="200">
        <f>$G$45/1000</f>
        <v>0.17299999999999999</v>
      </c>
      <c r="AF92" s="198">
        <f>$C$45/1000</f>
        <v>2.7E-2</v>
      </c>
      <c r="AG92" s="199" t="s">
        <v>83</v>
      </c>
      <c r="AH92" s="200">
        <f>$G$45/1000</f>
        <v>0.17299999999999999</v>
      </c>
      <c r="AI92" s="198">
        <f>$C$45/1000</f>
        <v>2.7E-2</v>
      </c>
      <c r="AJ92" s="199" t="s">
        <v>83</v>
      </c>
      <c r="AK92" s="200">
        <f>$G$45/1000</f>
        <v>0.17299999999999999</v>
      </c>
      <c r="AL92" s="198">
        <f>$C$45/1000</f>
        <v>2.7E-2</v>
      </c>
      <c r="AM92" s="199" t="s">
        <v>83</v>
      </c>
      <c r="AN92" s="200">
        <f>$G$45/1000</f>
        <v>0.17299999999999999</v>
      </c>
      <c r="AO92" s="198">
        <f>$C$45/1000</f>
        <v>2.7E-2</v>
      </c>
      <c r="AP92" s="199" t="s">
        <v>83</v>
      </c>
      <c r="AQ92" s="200">
        <f>$G$45/1000</f>
        <v>0.17299999999999999</v>
      </c>
      <c r="AR92" s="261"/>
      <c r="AS92" s="261"/>
    </row>
    <row r="93" spans="1:45" ht="17.25" thickBot="1" x14ac:dyDescent="0.3">
      <c r="A93" s="56"/>
      <c r="B93" s="201" t="s">
        <v>84</v>
      </c>
      <c r="C93" s="202"/>
      <c r="D93" s="202" t="s">
        <v>85</v>
      </c>
      <c r="E93" s="202"/>
      <c r="F93" s="202"/>
      <c r="G93" s="227"/>
      <c r="H93" s="204">
        <f>((I63^2+J63^2)*$G$46/1000)/$C$13*$C$7</f>
        <v>1.1019077375999999</v>
      </c>
      <c r="I93" s="205" t="s">
        <v>83</v>
      </c>
      <c r="J93" s="206">
        <f>((I63^2+J63^2)*$J$46)/(100*$C$13)</f>
        <v>3.8566770816000004E-2</v>
      </c>
      <c r="K93" s="204">
        <f>((L63^2+M63^2)*$G$46/1000)/$C$13*$C$7</f>
        <v>1.1060839872000001</v>
      </c>
      <c r="L93" s="205" t="s">
        <v>83</v>
      </c>
      <c r="M93" s="206">
        <f>((L63^2+M63^2)*$J$46)/(100*$C$13)</f>
        <v>3.8712939552000003E-2</v>
      </c>
      <c r="N93" s="204">
        <f>((O63^2+P63^2)*$G$46/1000)/$C$13*$C$7</f>
        <v>1.2103345919999997</v>
      </c>
      <c r="O93" s="205" t="s">
        <v>83</v>
      </c>
      <c r="P93" s="206">
        <f>((O63^2+P63^2)*$J$46)/(100*$C$13)</f>
        <v>4.2361710719999994E-2</v>
      </c>
      <c r="Q93" s="204">
        <f>((R63^2+S63^2)*$G$46/1000)/$C$13*$C$7</f>
        <v>1.22734272</v>
      </c>
      <c r="R93" s="205" t="s">
        <v>83</v>
      </c>
      <c r="S93" s="206">
        <f>((R63^2+S63^2)*$J$46)/(100*$C$13)</f>
        <v>4.2956995200000007E-2</v>
      </c>
      <c r="T93" s="204">
        <f>((U63^2+V63^2)*$G$46/1000)/$C$13*$C$7</f>
        <v>1.2624408768000002</v>
      </c>
      <c r="U93" s="205" t="s">
        <v>83</v>
      </c>
      <c r="V93" s="206">
        <f>((U63^2+V63^2)*$J$46)/(100*$C$13)</f>
        <v>4.4185430688000002E-2</v>
      </c>
      <c r="W93" s="204">
        <f>((X63^2+Y63^2)*$G$46/1000)/$C$13*$C$7</f>
        <v>0.74989290239999995</v>
      </c>
      <c r="X93" s="205" t="s">
        <v>83</v>
      </c>
      <c r="Y93" s="206">
        <f>((X63^2+Y63^2)*$J$46)/(100*$C$13)</f>
        <v>2.6246251583999999E-2</v>
      </c>
      <c r="Z93" s="204">
        <f>((AA63^2+AB63^2)*$G$46/1000)/$C$13*$C$7</f>
        <v>0.68945836799999993</v>
      </c>
      <c r="AA93" s="205" t="s">
        <v>83</v>
      </c>
      <c r="AB93" s="206">
        <f>((AA63^2+AB63^2)*$J$46)/(100*$C$13)</f>
        <v>2.4131042879999998E-2</v>
      </c>
      <c r="AC93" s="204">
        <f>((AD63^2+AE63^2)*$G$46/1000)/$C$13*$C$7</f>
        <v>0.28732479360000002</v>
      </c>
      <c r="AD93" s="205" t="s">
        <v>83</v>
      </c>
      <c r="AE93" s="206">
        <f>((AD63^2+AE63^2)*$J$46)/(100*$C$13)</f>
        <v>1.0056367775999999E-2</v>
      </c>
      <c r="AF93" s="204">
        <f>((AG63^2+AH63^2)*$G$46/1000)/$C$13*$C$7</f>
        <v>0.15608002560000001</v>
      </c>
      <c r="AG93" s="205" t="s">
        <v>83</v>
      </c>
      <c r="AH93" s="206">
        <f>((AG63^2+AH63^2)*$J$46)/(100*$C$13)</f>
        <v>5.4628008960000002E-3</v>
      </c>
      <c r="AI93" s="204">
        <f>((AJ63^2+AK63^2)*$G$46/1000)/$C$13*$C$7</f>
        <v>0.13986863999999999</v>
      </c>
      <c r="AJ93" s="205" t="s">
        <v>83</v>
      </c>
      <c r="AK93" s="206">
        <f>((AJ63^2+AK63^2)*$J$46)/(100*$C$13)</f>
        <v>4.8954024000000002E-3</v>
      </c>
      <c r="AL93" s="204">
        <f>((AM63^2+AN63^2)*$G$46/1000)/$C$13*$C$7</f>
        <v>0.13660849920000001</v>
      </c>
      <c r="AM93" s="205" t="s">
        <v>83</v>
      </c>
      <c r="AN93" s="206">
        <f>((AM63^2+AN63^2)*$J$46)/(100*$C$13)</f>
        <v>4.781297472000001E-3</v>
      </c>
      <c r="AO93" s="204">
        <f>((AP63^2+AQ63^2)*$G$46/1000)/$C$13*$C$7</f>
        <v>0.13149285119999998</v>
      </c>
      <c r="AP93" s="205" t="s">
        <v>83</v>
      </c>
      <c r="AQ93" s="206">
        <f>((AP63^2+AQ63^2)*$J$46)/(100*$C$13)</f>
        <v>4.6022497919999995E-3</v>
      </c>
      <c r="AR93" s="261"/>
      <c r="AS93" s="261"/>
    </row>
    <row r="94" spans="1:45" ht="16.5" x14ac:dyDescent="0.25">
      <c r="A94" s="56"/>
      <c r="B94" s="207" t="s">
        <v>86</v>
      </c>
      <c r="C94" s="228">
        <v>27</v>
      </c>
      <c r="D94" s="209"/>
      <c r="E94" s="210" t="s">
        <v>87</v>
      </c>
      <c r="F94" s="210"/>
      <c r="G94" s="380">
        <v>173</v>
      </c>
      <c r="H94" s="212"/>
      <c r="I94" s="213"/>
      <c r="J94" s="230"/>
      <c r="K94" s="231"/>
      <c r="L94" s="232"/>
      <c r="M94" s="233"/>
      <c r="N94" s="231"/>
      <c r="O94" s="232"/>
      <c r="P94" s="233"/>
      <c r="Q94" s="231"/>
      <c r="R94" s="232"/>
      <c r="S94" s="233"/>
      <c r="T94" s="231"/>
      <c r="U94" s="232"/>
      <c r="V94" s="233"/>
      <c r="W94" s="231"/>
      <c r="X94" s="232"/>
      <c r="Y94" s="233"/>
      <c r="Z94" s="231"/>
      <c r="AA94" s="232"/>
      <c r="AB94" s="233"/>
      <c r="AC94" s="231"/>
      <c r="AD94" s="232"/>
      <c r="AE94" s="233"/>
      <c r="AF94" s="231"/>
      <c r="AG94" s="232"/>
      <c r="AH94" s="233"/>
      <c r="AI94" s="231"/>
      <c r="AJ94" s="232"/>
      <c r="AK94" s="233"/>
      <c r="AL94" s="231"/>
      <c r="AM94" s="232"/>
      <c r="AN94" s="233"/>
      <c r="AO94" s="231"/>
      <c r="AP94" s="232"/>
      <c r="AQ94" s="233"/>
      <c r="AR94" s="261"/>
      <c r="AS94" s="261"/>
    </row>
    <row r="95" spans="1:45" ht="17.25" thickBot="1" x14ac:dyDescent="0.3">
      <c r="A95" s="56"/>
      <c r="B95" s="234"/>
      <c r="C95" s="194"/>
      <c r="D95" s="3"/>
      <c r="E95" s="216"/>
      <c r="F95" s="216" t="s">
        <v>88</v>
      </c>
      <c r="G95" s="829">
        <v>120</v>
      </c>
      <c r="H95" s="217" t="s">
        <v>89</v>
      </c>
      <c r="I95" s="218"/>
      <c r="J95" s="219">
        <v>10.5</v>
      </c>
      <c r="K95" s="236"/>
      <c r="L95" s="237"/>
      <c r="M95" s="238"/>
      <c r="N95" s="236"/>
      <c r="O95" s="237"/>
      <c r="P95" s="238"/>
      <c r="Q95" s="236"/>
      <c r="R95" s="237"/>
      <c r="S95" s="238"/>
      <c r="T95" s="236"/>
      <c r="U95" s="237"/>
      <c r="V95" s="238"/>
      <c r="W95" s="236"/>
      <c r="X95" s="237"/>
      <c r="Y95" s="238"/>
      <c r="Z95" s="236"/>
      <c r="AA95" s="237"/>
      <c r="AB95" s="238"/>
      <c r="AC95" s="236"/>
      <c r="AD95" s="237"/>
      <c r="AE95" s="238"/>
      <c r="AF95" s="236"/>
      <c r="AG95" s="237"/>
      <c r="AH95" s="238"/>
      <c r="AI95" s="236"/>
      <c r="AJ95" s="237"/>
      <c r="AK95" s="238"/>
      <c r="AL95" s="236"/>
      <c r="AM95" s="237"/>
      <c r="AN95" s="238"/>
      <c r="AO95" s="236"/>
      <c r="AP95" s="237"/>
      <c r="AQ95" s="238"/>
      <c r="AR95" s="261"/>
      <c r="AS95" s="261"/>
    </row>
    <row r="96" spans="1:45" ht="17.25" thickBot="1" x14ac:dyDescent="0.3">
      <c r="A96" s="85"/>
      <c r="B96" s="221" t="s">
        <v>90</v>
      </c>
      <c r="C96" s="222"/>
      <c r="D96" s="222"/>
      <c r="E96" s="222"/>
      <c r="F96" s="222"/>
      <c r="G96" s="223"/>
      <c r="H96" s="239">
        <f>I63+H92+H93</f>
        <v>3.4561077376</v>
      </c>
      <c r="I96" s="240" t="s">
        <v>83</v>
      </c>
      <c r="J96" s="241">
        <f>J63+J92+J93</f>
        <v>2.1523667708160001</v>
      </c>
      <c r="K96" s="239">
        <f>L63+K92+K93</f>
        <v>3.4670839872000005</v>
      </c>
      <c r="L96" s="240" t="s">
        <v>83</v>
      </c>
      <c r="M96" s="241">
        <f>M63+M92+M93</f>
        <v>2.1533129395519999</v>
      </c>
      <c r="N96" s="239">
        <f>O63+N92+N93</f>
        <v>3.6517345919999999</v>
      </c>
      <c r="O96" s="240" t="s">
        <v>83</v>
      </c>
      <c r="P96" s="241">
        <f>P63+P92+P93</f>
        <v>2.2785617107199996</v>
      </c>
      <c r="Q96" s="239">
        <f>R63+Q92+Q93</f>
        <v>3.6999427200000001</v>
      </c>
      <c r="R96" s="240" t="s">
        <v>83</v>
      </c>
      <c r="S96" s="241">
        <f>S63+S92+S93</f>
        <v>2.2767569952</v>
      </c>
      <c r="T96" s="239">
        <f>U63+T92+T93</f>
        <v>3.7954408768000008</v>
      </c>
      <c r="U96" s="240" t="s">
        <v>83</v>
      </c>
      <c r="V96" s="241">
        <f>V63+V92+V93</f>
        <v>2.2763854306880003</v>
      </c>
      <c r="W96" s="239">
        <f>X63+W92+W93</f>
        <v>2.5324929023999996</v>
      </c>
      <c r="X96" s="240" t="s">
        <v>83</v>
      </c>
      <c r="Y96" s="241">
        <f>Y63+Y92+Y93</f>
        <v>1.978846251584</v>
      </c>
      <c r="Z96" s="239">
        <f>AA63+Z92+Z93</f>
        <v>2.3432583679999999</v>
      </c>
      <c r="AA96" s="240" t="s">
        <v>83</v>
      </c>
      <c r="AB96" s="241">
        <f>AB63+AB92+AB93</f>
        <v>1.9575310428799999</v>
      </c>
      <c r="AC96" s="239">
        <f>AD63+AC92+AC93</f>
        <v>1.5351247936000001</v>
      </c>
      <c r="AD96" s="240" t="s">
        <v>83</v>
      </c>
      <c r="AE96" s="241">
        <f>AE63+AE92+AE93</f>
        <v>1.1338563677759999</v>
      </c>
      <c r="AF96" s="239">
        <f>AG63+AF92+AF93</f>
        <v>1.1302800256000001</v>
      </c>
      <c r="AG96" s="240" t="s">
        <v>83</v>
      </c>
      <c r="AH96" s="241">
        <f>AH63+AH92+AH93</f>
        <v>0.81366280089600007</v>
      </c>
      <c r="AI96" s="239">
        <f>AJ63+AI92+AI93</f>
        <v>1.05126864</v>
      </c>
      <c r="AJ96" s="240" t="s">
        <v>83</v>
      </c>
      <c r="AK96" s="241">
        <f>AK63+AK92+AK93</f>
        <v>0.79709540239999999</v>
      </c>
      <c r="AL96" s="239">
        <f>AM63+AL92+AL93</f>
        <v>1.0176084992000001</v>
      </c>
      <c r="AM96" s="240" t="s">
        <v>83</v>
      </c>
      <c r="AN96" s="241">
        <f>AN63+AN92+AN93</f>
        <v>0.81738129747199995</v>
      </c>
      <c r="AO96" s="239">
        <f>AP63+AO92+AO93</f>
        <v>0.96609285119999999</v>
      </c>
      <c r="AP96" s="240" t="s">
        <v>83</v>
      </c>
      <c r="AQ96" s="241">
        <f>AQ63+AQ92+AQ93</f>
        <v>0.84360224979199994</v>
      </c>
      <c r="AR96" s="261"/>
      <c r="AS96" s="261"/>
    </row>
    <row r="97" spans="1:43" ht="16.5" x14ac:dyDescent="0.25">
      <c r="A97" s="118" t="s">
        <v>92</v>
      </c>
      <c r="B97" s="119"/>
      <c r="C97" s="119"/>
      <c r="D97" s="119"/>
      <c r="E97" s="119"/>
      <c r="F97" s="119"/>
      <c r="G97" s="244"/>
      <c r="H97" s="245"/>
      <c r="I97" s="246"/>
      <c r="J97" s="214"/>
      <c r="K97" s="245"/>
      <c r="L97" s="246"/>
      <c r="M97" s="214"/>
      <c r="N97" s="245"/>
      <c r="O97" s="246"/>
      <c r="P97" s="214"/>
      <c r="Q97" s="245"/>
      <c r="R97" s="246"/>
      <c r="S97" s="214"/>
      <c r="T97" s="245"/>
      <c r="U97" s="246"/>
      <c r="V97" s="214"/>
      <c r="W97" s="245"/>
      <c r="X97" s="246"/>
      <c r="Y97" s="214"/>
      <c r="Z97" s="245"/>
      <c r="AA97" s="246"/>
      <c r="AB97" s="214"/>
      <c r="AC97" s="245"/>
      <c r="AD97" s="246"/>
      <c r="AE97" s="214"/>
      <c r="AF97" s="245"/>
      <c r="AG97" s="246"/>
      <c r="AH97" s="214"/>
      <c r="AI97" s="245"/>
      <c r="AJ97" s="246"/>
      <c r="AK97" s="214"/>
      <c r="AL97" s="245"/>
      <c r="AM97" s="246"/>
      <c r="AN97" s="214"/>
      <c r="AO97" s="245"/>
      <c r="AP97" s="246"/>
      <c r="AQ97" s="214"/>
    </row>
    <row r="98" spans="1:43" ht="17.25" thickBot="1" x14ac:dyDescent="0.3">
      <c r="A98" s="247" t="s">
        <v>93</v>
      </c>
      <c r="B98" s="248"/>
      <c r="C98" s="249"/>
      <c r="D98" s="248"/>
      <c r="E98" s="112"/>
      <c r="F98" s="248" t="s">
        <v>94</v>
      </c>
      <c r="G98" s="111"/>
      <c r="H98" s="250">
        <f>SUM(H91,H96)</f>
        <v>5.0326068959999999</v>
      </c>
      <c r="I98" s="251" t="s">
        <v>83</v>
      </c>
      <c r="J98" s="252">
        <f>SUM(J91,J96)</f>
        <v>3.4897302413600002</v>
      </c>
      <c r="K98" s="250">
        <f>SUM(K91,K96)</f>
        <v>5.2399123648000003</v>
      </c>
      <c r="L98" s="251" t="s">
        <v>83</v>
      </c>
      <c r="M98" s="252">
        <f>SUM(M91,M96)</f>
        <v>3.6884449327679998</v>
      </c>
      <c r="N98" s="250">
        <f>SUM(N91,N96)</f>
        <v>6.0944030767999999</v>
      </c>
      <c r="O98" s="251" t="s">
        <v>83</v>
      </c>
      <c r="P98" s="252">
        <f>SUM(P91,P96)</f>
        <v>4.390353107688</v>
      </c>
      <c r="Q98" s="250">
        <f>SUM(Q91,Q96)</f>
        <v>5.9172732000000003</v>
      </c>
      <c r="R98" s="251" t="s">
        <v>83</v>
      </c>
      <c r="S98" s="252">
        <f>SUM(S91,S96)</f>
        <v>4.0982935620000003</v>
      </c>
      <c r="T98" s="250">
        <f>SUM(T91,T96)</f>
        <v>5.8000453936000014</v>
      </c>
      <c r="U98" s="251" t="s">
        <v>83</v>
      </c>
      <c r="V98" s="252">
        <f>SUM(V91,V96)</f>
        <v>3.8274795887760003</v>
      </c>
      <c r="W98" s="250">
        <f>SUM(W91,W96)</f>
        <v>4.124471505599999</v>
      </c>
      <c r="X98" s="251" t="s">
        <v>83</v>
      </c>
      <c r="Y98" s="252">
        <f>SUM(Y91,Y96)</f>
        <v>3.142541502696</v>
      </c>
      <c r="Z98" s="250">
        <f>SUM(Z91,Z96)</f>
        <v>3.6186410351999996</v>
      </c>
      <c r="AA98" s="251" t="s">
        <v>83</v>
      </c>
      <c r="AB98" s="252">
        <f>SUM(AB91,AB96)</f>
        <v>2.850734436232</v>
      </c>
      <c r="AC98" s="250">
        <f>SUM(AC91,AC96)</f>
        <v>2.6693716768</v>
      </c>
      <c r="AD98" s="251" t="s">
        <v>83</v>
      </c>
      <c r="AE98" s="252">
        <f>SUM(AE91,AE96)</f>
        <v>1.9429250086879997</v>
      </c>
      <c r="AF98" s="250">
        <f>SUM(AF91,AF96)</f>
        <v>2.1809816</v>
      </c>
      <c r="AG98" s="251" t="s">
        <v>83</v>
      </c>
      <c r="AH98" s="252">
        <f>SUM(AH91,AH96)</f>
        <v>1.572998356</v>
      </c>
      <c r="AI98" s="250">
        <f>SUM(AI91,AI96)</f>
        <v>2.0443541679999999</v>
      </c>
      <c r="AJ98" s="251" t="s">
        <v>83</v>
      </c>
      <c r="AK98" s="252">
        <f>SUM(AK91,AK96)</f>
        <v>1.54283139588</v>
      </c>
      <c r="AL98" s="250">
        <f>SUM(AL91,AL96)</f>
        <v>1.8629518000000003</v>
      </c>
      <c r="AM98" s="251" t="s">
        <v>83</v>
      </c>
      <c r="AN98" s="252">
        <f>SUM(AN91,AN96)</f>
        <v>1.5619003130000002</v>
      </c>
      <c r="AO98" s="250">
        <f>SUM(AO91,AO96)</f>
        <v>1.8121829184</v>
      </c>
      <c r="AP98" s="251" t="s">
        <v>83</v>
      </c>
      <c r="AQ98" s="252">
        <f>SUM(AQ91,AQ96)</f>
        <v>1.6443644021439998</v>
      </c>
    </row>
    <row r="99" spans="1:43" ht="16.5" hidden="1" x14ac:dyDescent="0.25">
      <c r="A99" s="253" t="s">
        <v>95</v>
      </c>
      <c r="B99" s="242"/>
      <c r="C99" s="242"/>
      <c r="D99" s="242"/>
      <c r="E99" s="242"/>
      <c r="F99" s="242"/>
      <c r="G99" s="261"/>
      <c r="H99" s="242"/>
      <c r="I99" s="254">
        <f>J98/H98</f>
        <v>0.69342396763269876</v>
      </c>
      <c r="J99" s="242"/>
      <c r="K99" s="242"/>
      <c r="L99" s="254">
        <f>M98/K98</f>
        <v>0.70391347716915154</v>
      </c>
      <c r="M99" s="242"/>
      <c r="N99" s="242"/>
      <c r="O99" s="254">
        <f>P98/N98</f>
        <v>0.72039099684775876</v>
      </c>
      <c r="P99" s="242"/>
      <c r="Q99" s="242"/>
      <c r="R99" s="254">
        <f>S98/Q98</f>
        <v>0.69259833431385254</v>
      </c>
      <c r="S99" s="242"/>
      <c r="T99" s="242"/>
      <c r="U99" s="254">
        <f>V98/T98</f>
        <v>0.65990510919093703</v>
      </c>
      <c r="V99" s="242"/>
      <c r="W99" s="242"/>
      <c r="X99" s="254">
        <f>Y98/W98</f>
        <v>0.7619258609082924</v>
      </c>
      <c r="Y99" s="242"/>
      <c r="Z99" s="242"/>
      <c r="AA99" s="254">
        <f>AB98/Z98</f>
        <v>0.78779144117964217</v>
      </c>
      <c r="AB99" s="242"/>
      <c r="AC99" s="242"/>
      <c r="AD99" s="254">
        <f>AE98/AC98</f>
        <v>0.7278585539714526</v>
      </c>
      <c r="AE99" s="242"/>
      <c r="AF99" s="242"/>
      <c r="AG99" s="254">
        <f>AH98/AF98</f>
        <v>0.72123412503801043</v>
      </c>
      <c r="AH99" s="242"/>
      <c r="AI99" s="242"/>
      <c r="AJ99" s="254">
        <f>AK98/AI98</f>
        <v>0.7546791157959476</v>
      </c>
      <c r="AK99" s="242"/>
      <c r="AL99" s="242"/>
      <c r="AM99" s="254">
        <f>AN98/AL98</f>
        <v>0.8384008179921778</v>
      </c>
      <c r="AN99" s="242"/>
      <c r="AO99" s="242"/>
      <c r="AP99" s="254">
        <f>AQ98/AO98</f>
        <v>0.90739427319833177</v>
      </c>
      <c r="AQ99" s="242"/>
    </row>
    <row r="100" spans="1:43" ht="16.5" hidden="1" x14ac:dyDescent="0.25">
      <c r="A100" s="253" t="s">
        <v>96</v>
      </c>
      <c r="B100" s="253"/>
      <c r="C100" s="253"/>
      <c r="D100" s="253"/>
      <c r="E100" s="253"/>
      <c r="F100" s="253"/>
      <c r="G100" s="255"/>
      <c r="H100" s="255"/>
      <c r="I100" s="255"/>
      <c r="J100" s="255"/>
      <c r="K100" s="255"/>
      <c r="L100" s="255"/>
      <c r="M100" s="255"/>
      <c r="N100" s="255"/>
      <c r="O100" s="255"/>
      <c r="P100" s="255"/>
      <c r="Q100" s="255"/>
      <c r="R100" s="255"/>
      <c r="S100" s="255"/>
      <c r="T100" s="255"/>
      <c r="U100" s="255"/>
      <c r="V100" s="255"/>
      <c r="W100" s="255"/>
      <c r="X100" s="255"/>
      <c r="Y100" s="255"/>
      <c r="Z100" s="255"/>
      <c r="AA100" s="255"/>
      <c r="AB100" s="255"/>
      <c r="AC100" s="255"/>
      <c r="AD100" s="255"/>
      <c r="AE100" s="255"/>
      <c r="AF100" s="255"/>
      <c r="AG100" s="255"/>
      <c r="AH100" s="255"/>
      <c r="AI100" s="255"/>
      <c r="AJ100" s="255"/>
      <c r="AK100" s="255"/>
      <c r="AL100" s="255"/>
      <c r="AM100" s="255"/>
      <c r="AN100" s="255"/>
      <c r="AO100" s="255"/>
      <c r="AP100" s="255"/>
      <c r="AQ100" s="255"/>
    </row>
    <row r="101" spans="1:43" hidden="1" x14ac:dyDescent="0.25">
      <c r="A101" s="261"/>
      <c r="B101" s="261"/>
      <c r="C101" s="261"/>
      <c r="D101" s="261"/>
      <c r="E101" s="261"/>
      <c r="F101" s="261"/>
      <c r="G101" s="261"/>
      <c r="H101" s="261"/>
      <c r="I101" s="261"/>
      <c r="J101" s="261"/>
      <c r="K101" s="261"/>
      <c r="L101" s="261"/>
      <c r="M101" s="261"/>
      <c r="N101" s="261"/>
      <c r="O101" s="261"/>
      <c r="P101" s="261"/>
      <c r="Q101" s="261"/>
      <c r="R101" s="261"/>
      <c r="S101" s="261"/>
      <c r="T101" s="261"/>
      <c r="U101" s="261"/>
      <c r="V101" s="261"/>
      <c r="W101" s="261"/>
      <c r="X101" s="261"/>
      <c r="Y101" s="261"/>
      <c r="Z101" s="261"/>
      <c r="AA101" s="261"/>
      <c r="AB101" s="261"/>
      <c r="AC101" s="261"/>
      <c r="AD101" s="261"/>
      <c r="AE101" s="261"/>
      <c r="AF101" s="261"/>
      <c r="AG101" s="261"/>
      <c r="AH101" s="261"/>
      <c r="AI101" s="261"/>
      <c r="AJ101" s="261"/>
      <c r="AK101" s="261"/>
      <c r="AL101" s="261"/>
      <c r="AM101" s="261"/>
      <c r="AN101" s="261"/>
      <c r="AO101" s="261"/>
      <c r="AP101" s="261"/>
      <c r="AQ101" s="261"/>
    </row>
    <row r="102" spans="1:43" hidden="1" x14ac:dyDescent="0.25">
      <c r="A102" s="261"/>
      <c r="B102" s="261"/>
      <c r="C102" s="261"/>
      <c r="D102" s="261"/>
      <c r="E102" s="261"/>
      <c r="F102" s="261"/>
      <c r="G102" s="261"/>
      <c r="H102" s="261"/>
      <c r="I102" s="261"/>
      <c r="J102" s="261"/>
      <c r="K102" s="261"/>
      <c r="L102" s="261"/>
      <c r="M102" s="261"/>
      <c r="N102" s="261"/>
      <c r="O102" s="261"/>
      <c r="P102" s="261"/>
      <c r="Q102" s="261"/>
      <c r="R102" s="261"/>
      <c r="S102" s="261"/>
      <c r="T102" s="261"/>
      <c r="U102" s="261"/>
      <c r="V102" s="261"/>
      <c r="W102" s="261"/>
      <c r="X102" s="261"/>
      <c r="Y102" s="261"/>
      <c r="Z102" s="261"/>
      <c r="AA102" s="261"/>
      <c r="AB102" s="261"/>
      <c r="AC102" s="261"/>
      <c r="AD102" s="261"/>
      <c r="AE102" s="261"/>
      <c r="AF102" s="261"/>
      <c r="AG102" s="261"/>
      <c r="AH102" s="261"/>
      <c r="AI102" s="261"/>
      <c r="AJ102" s="261"/>
      <c r="AK102" s="261"/>
      <c r="AL102" s="261"/>
      <c r="AM102" s="261"/>
      <c r="AN102" s="261"/>
      <c r="AO102" s="261"/>
      <c r="AP102" s="261"/>
      <c r="AQ102" s="261"/>
    </row>
    <row r="103" spans="1:43" x14ac:dyDescent="0.25">
      <c r="A103" s="261"/>
      <c r="B103" s="261"/>
      <c r="C103" s="261"/>
      <c r="D103" s="261"/>
      <c r="E103" s="261"/>
      <c r="F103" s="261"/>
      <c r="G103" s="261"/>
      <c r="H103" s="261"/>
      <c r="I103" s="261"/>
      <c r="J103" s="261"/>
      <c r="K103" s="261"/>
      <c r="L103" s="261"/>
      <c r="M103" s="261"/>
      <c r="N103" s="261"/>
      <c r="O103" s="261"/>
      <c r="P103" s="261"/>
      <c r="Q103" s="261"/>
      <c r="R103" s="261"/>
      <c r="S103" s="261"/>
      <c r="T103" s="261"/>
      <c r="U103" s="261"/>
      <c r="V103" s="261"/>
      <c r="W103" s="261"/>
      <c r="X103" s="261"/>
      <c r="Y103" s="261"/>
      <c r="Z103" s="261"/>
      <c r="AA103" s="261"/>
      <c r="AB103" s="261"/>
      <c r="AC103" s="261"/>
      <c r="AD103" s="261"/>
      <c r="AE103" s="261"/>
      <c r="AF103" s="261"/>
      <c r="AG103" s="261"/>
      <c r="AH103" s="261"/>
      <c r="AI103" s="261"/>
      <c r="AJ103" s="261"/>
      <c r="AK103" s="261"/>
      <c r="AL103" s="261"/>
      <c r="AM103" s="261"/>
      <c r="AN103" s="261"/>
      <c r="AO103" s="261"/>
      <c r="AP103" s="261"/>
      <c r="AQ103" s="261"/>
    </row>
  </sheetData>
  <mergeCells count="380">
    <mergeCell ref="AO94:AQ95"/>
    <mergeCell ref="H95:I95"/>
    <mergeCell ref="B96:G96"/>
    <mergeCell ref="A97:G97"/>
    <mergeCell ref="W94:Y95"/>
    <mergeCell ref="Z94:AB95"/>
    <mergeCell ref="AC94:AE95"/>
    <mergeCell ref="AF94:AH95"/>
    <mergeCell ref="AI94:AK95"/>
    <mergeCell ref="AL94:AN95"/>
    <mergeCell ref="A92:A96"/>
    <mergeCell ref="E94:F94"/>
    <mergeCell ref="K94:M95"/>
    <mergeCell ref="N94:P95"/>
    <mergeCell ref="Q94:S95"/>
    <mergeCell ref="T94:V95"/>
    <mergeCell ref="AF89:AH90"/>
    <mergeCell ref="AI89:AK90"/>
    <mergeCell ref="AL89:AN90"/>
    <mergeCell ref="AO89:AQ90"/>
    <mergeCell ref="H90:I90"/>
    <mergeCell ref="B91:G91"/>
    <mergeCell ref="N89:P90"/>
    <mergeCell ref="Q89:S90"/>
    <mergeCell ref="T89:V90"/>
    <mergeCell ref="W89:Y90"/>
    <mergeCell ref="Z89:AB90"/>
    <mergeCell ref="AC89:AE90"/>
    <mergeCell ref="A82:G82"/>
    <mergeCell ref="A83:G83"/>
    <mergeCell ref="A84:G84"/>
    <mergeCell ref="A87:A91"/>
    <mergeCell ref="E89:F89"/>
    <mergeCell ref="K89:M90"/>
    <mergeCell ref="AC73:AE74"/>
    <mergeCell ref="AF73:AH74"/>
    <mergeCell ref="AI73:AK74"/>
    <mergeCell ref="AL73:AN74"/>
    <mergeCell ref="AO73:AQ74"/>
    <mergeCell ref="A74:C74"/>
    <mergeCell ref="K73:M74"/>
    <mergeCell ref="N73:P74"/>
    <mergeCell ref="Q73:S74"/>
    <mergeCell ref="T73:V74"/>
    <mergeCell ref="W73:Y74"/>
    <mergeCell ref="Z73:AB74"/>
    <mergeCell ref="E70:F70"/>
    <mergeCell ref="E71:F71"/>
    <mergeCell ref="A73:C73"/>
    <mergeCell ref="D73:E73"/>
    <mergeCell ref="F73:G73"/>
    <mergeCell ref="H73:J74"/>
    <mergeCell ref="AL67:AN67"/>
    <mergeCell ref="AO67:AQ67"/>
    <mergeCell ref="A68:C69"/>
    <mergeCell ref="D68:E69"/>
    <mergeCell ref="F68:G68"/>
    <mergeCell ref="F69:G69"/>
    <mergeCell ref="T67:V67"/>
    <mergeCell ref="W67:Y67"/>
    <mergeCell ref="Z67:AB67"/>
    <mergeCell ref="AC67:AE67"/>
    <mergeCell ref="AF67:AH67"/>
    <mergeCell ref="AI67:AK67"/>
    <mergeCell ref="AC66:AE66"/>
    <mergeCell ref="AF66:AH66"/>
    <mergeCell ref="AI66:AK66"/>
    <mergeCell ref="AL66:AN66"/>
    <mergeCell ref="AO66:AQ66"/>
    <mergeCell ref="D67:G67"/>
    <mergeCell ref="H67:J67"/>
    <mergeCell ref="K67:M67"/>
    <mergeCell ref="N67:P67"/>
    <mergeCell ref="Q67:S67"/>
    <mergeCell ref="AL65:AN65"/>
    <mergeCell ref="AO65:AQ65"/>
    <mergeCell ref="F66:G66"/>
    <mergeCell ref="H66:J66"/>
    <mergeCell ref="K66:M66"/>
    <mergeCell ref="N66:P66"/>
    <mergeCell ref="Q66:S66"/>
    <mergeCell ref="T66:V66"/>
    <mergeCell ref="W66:Y66"/>
    <mergeCell ref="Z66:AB66"/>
    <mergeCell ref="T65:V65"/>
    <mergeCell ref="W65:Y65"/>
    <mergeCell ref="Z65:AB65"/>
    <mergeCell ref="AC65:AE65"/>
    <mergeCell ref="AF65:AH65"/>
    <mergeCell ref="AI65:AK65"/>
    <mergeCell ref="AF64:AH64"/>
    <mergeCell ref="AI64:AK64"/>
    <mergeCell ref="AL64:AN64"/>
    <mergeCell ref="AO64:AQ64"/>
    <mergeCell ref="D65:E66"/>
    <mergeCell ref="F65:G65"/>
    <mergeCell ref="H65:J65"/>
    <mergeCell ref="K65:M65"/>
    <mergeCell ref="N65:P65"/>
    <mergeCell ref="Q65:S65"/>
    <mergeCell ref="N64:P64"/>
    <mergeCell ref="Q64:S64"/>
    <mergeCell ref="T64:V64"/>
    <mergeCell ref="W64:Y64"/>
    <mergeCell ref="Z64:AB64"/>
    <mergeCell ref="AC64:AE64"/>
    <mergeCell ref="AL61:AN61"/>
    <mergeCell ref="AO61:AQ61"/>
    <mergeCell ref="A62:B67"/>
    <mergeCell ref="C62:C67"/>
    <mergeCell ref="D62:E63"/>
    <mergeCell ref="F62:G62"/>
    <mergeCell ref="F63:G63"/>
    <mergeCell ref="D64:G64"/>
    <mergeCell ref="H64:J64"/>
    <mergeCell ref="K64:M64"/>
    <mergeCell ref="T61:V61"/>
    <mergeCell ref="W61:Y61"/>
    <mergeCell ref="Z61:AB61"/>
    <mergeCell ref="AC61:AE61"/>
    <mergeCell ref="AF61:AH61"/>
    <mergeCell ref="AI61:AK61"/>
    <mergeCell ref="AC60:AE60"/>
    <mergeCell ref="AF60:AH60"/>
    <mergeCell ref="AI60:AK60"/>
    <mergeCell ref="AL60:AN60"/>
    <mergeCell ref="AO60:AQ60"/>
    <mergeCell ref="D61:G61"/>
    <mergeCell ref="H61:J61"/>
    <mergeCell ref="K61:M61"/>
    <mergeCell ref="N61:P61"/>
    <mergeCell ref="Q61:S61"/>
    <mergeCell ref="AL59:AN59"/>
    <mergeCell ref="AO59:AQ59"/>
    <mergeCell ref="F60:G60"/>
    <mergeCell ref="H60:J60"/>
    <mergeCell ref="K60:M60"/>
    <mergeCell ref="N60:P60"/>
    <mergeCell ref="Q60:S60"/>
    <mergeCell ref="T60:V60"/>
    <mergeCell ref="W60:Y60"/>
    <mergeCell ref="Z60:AB60"/>
    <mergeCell ref="T59:V59"/>
    <mergeCell ref="W59:Y59"/>
    <mergeCell ref="Z59:AB59"/>
    <mergeCell ref="AC59:AE59"/>
    <mergeCell ref="AF59:AH59"/>
    <mergeCell ref="AI59:AK59"/>
    <mergeCell ref="D59:E60"/>
    <mergeCell ref="F59:G59"/>
    <mergeCell ref="H59:J59"/>
    <mergeCell ref="K59:M59"/>
    <mergeCell ref="N59:P59"/>
    <mergeCell ref="Q59:S59"/>
    <mergeCell ref="Z58:AB58"/>
    <mergeCell ref="AC58:AE58"/>
    <mergeCell ref="AF58:AH58"/>
    <mergeCell ref="AI58:AK58"/>
    <mergeCell ref="AL58:AN58"/>
    <mergeCell ref="AO58:AQ58"/>
    <mergeCell ref="H58:J58"/>
    <mergeCell ref="K58:M58"/>
    <mergeCell ref="N58:P58"/>
    <mergeCell ref="Q58:S58"/>
    <mergeCell ref="T58:V58"/>
    <mergeCell ref="W58:Y58"/>
    <mergeCell ref="AO53:AQ53"/>
    <mergeCell ref="A54:B55"/>
    <mergeCell ref="C54:C55"/>
    <mergeCell ref="D54:G55"/>
    <mergeCell ref="A56:B61"/>
    <mergeCell ref="C56:C61"/>
    <mergeCell ref="D56:E57"/>
    <mergeCell ref="F56:G56"/>
    <mergeCell ref="F57:G57"/>
    <mergeCell ref="D58:G58"/>
    <mergeCell ref="W53:Y53"/>
    <mergeCell ref="Z53:AB53"/>
    <mergeCell ref="AC53:AE53"/>
    <mergeCell ref="AF53:AH53"/>
    <mergeCell ref="AI53:AK53"/>
    <mergeCell ref="AL53:AN53"/>
    <mergeCell ref="AO45:AQ46"/>
    <mergeCell ref="H46:I46"/>
    <mergeCell ref="B47:G47"/>
    <mergeCell ref="A48:G48"/>
    <mergeCell ref="A53:G53"/>
    <mergeCell ref="H53:J53"/>
    <mergeCell ref="K53:M53"/>
    <mergeCell ref="N53:P53"/>
    <mergeCell ref="Q53:S53"/>
    <mergeCell ref="T53:V53"/>
    <mergeCell ref="W45:Y46"/>
    <mergeCell ref="Z45:AB46"/>
    <mergeCell ref="AC45:AE46"/>
    <mergeCell ref="AF45:AH46"/>
    <mergeCell ref="AI45:AK46"/>
    <mergeCell ref="AL45:AN46"/>
    <mergeCell ref="A43:A47"/>
    <mergeCell ref="E45:F45"/>
    <mergeCell ref="K45:M46"/>
    <mergeCell ref="N45:P46"/>
    <mergeCell ref="Q45:S46"/>
    <mergeCell ref="T45:V46"/>
    <mergeCell ref="AF40:AH41"/>
    <mergeCell ref="AI40:AK41"/>
    <mergeCell ref="AL40:AN41"/>
    <mergeCell ref="AO40:AQ41"/>
    <mergeCell ref="H41:I41"/>
    <mergeCell ref="B42:G42"/>
    <mergeCell ref="N40:P41"/>
    <mergeCell ref="Q40:S41"/>
    <mergeCell ref="T40:V41"/>
    <mergeCell ref="W40:Y41"/>
    <mergeCell ref="Z40:AB41"/>
    <mergeCell ref="AC40:AE41"/>
    <mergeCell ref="A33:G33"/>
    <mergeCell ref="A34:G34"/>
    <mergeCell ref="A35:G35"/>
    <mergeCell ref="A38:A42"/>
    <mergeCell ref="E40:F40"/>
    <mergeCell ref="K40:M41"/>
    <mergeCell ref="AC24:AE25"/>
    <mergeCell ref="AF24:AH25"/>
    <mergeCell ref="AI24:AK25"/>
    <mergeCell ref="AL24:AN25"/>
    <mergeCell ref="AO24:AQ25"/>
    <mergeCell ref="A25:C25"/>
    <mergeCell ref="K24:M25"/>
    <mergeCell ref="N24:P25"/>
    <mergeCell ref="Q24:S25"/>
    <mergeCell ref="T24:V25"/>
    <mergeCell ref="W24:Y25"/>
    <mergeCell ref="Z24:AB25"/>
    <mergeCell ref="E21:F21"/>
    <mergeCell ref="E22:F22"/>
    <mergeCell ref="A24:C24"/>
    <mergeCell ref="D24:E24"/>
    <mergeCell ref="F24:G24"/>
    <mergeCell ref="H24:J25"/>
    <mergeCell ref="AL18:AN18"/>
    <mergeCell ref="AO18:AQ18"/>
    <mergeCell ref="A19:C20"/>
    <mergeCell ref="D19:E20"/>
    <mergeCell ref="F19:G19"/>
    <mergeCell ref="F20:G20"/>
    <mergeCell ref="T18:V18"/>
    <mergeCell ref="W18:Y18"/>
    <mergeCell ref="Z18:AB18"/>
    <mergeCell ref="AC18:AE18"/>
    <mergeCell ref="AF18:AH18"/>
    <mergeCell ref="AI18:AK18"/>
    <mergeCell ref="AC17:AE17"/>
    <mergeCell ref="AF17:AH17"/>
    <mergeCell ref="AI17:AK17"/>
    <mergeCell ref="AL17:AN17"/>
    <mergeCell ref="AO17:AQ17"/>
    <mergeCell ref="D18:G18"/>
    <mergeCell ref="H18:J18"/>
    <mergeCell ref="K18:M18"/>
    <mergeCell ref="N18:P18"/>
    <mergeCell ref="Q18:S18"/>
    <mergeCell ref="AL16:AN16"/>
    <mergeCell ref="AO16:AQ16"/>
    <mergeCell ref="F17:G17"/>
    <mergeCell ref="H17:J17"/>
    <mergeCell ref="K17:M17"/>
    <mergeCell ref="N17:P17"/>
    <mergeCell ref="Q17:S17"/>
    <mergeCell ref="T17:V17"/>
    <mergeCell ref="W17:Y17"/>
    <mergeCell ref="Z17:AB17"/>
    <mergeCell ref="T16:V16"/>
    <mergeCell ref="W16:Y16"/>
    <mergeCell ref="Z16:AB16"/>
    <mergeCell ref="AC16:AE16"/>
    <mergeCell ref="AF16:AH16"/>
    <mergeCell ref="AI16:AK16"/>
    <mergeCell ref="AF15:AH15"/>
    <mergeCell ref="AI15:AK15"/>
    <mergeCell ref="AL15:AN15"/>
    <mergeCell ref="AO15:AQ15"/>
    <mergeCell ref="D16:E17"/>
    <mergeCell ref="F16:G16"/>
    <mergeCell ref="H16:J16"/>
    <mergeCell ref="K16:M16"/>
    <mergeCell ref="N16:P16"/>
    <mergeCell ref="Q16:S16"/>
    <mergeCell ref="N15:P15"/>
    <mergeCell ref="Q15:S15"/>
    <mergeCell ref="T15:V15"/>
    <mergeCell ref="W15:Y15"/>
    <mergeCell ref="Z15:AB15"/>
    <mergeCell ref="AC15:AE15"/>
    <mergeCell ref="AL12:AN12"/>
    <mergeCell ref="AO12:AQ12"/>
    <mergeCell ref="A13:B18"/>
    <mergeCell ref="C13:C18"/>
    <mergeCell ref="D13:E14"/>
    <mergeCell ref="F13:G13"/>
    <mergeCell ref="F14:G14"/>
    <mergeCell ref="D15:G15"/>
    <mergeCell ref="H15:J15"/>
    <mergeCell ref="K15:M15"/>
    <mergeCell ref="T12:V12"/>
    <mergeCell ref="W12:Y12"/>
    <mergeCell ref="Z12:AB12"/>
    <mergeCell ref="AC12:AE12"/>
    <mergeCell ref="AF12:AH12"/>
    <mergeCell ref="AI12:AK12"/>
    <mergeCell ref="AC11:AE11"/>
    <mergeCell ref="AF11:AH11"/>
    <mergeCell ref="AI11:AK11"/>
    <mergeCell ref="AL11:AN11"/>
    <mergeCell ref="AO11:AQ11"/>
    <mergeCell ref="D12:G12"/>
    <mergeCell ref="H12:J12"/>
    <mergeCell ref="K12:M12"/>
    <mergeCell ref="N12:P12"/>
    <mergeCell ref="Q12:S12"/>
    <mergeCell ref="AL10:AN10"/>
    <mergeCell ref="AO10:AQ10"/>
    <mergeCell ref="F11:G11"/>
    <mergeCell ref="H11:J11"/>
    <mergeCell ref="K11:M11"/>
    <mergeCell ref="N11:P11"/>
    <mergeCell ref="Q11:S11"/>
    <mergeCell ref="T11:V11"/>
    <mergeCell ref="W11:Y11"/>
    <mergeCell ref="Z11:AB11"/>
    <mergeCell ref="T10:V10"/>
    <mergeCell ref="W10:Y10"/>
    <mergeCell ref="Z10:AB10"/>
    <mergeCell ref="AC10:AE10"/>
    <mergeCell ref="AF10:AH10"/>
    <mergeCell ref="AI10:AK10"/>
    <mergeCell ref="D10:E11"/>
    <mergeCell ref="F10:G10"/>
    <mergeCell ref="H10:J10"/>
    <mergeCell ref="K10:M10"/>
    <mergeCell ref="N10:P10"/>
    <mergeCell ref="Q10:S10"/>
    <mergeCell ref="Z9:AB9"/>
    <mergeCell ref="AC9:AE9"/>
    <mergeCell ref="AF9:AH9"/>
    <mergeCell ref="AI9:AK9"/>
    <mergeCell ref="AL9:AN9"/>
    <mergeCell ref="AO9:AQ9"/>
    <mergeCell ref="H9:J9"/>
    <mergeCell ref="K9:M9"/>
    <mergeCell ref="N9:P9"/>
    <mergeCell ref="Q9:S9"/>
    <mergeCell ref="T9:V9"/>
    <mergeCell ref="W9:Y9"/>
    <mergeCell ref="AO4:AQ4"/>
    <mergeCell ref="A5:B6"/>
    <mergeCell ref="C5:C6"/>
    <mergeCell ref="D5:G6"/>
    <mergeCell ref="A7:B12"/>
    <mergeCell ref="C7:C12"/>
    <mergeCell ref="D7:E8"/>
    <mergeCell ref="F7:G7"/>
    <mergeCell ref="F8:G8"/>
    <mergeCell ref="D9:G9"/>
    <mergeCell ref="W4:Y4"/>
    <mergeCell ref="Z4:AB4"/>
    <mergeCell ref="AC4:AE4"/>
    <mergeCell ref="AF4:AH4"/>
    <mergeCell ref="AI4:AK4"/>
    <mergeCell ref="AL4:AN4"/>
    <mergeCell ref="A1:AQ1"/>
    <mergeCell ref="AN2:AQ2"/>
    <mergeCell ref="BX2:CA2"/>
    <mergeCell ref="BZ3:CA3"/>
    <mergeCell ref="A4:G4"/>
    <mergeCell ref="H4:J4"/>
    <mergeCell ref="K4:M4"/>
    <mergeCell ref="N4:P4"/>
    <mergeCell ref="Q4:S4"/>
    <mergeCell ref="T4:V4"/>
  </mergeCells>
  <pageMargins left="0.7" right="0.7" top="0.75" bottom="0.75" header="0.3" footer="0.3"/>
  <pageSetup paperSize="8" scale="49" fitToHeight="0" orientation="landscape" horizontalDpi="120" verticalDpi="144" r:id="rId1"/>
  <headerFooter alignWithMargins="0">
    <oddFooter xml:space="preserve">&amp;R
</oddFooter>
  </headerFooter>
  <rowBreaks count="1" manualBreakCount="1">
    <brk id="84" max="42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E138"/>
  <sheetViews>
    <sheetView showZeros="0" view="pageBreakPreview" topLeftCell="Z58" zoomScale="70" zoomScaleNormal="100" zoomScaleSheetLayoutView="70" workbookViewId="0">
      <selection activeCell="AO91" sqref="AO91:AQ91"/>
    </sheetView>
  </sheetViews>
  <sheetFormatPr defaultRowHeight="12.75" x14ac:dyDescent="0.2"/>
  <cols>
    <col min="1" max="2" width="13.28515625" style="261" customWidth="1"/>
    <col min="3" max="4" width="12.140625" style="261" customWidth="1"/>
    <col min="5" max="5" width="5.140625" style="261" customWidth="1"/>
    <col min="6" max="6" width="8.140625" style="261" customWidth="1"/>
    <col min="7" max="7" width="8.5703125" style="261" customWidth="1"/>
    <col min="8" max="43" width="10.140625" style="261" customWidth="1"/>
    <col min="44" max="79" width="8" style="261" customWidth="1"/>
    <col min="80" max="80" width="12" style="261" bestFit="1" customWidth="1"/>
    <col min="81" max="256" width="9.140625" style="261"/>
    <col min="257" max="258" width="13.28515625" style="261" customWidth="1"/>
    <col min="259" max="260" width="12.140625" style="261" customWidth="1"/>
    <col min="261" max="261" width="5.140625" style="261" customWidth="1"/>
    <col min="262" max="262" width="8.140625" style="261" customWidth="1"/>
    <col min="263" max="263" width="8.5703125" style="261" customWidth="1"/>
    <col min="264" max="299" width="10.140625" style="261" customWidth="1"/>
    <col min="300" max="335" width="8" style="261" customWidth="1"/>
    <col min="336" max="336" width="12" style="261" bestFit="1" customWidth="1"/>
    <col min="337" max="512" width="9.140625" style="261"/>
    <col min="513" max="514" width="13.28515625" style="261" customWidth="1"/>
    <col min="515" max="516" width="12.140625" style="261" customWidth="1"/>
    <col min="517" max="517" width="5.140625" style="261" customWidth="1"/>
    <col min="518" max="518" width="8.140625" style="261" customWidth="1"/>
    <col min="519" max="519" width="8.5703125" style="261" customWidth="1"/>
    <col min="520" max="555" width="10.140625" style="261" customWidth="1"/>
    <col min="556" max="591" width="8" style="261" customWidth="1"/>
    <col min="592" max="592" width="12" style="261" bestFit="1" customWidth="1"/>
    <col min="593" max="768" width="9.140625" style="261"/>
    <col min="769" max="770" width="13.28515625" style="261" customWidth="1"/>
    <col min="771" max="772" width="12.140625" style="261" customWidth="1"/>
    <col min="773" max="773" width="5.140625" style="261" customWidth="1"/>
    <col min="774" max="774" width="8.140625" style="261" customWidth="1"/>
    <col min="775" max="775" width="8.5703125" style="261" customWidth="1"/>
    <col min="776" max="811" width="10.140625" style="261" customWidth="1"/>
    <col min="812" max="847" width="8" style="261" customWidth="1"/>
    <col min="848" max="848" width="12" style="261" bestFit="1" customWidth="1"/>
    <col min="849" max="1024" width="9.140625" style="261"/>
    <col min="1025" max="1026" width="13.28515625" style="261" customWidth="1"/>
    <col min="1027" max="1028" width="12.140625" style="261" customWidth="1"/>
    <col min="1029" max="1029" width="5.140625" style="261" customWidth="1"/>
    <col min="1030" max="1030" width="8.140625" style="261" customWidth="1"/>
    <col min="1031" max="1031" width="8.5703125" style="261" customWidth="1"/>
    <col min="1032" max="1067" width="10.140625" style="261" customWidth="1"/>
    <col min="1068" max="1103" width="8" style="261" customWidth="1"/>
    <col min="1104" max="1104" width="12" style="261" bestFit="1" customWidth="1"/>
    <col min="1105" max="1280" width="9.140625" style="261"/>
    <col min="1281" max="1282" width="13.28515625" style="261" customWidth="1"/>
    <col min="1283" max="1284" width="12.140625" style="261" customWidth="1"/>
    <col min="1285" max="1285" width="5.140625" style="261" customWidth="1"/>
    <col min="1286" max="1286" width="8.140625" style="261" customWidth="1"/>
    <col min="1287" max="1287" width="8.5703125" style="261" customWidth="1"/>
    <col min="1288" max="1323" width="10.140625" style="261" customWidth="1"/>
    <col min="1324" max="1359" width="8" style="261" customWidth="1"/>
    <col min="1360" max="1360" width="12" style="261" bestFit="1" customWidth="1"/>
    <col min="1361" max="1536" width="9.140625" style="261"/>
    <col min="1537" max="1538" width="13.28515625" style="261" customWidth="1"/>
    <col min="1539" max="1540" width="12.140625" style="261" customWidth="1"/>
    <col min="1541" max="1541" width="5.140625" style="261" customWidth="1"/>
    <col min="1542" max="1542" width="8.140625" style="261" customWidth="1"/>
    <col min="1543" max="1543" width="8.5703125" style="261" customWidth="1"/>
    <col min="1544" max="1579" width="10.140625" style="261" customWidth="1"/>
    <col min="1580" max="1615" width="8" style="261" customWidth="1"/>
    <col min="1616" max="1616" width="12" style="261" bestFit="1" customWidth="1"/>
    <col min="1617" max="1792" width="9.140625" style="261"/>
    <col min="1793" max="1794" width="13.28515625" style="261" customWidth="1"/>
    <col min="1795" max="1796" width="12.140625" style="261" customWidth="1"/>
    <col min="1797" max="1797" width="5.140625" style="261" customWidth="1"/>
    <col min="1798" max="1798" width="8.140625" style="261" customWidth="1"/>
    <col min="1799" max="1799" width="8.5703125" style="261" customWidth="1"/>
    <col min="1800" max="1835" width="10.140625" style="261" customWidth="1"/>
    <col min="1836" max="1871" width="8" style="261" customWidth="1"/>
    <col min="1872" max="1872" width="12" style="261" bestFit="1" customWidth="1"/>
    <col min="1873" max="2048" width="9.140625" style="261"/>
    <col min="2049" max="2050" width="13.28515625" style="261" customWidth="1"/>
    <col min="2051" max="2052" width="12.140625" style="261" customWidth="1"/>
    <col min="2053" max="2053" width="5.140625" style="261" customWidth="1"/>
    <col min="2054" max="2054" width="8.140625" style="261" customWidth="1"/>
    <col min="2055" max="2055" width="8.5703125" style="261" customWidth="1"/>
    <col min="2056" max="2091" width="10.140625" style="261" customWidth="1"/>
    <col min="2092" max="2127" width="8" style="261" customWidth="1"/>
    <col min="2128" max="2128" width="12" style="261" bestFit="1" customWidth="1"/>
    <col min="2129" max="2304" width="9.140625" style="261"/>
    <col min="2305" max="2306" width="13.28515625" style="261" customWidth="1"/>
    <col min="2307" max="2308" width="12.140625" style="261" customWidth="1"/>
    <col min="2309" max="2309" width="5.140625" style="261" customWidth="1"/>
    <col min="2310" max="2310" width="8.140625" style="261" customWidth="1"/>
    <col min="2311" max="2311" width="8.5703125" style="261" customWidth="1"/>
    <col min="2312" max="2347" width="10.140625" style="261" customWidth="1"/>
    <col min="2348" max="2383" width="8" style="261" customWidth="1"/>
    <col min="2384" max="2384" width="12" style="261" bestFit="1" customWidth="1"/>
    <col min="2385" max="2560" width="9.140625" style="261"/>
    <col min="2561" max="2562" width="13.28515625" style="261" customWidth="1"/>
    <col min="2563" max="2564" width="12.140625" style="261" customWidth="1"/>
    <col min="2565" max="2565" width="5.140625" style="261" customWidth="1"/>
    <col min="2566" max="2566" width="8.140625" style="261" customWidth="1"/>
    <col min="2567" max="2567" width="8.5703125" style="261" customWidth="1"/>
    <col min="2568" max="2603" width="10.140625" style="261" customWidth="1"/>
    <col min="2604" max="2639" width="8" style="261" customWidth="1"/>
    <col min="2640" max="2640" width="12" style="261" bestFit="1" customWidth="1"/>
    <col min="2641" max="2816" width="9.140625" style="261"/>
    <col min="2817" max="2818" width="13.28515625" style="261" customWidth="1"/>
    <col min="2819" max="2820" width="12.140625" style="261" customWidth="1"/>
    <col min="2821" max="2821" width="5.140625" style="261" customWidth="1"/>
    <col min="2822" max="2822" width="8.140625" style="261" customWidth="1"/>
    <col min="2823" max="2823" width="8.5703125" style="261" customWidth="1"/>
    <col min="2824" max="2859" width="10.140625" style="261" customWidth="1"/>
    <col min="2860" max="2895" width="8" style="261" customWidth="1"/>
    <col min="2896" max="2896" width="12" style="261" bestFit="1" customWidth="1"/>
    <col min="2897" max="3072" width="9.140625" style="261"/>
    <col min="3073" max="3074" width="13.28515625" style="261" customWidth="1"/>
    <col min="3075" max="3076" width="12.140625" style="261" customWidth="1"/>
    <col min="3077" max="3077" width="5.140625" style="261" customWidth="1"/>
    <col min="3078" max="3078" width="8.140625" style="261" customWidth="1"/>
    <col min="3079" max="3079" width="8.5703125" style="261" customWidth="1"/>
    <col min="3080" max="3115" width="10.140625" style="261" customWidth="1"/>
    <col min="3116" max="3151" width="8" style="261" customWidth="1"/>
    <col min="3152" max="3152" width="12" style="261" bestFit="1" customWidth="1"/>
    <col min="3153" max="3328" width="9.140625" style="261"/>
    <col min="3329" max="3330" width="13.28515625" style="261" customWidth="1"/>
    <col min="3331" max="3332" width="12.140625" style="261" customWidth="1"/>
    <col min="3333" max="3333" width="5.140625" style="261" customWidth="1"/>
    <col min="3334" max="3334" width="8.140625" style="261" customWidth="1"/>
    <col min="3335" max="3335" width="8.5703125" style="261" customWidth="1"/>
    <col min="3336" max="3371" width="10.140625" style="261" customWidth="1"/>
    <col min="3372" max="3407" width="8" style="261" customWidth="1"/>
    <col min="3408" max="3408" width="12" style="261" bestFit="1" customWidth="1"/>
    <col min="3409" max="3584" width="9.140625" style="261"/>
    <col min="3585" max="3586" width="13.28515625" style="261" customWidth="1"/>
    <col min="3587" max="3588" width="12.140625" style="261" customWidth="1"/>
    <col min="3589" max="3589" width="5.140625" style="261" customWidth="1"/>
    <col min="3590" max="3590" width="8.140625" style="261" customWidth="1"/>
    <col min="3591" max="3591" width="8.5703125" style="261" customWidth="1"/>
    <col min="3592" max="3627" width="10.140625" style="261" customWidth="1"/>
    <col min="3628" max="3663" width="8" style="261" customWidth="1"/>
    <col min="3664" max="3664" width="12" style="261" bestFit="1" customWidth="1"/>
    <col min="3665" max="3840" width="9.140625" style="261"/>
    <col min="3841" max="3842" width="13.28515625" style="261" customWidth="1"/>
    <col min="3843" max="3844" width="12.140625" style="261" customWidth="1"/>
    <col min="3845" max="3845" width="5.140625" style="261" customWidth="1"/>
    <col min="3846" max="3846" width="8.140625" style="261" customWidth="1"/>
    <col min="3847" max="3847" width="8.5703125" style="261" customWidth="1"/>
    <col min="3848" max="3883" width="10.140625" style="261" customWidth="1"/>
    <col min="3884" max="3919" width="8" style="261" customWidth="1"/>
    <col min="3920" max="3920" width="12" style="261" bestFit="1" customWidth="1"/>
    <col min="3921" max="4096" width="9.140625" style="261"/>
    <col min="4097" max="4098" width="13.28515625" style="261" customWidth="1"/>
    <col min="4099" max="4100" width="12.140625" style="261" customWidth="1"/>
    <col min="4101" max="4101" width="5.140625" style="261" customWidth="1"/>
    <col min="4102" max="4102" width="8.140625" style="261" customWidth="1"/>
    <col min="4103" max="4103" width="8.5703125" style="261" customWidth="1"/>
    <col min="4104" max="4139" width="10.140625" style="261" customWidth="1"/>
    <col min="4140" max="4175" width="8" style="261" customWidth="1"/>
    <col min="4176" max="4176" width="12" style="261" bestFit="1" customWidth="1"/>
    <col min="4177" max="4352" width="9.140625" style="261"/>
    <col min="4353" max="4354" width="13.28515625" style="261" customWidth="1"/>
    <col min="4355" max="4356" width="12.140625" style="261" customWidth="1"/>
    <col min="4357" max="4357" width="5.140625" style="261" customWidth="1"/>
    <col min="4358" max="4358" width="8.140625" style="261" customWidth="1"/>
    <col min="4359" max="4359" width="8.5703125" style="261" customWidth="1"/>
    <col min="4360" max="4395" width="10.140625" style="261" customWidth="1"/>
    <col min="4396" max="4431" width="8" style="261" customWidth="1"/>
    <col min="4432" max="4432" width="12" style="261" bestFit="1" customWidth="1"/>
    <col min="4433" max="4608" width="9.140625" style="261"/>
    <col min="4609" max="4610" width="13.28515625" style="261" customWidth="1"/>
    <col min="4611" max="4612" width="12.140625" style="261" customWidth="1"/>
    <col min="4613" max="4613" width="5.140625" style="261" customWidth="1"/>
    <col min="4614" max="4614" width="8.140625" style="261" customWidth="1"/>
    <col min="4615" max="4615" width="8.5703125" style="261" customWidth="1"/>
    <col min="4616" max="4651" width="10.140625" style="261" customWidth="1"/>
    <col min="4652" max="4687" width="8" style="261" customWidth="1"/>
    <col min="4688" max="4688" width="12" style="261" bestFit="1" customWidth="1"/>
    <col min="4689" max="4864" width="9.140625" style="261"/>
    <col min="4865" max="4866" width="13.28515625" style="261" customWidth="1"/>
    <col min="4867" max="4868" width="12.140625" style="261" customWidth="1"/>
    <col min="4869" max="4869" width="5.140625" style="261" customWidth="1"/>
    <col min="4870" max="4870" width="8.140625" style="261" customWidth="1"/>
    <col min="4871" max="4871" width="8.5703125" style="261" customWidth="1"/>
    <col min="4872" max="4907" width="10.140625" style="261" customWidth="1"/>
    <col min="4908" max="4943" width="8" style="261" customWidth="1"/>
    <col min="4944" max="4944" width="12" style="261" bestFit="1" customWidth="1"/>
    <col min="4945" max="5120" width="9.140625" style="261"/>
    <col min="5121" max="5122" width="13.28515625" style="261" customWidth="1"/>
    <col min="5123" max="5124" width="12.140625" style="261" customWidth="1"/>
    <col min="5125" max="5125" width="5.140625" style="261" customWidth="1"/>
    <col min="5126" max="5126" width="8.140625" style="261" customWidth="1"/>
    <col min="5127" max="5127" width="8.5703125" style="261" customWidth="1"/>
    <col min="5128" max="5163" width="10.140625" style="261" customWidth="1"/>
    <col min="5164" max="5199" width="8" style="261" customWidth="1"/>
    <col min="5200" max="5200" width="12" style="261" bestFit="1" customWidth="1"/>
    <col min="5201" max="5376" width="9.140625" style="261"/>
    <col min="5377" max="5378" width="13.28515625" style="261" customWidth="1"/>
    <col min="5379" max="5380" width="12.140625" style="261" customWidth="1"/>
    <col min="5381" max="5381" width="5.140625" style="261" customWidth="1"/>
    <col min="5382" max="5382" width="8.140625" style="261" customWidth="1"/>
    <col min="5383" max="5383" width="8.5703125" style="261" customWidth="1"/>
    <col min="5384" max="5419" width="10.140625" style="261" customWidth="1"/>
    <col min="5420" max="5455" width="8" style="261" customWidth="1"/>
    <col min="5456" max="5456" width="12" style="261" bestFit="1" customWidth="1"/>
    <col min="5457" max="5632" width="9.140625" style="261"/>
    <col min="5633" max="5634" width="13.28515625" style="261" customWidth="1"/>
    <col min="5635" max="5636" width="12.140625" style="261" customWidth="1"/>
    <col min="5637" max="5637" width="5.140625" style="261" customWidth="1"/>
    <col min="5638" max="5638" width="8.140625" style="261" customWidth="1"/>
    <col min="5639" max="5639" width="8.5703125" style="261" customWidth="1"/>
    <col min="5640" max="5675" width="10.140625" style="261" customWidth="1"/>
    <col min="5676" max="5711" width="8" style="261" customWidth="1"/>
    <col min="5712" max="5712" width="12" style="261" bestFit="1" customWidth="1"/>
    <col min="5713" max="5888" width="9.140625" style="261"/>
    <col min="5889" max="5890" width="13.28515625" style="261" customWidth="1"/>
    <col min="5891" max="5892" width="12.140625" style="261" customWidth="1"/>
    <col min="5893" max="5893" width="5.140625" style="261" customWidth="1"/>
    <col min="5894" max="5894" width="8.140625" style="261" customWidth="1"/>
    <col min="5895" max="5895" width="8.5703125" style="261" customWidth="1"/>
    <col min="5896" max="5931" width="10.140625" style="261" customWidth="1"/>
    <col min="5932" max="5967" width="8" style="261" customWidth="1"/>
    <col min="5968" max="5968" width="12" style="261" bestFit="1" customWidth="1"/>
    <col min="5969" max="6144" width="9.140625" style="261"/>
    <col min="6145" max="6146" width="13.28515625" style="261" customWidth="1"/>
    <col min="6147" max="6148" width="12.140625" style="261" customWidth="1"/>
    <col min="6149" max="6149" width="5.140625" style="261" customWidth="1"/>
    <col min="6150" max="6150" width="8.140625" style="261" customWidth="1"/>
    <col min="6151" max="6151" width="8.5703125" style="261" customWidth="1"/>
    <col min="6152" max="6187" width="10.140625" style="261" customWidth="1"/>
    <col min="6188" max="6223" width="8" style="261" customWidth="1"/>
    <col min="6224" max="6224" width="12" style="261" bestFit="1" customWidth="1"/>
    <col min="6225" max="6400" width="9.140625" style="261"/>
    <col min="6401" max="6402" width="13.28515625" style="261" customWidth="1"/>
    <col min="6403" max="6404" width="12.140625" style="261" customWidth="1"/>
    <col min="6405" max="6405" width="5.140625" style="261" customWidth="1"/>
    <col min="6406" max="6406" width="8.140625" style="261" customWidth="1"/>
    <col min="6407" max="6407" width="8.5703125" style="261" customWidth="1"/>
    <col min="6408" max="6443" width="10.140625" style="261" customWidth="1"/>
    <col min="6444" max="6479" width="8" style="261" customWidth="1"/>
    <col min="6480" max="6480" width="12" style="261" bestFit="1" customWidth="1"/>
    <col min="6481" max="6656" width="9.140625" style="261"/>
    <col min="6657" max="6658" width="13.28515625" style="261" customWidth="1"/>
    <col min="6659" max="6660" width="12.140625" style="261" customWidth="1"/>
    <col min="6661" max="6661" width="5.140625" style="261" customWidth="1"/>
    <col min="6662" max="6662" width="8.140625" style="261" customWidth="1"/>
    <col min="6663" max="6663" width="8.5703125" style="261" customWidth="1"/>
    <col min="6664" max="6699" width="10.140625" style="261" customWidth="1"/>
    <col min="6700" max="6735" width="8" style="261" customWidth="1"/>
    <col min="6736" max="6736" width="12" style="261" bestFit="1" customWidth="1"/>
    <col min="6737" max="6912" width="9.140625" style="261"/>
    <col min="6913" max="6914" width="13.28515625" style="261" customWidth="1"/>
    <col min="6915" max="6916" width="12.140625" style="261" customWidth="1"/>
    <col min="6917" max="6917" width="5.140625" style="261" customWidth="1"/>
    <col min="6918" max="6918" width="8.140625" style="261" customWidth="1"/>
    <col min="6919" max="6919" width="8.5703125" style="261" customWidth="1"/>
    <col min="6920" max="6955" width="10.140625" style="261" customWidth="1"/>
    <col min="6956" max="6991" width="8" style="261" customWidth="1"/>
    <col min="6992" max="6992" width="12" style="261" bestFit="1" customWidth="1"/>
    <col min="6993" max="7168" width="9.140625" style="261"/>
    <col min="7169" max="7170" width="13.28515625" style="261" customWidth="1"/>
    <col min="7171" max="7172" width="12.140625" style="261" customWidth="1"/>
    <col min="7173" max="7173" width="5.140625" style="261" customWidth="1"/>
    <col min="7174" max="7174" width="8.140625" style="261" customWidth="1"/>
    <col min="7175" max="7175" width="8.5703125" style="261" customWidth="1"/>
    <col min="7176" max="7211" width="10.140625" style="261" customWidth="1"/>
    <col min="7212" max="7247" width="8" style="261" customWidth="1"/>
    <col min="7248" max="7248" width="12" style="261" bestFit="1" customWidth="1"/>
    <col min="7249" max="7424" width="9.140625" style="261"/>
    <col min="7425" max="7426" width="13.28515625" style="261" customWidth="1"/>
    <col min="7427" max="7428" width="12.140625" style="261" customWidth="1"/>
    <col min="7429" max="7429" width="5.140625" style="261" customWidth="1"/>
    <col min="7430" max="7430" width="8.140625" style="261" customWidth="1"/>
    <col min="7431" max="7431" width="8.5703125" style="261" customWidth="1"/>
    <col min="7432" max="7467" width="10.140625" style="261" customWidth="1"/>
    <col min="7468" max="7503" width="8" style="261" customWidth="1"/>
    <col min="7504" max="7504" width="12" style="261" bestFit="1" customWidth="1"/>
    <col min="7505" max="7680" width="9.140625" style="261"/>
    <col min="7681" max="7682" width="13.28515625" style="261" customWidth="1"/>
    <col min="7683" max="7684" width="12.140625" style="261" customWidth="1"/>
    <col min="7685" max="7685" width="5.140625" style="261" customWidth="1"/>
    <col min="7686" max="7686" width="8.140625" style="261" customWidth="1"/>
    <col min="7687" max="7687" width="8.5703125" style="261" customWidth="1"/>
    <col min="7688" max="7723" width="10.140625" style="261" customWidth="1"/>
    <col min="7724" max="7759" width="8" style="261" customWidth="1"/>
    <col min="7760" max="7760" width="12" style="261" bestFit="1" customWidth="1"/>
    <col min="7761" max="7936" width="9.140625" style="261"/>
    <col min="7937" max="7938" width="13.28515625" style="261" customWidth="1"/>
    <col min="7939" max="7940" width="12.140625" style="261" customWidth="1"/>
    <col min="7941" max="7941" width="5.140625" style="261" customWidth="1"/>
    <col min="7942" max="7942" width="8.140625" style="261" customWidth="1"/>
    <col min="7943" max="7943" width="8.5703125" style="261" customWidth="1"/>
    <col min="7944" max="7979" width="10.140625" style="261" customWidth="1"/>
    <col min="7980" max="8015" width="8" style="261" customWidth="1"/>
    <col min="8016" max="8016" width="12" style="261" bestFit="1" customWidth="1"/>
    <col min="8017" max="8192" width="9.140625" style="261"/>
    <col min="8193" max="8194" width="13.28515625" style="261" customWidth="1"/>
    <col min="8195" max="8196" width="12.140625" style="261" customWidth="1"/>
    <col min="8197" max="8197" width="5.140625" style="261" customWidth="1"/>
    <col min="8198" max="8198" width="8.140625" style="261" customWidth="1"/>
    <col min="8199" max="8199" width="8.5703125" style="261" customWidth="1"/>
    <col min="8200" max="8235" width="10.140625" style="261" customWidth="1"/>
    <col min="8236" max="8271" width="8" style="261" customWidth="1"/>
    <col min="8272" max="8272" width="12" style="261" bestFit="1" customWidth="1"/>
    <col min="8273" max="8448" width="9.140625" style="261"/>
    <col min="8449" max="8450" width="13.28515625" style="261" customWidth="1"/>
    <col min="8451" max="8452" width="12.140625" style="261" customWidth="1"/>
    <col min="8453" max="8453" width="5.140625" style="261" customWidth="1"/>
    <col min="8454" max="8454" width="8.140625" style="261" customWidth="1"/>
    <col min="8455" max="8455" width="8.5703125" style="261" customWidth="1"/>
    <col min="8456" max="8491" width="10.140625" style="261" customWidth="1"/>
    <col min="8492" max="8527" width="8" style="261" customWidth="1"/>
    <col min="8528" max="8528" width="12" style="261" bestFit="1" customWidth="1"/>
    <col min="8529" max="8704" width="9.140625" style="261"/>
    <col min="8705" max="8706" width="13.28515625" style="261" customWidth="1"/>
    <col min="8707" max="8708" width="12.140625" style="261" customWidth="1"/>
    <col min="8709" max="8709" width="5.140625" style="261" customWidth="1"/>
    <col min="8710" max="8710" width="8.140625" style="261" customWidth="1"/>
    <col min="8711" max="8711" width="8.5703125" style="261" customWidth="1"/>
    <col min="8712" max="8747" width="10.140625" style="261" customWidth="1"/>
    <col min="8748" max="8783" width="8" style="261" customWidth="1"/>
    <col min="8784" max="8784" width="12" style="261" bestFit="1" customWidth="1"/>
    <col min="8785" max="8960" width="9.140625" style="261"/>
    <col min="8961" max="8962" width="13.28515625" style="261" customWidth="1"/>
    <col min="8963" max="8964" width="12.140625" style="261" customWidth="1"/>
    <col min="8965" max="8965" width="5.140625" style="261" customWidth="1"/>
    <col min="8966" max="8966" width="8.140625" style="261" customWidth="1"/>
    <col min="8967" max="8967" width="8.5703125" style="261" customWidth="1"/>
    <col min="8968" max="9003" width="10.140625" style="261" customWidth="1"/>
    <col min="9004" max="9039" width="8" style="261" customWidth="1"/>
    <col min="9040" max="9040" width="12" style="261" bestFit="1" customWidth="1"/>
    <col min="9041" max="9216" width="9.140625" style="261"/>
    <col min="9217" max="9218" width="13.28515625" style="261" customWidth="1"/>
    <col min="9219" max="9220" width="12.140625" style="261" customWidth="1"/>
    <col min="9221" max="9221" width="5.140625" style="261" customWidth="1"/>
    <col min="9222" max="9222" width="8.140625" style="261" customWidth="1"/>
    <col min="9223" max="9223" width="8.5703125" style="261" customWidth="1"/>
    <col min="9224" max="9259" width="10.140625" style="261" customWidth="1"/>
    <col min="9260" max="9295" width="8" style="261" customWidth="1"/>
    <col min="9296" max="9296" width="12" style="261" bestFit="1" customWidth="1"/>
    <col min="9297" max="9472" width="9.140625" style="261"/>
    <col min="9473" max="9474" width="13.28515625" style="261" customWidth="1"/>
    <col min="9475" max="9476" width="12.140625" style="261" customWidth="1"/>
    <col min="9477" max="9477" width="5.140625" style="261" customWidth="1"/>
    <col min="9478" max="9478" width="8.140625" style="261" customWidth="1"/>
    <col min="9479" max="9479" width="8.5703125" style="261" customWidth="1"/>
    <col min="9480" max="9515" width="10.140625" style="261" customWidth="1"/>
    <col min="9516" max="9551" width="8" style="261" customWidth="1"/>
    <col min="9552" max="9552" width="12" style="261" bestFit="1" customWidth="1"/>
    <col min="9553" max="9728" width="9.140625" style="261"/>
    <col min="9729" max="9730" width="13.28515625" style="261" customWidth="1"/>
    <col min="9731" max="9732" width="12.140625" style="261" customWidth="1"/>
    <col min="9733" max="9733" width="5.140625" style="261" customWidth="1"/>
    <col min="9734" max="9734" width="8.140625" style="261" customWidth="1"/>
    <col min="9735" max="9735" width="8.5703125" style="261" customWidth="1"/>
    <col min="9736" max="9771" width="10.140625" style="261" customWidth="1"/>
    <col min="9772" max="9807" width="8" style="261" customWidth="1"/>
    <col min="9808" max="9808" width="12" style="261" bestFit="1" customWidth="1"/>
    <col min="9809" max="9984" width="9.140625" style="261"/>
    <col min="9985" max="9986" width="13.28515625" style="261" customWidth="1"/>
    <col min="9987" max="9988" width="12.140625" style="261" customWidth="1"/>
    <col min="9989" max="9989" width="5.140625" style="261" customWidth="1"/>
    <col min="9990" max="9990" width="8.140625" style="261" customWidth="1"/>
    <col min="9991" max="9991" width="8.5703125" style="261" customWidth="1"/>
    <col min="9992" max="10027" width="10.140625" style="261" customWidth="1"/>
    <col min="10028" max="10063" width="8" style="261" customWidth="1"/>
    <col min="10064" max="10064" width="12" style="261" bestFit="1" customWidth="1"/>
    <col min="10065" max="10240" width="9.140625" style="261"/>
    <col min="10241" max="10242" width="13.28515625" style="261" customWidth="1"/>
    <col min="10243" max="10244" width="12.140625" style="261" customWidth="1"/>
    <col min="10245" max="10245" width="5.140625" style="261" customWidth="1"/>
    <col min="10246" max="10246" width="8.140625" style="261" customWidth="1"/>
    <col min="10247" max="10247" width="8.5703125" style="261" customWidth="1"/>
    <col min="10248" max="10283" width="10.140625" style="261" customWidth="1"/>
    <col min="10284" max="10319" width="8" style="261" customWidth="1"/>
    <col min="10320" max="10320" width="12" style="261" bestFit="1" customWidth="1"/>
    <col min="10321" max="10496" width="9.140625" style="261"/>
    <col min="10497" max="10498" width="13.28515625" style="261" customWidth="1"/>
    <col min="10499" max="10500" width="12.140625" style="261" customWidth="1"/>
    <col min="10501" max="10501" width="5.140625" style="261" customWidth="1"/>
    <col min="10502" max="10502" width="8.140625" style="261" customWidth="1"/>
    <col min="10503" max="10503" width="8.5703125" style="261" customWidth="1"/>
    <col min="10504" max="10539" width="10.140625" style="261" customWidth="1"/>
    <col min="10540" max="10575" width="8" style="261" customWidth="1"/>
    <col min="10576" max="10576" width="12" style="261" bestFit="1" customWidth="1"/>
    <col min="10577" max="10752" width="9.140625" style="261"/>
    <col min="10753" max="10754" width="13.28515625" style="261" customWidth="1"/>
    <col min="10755" max="10756" width="12.140625" style="261" customWidth="1"/>
    <col min="10757" max="10757" width="5.140625" style="261" customWidth="1"/>
    <col min="10758" max="10758" width="8.140625" style="261" customWidth="1"/>
    <col min="10759" max="10759" width="8.5703125" style="261" customWidth="1"/>
    <col min="10760" max="10795" width="10.140625" style="261" customWidth="1"/>
    <col min="10796" max="10831" width="8" style="261" customWidth="1"/>
    <col min="10832" max="10832" width="12" style="261" bestFit="1" customWidth="1"/>
    <col min="10833" max="11008" width="9.140625" style="261"/>
    <col min="11009" max="11010" width="13.28515625" style="261" customWidth="1"/>
    <col min="11011" max="11012" width="12.140625" style="261" customWidth="1"/>
    <col min="11013" max="11013" width="5.140625" style="261" customWidth="1"/>
    <col min="11014" max="11014" width="8.140625" style="261" customWidth="1"/>
    <col min="11015" max="11015" width="8.5703125" style="261" customWidth="1"/>
    <col min="11016" max="11051" width="10.140625" style="261" customWidth="1"/>
    <col min="11052" max="11087" width="8" style="261" customWidth="1"/>
    <col min="11088" max="11088" width="12" style="261" bestFit="1" customWidth="1"/>
    <col min="11089" max="11264" width="9.140625" style="261"/>
    <col min="11265" max="11266" width="13.28515625" style="261" customWidth="1"/>
    <col min="11267" max="11268" width="12.140625" style="261" customWidth="1"/>
    <col min="11269" max="11269" width="5.140625" style="261" customWidth="1"/>
    <col min="11270" max="11270" width="8.140625" style="261" customWidth="1"/>
    <col min="11271" max="11271" width="8.5703125" style="261" customWidth="1"/>
    <col min="11272" max="11307" width="10.140625" style="261" customWidth="1"/>
    <col min="11308" max="11343" width="8" style="261" customWidth="1"/>
    <col min="11344" max="11344" width="12" style="261" bestFit="1" customWidth="1"/>
    <col min="11345" max="11520" width="9.140625" style="261"/>
    <col min="11521" max="11522" width="13.28515625" style="261" customWidth="1"/>
    <col min="11523" max="11524" width="12.140625" style="261" customWidth="1"/>
    <col min="11525" max="11525" width="5.140625" style="261" customWidth="1"/>
    <col min="11526" max="11526" width="8.140625" style="261" customWidth="1"/>
    <col min="11527" max="11527" width="8.5703125" style="261" customWidth="1"/>
    <col min="11528" max="11563" width="10.140625" style="261" customWidth="1"/>
    <col min="11564" max="11599" width="8" style="261" customWidth="1"/>
    <col min="11600" max="11600" width="12" style="261" bestFit="1" customWidth="1"/>
    <col min="11601" max="11776" width="9.140625" style="261"/>
    <col min="11777" max="11778" width="13.28515625" style="261" customWidth="1"/>
    <col min="11779" max="11780" width="12.140625" style="261" customWidth="1"/>
    <col min="11781" max="11781" width="5.140625" style="261" customWidth="1"/>
    <col min="11782" max="11782" width="8.140625" style="261" customWidth="1"/>
    <col min="11783" max="11783" width="8.5703125" style="261" customWidth="1"/>
    <col min="11784" max="11819" width="10.140625" style="261" customWidth="1"/>
    <col min="11820" max="11855" width="8" style="261" customWidth="1"/>
    <col min="11856" max="11856" width="12" style="261" bestFit="1" customWidth="1"/>
    <col min="11857" max="12032" width="9.140625" style="261"/>
    <col min="12033" max="12034" width="13.28515625" style="261" customWidth="1"/>
    <col min="12035" max="12036" width="12.140625" style="261" customWidth="1"/>
    <col min="12037" max="12037" width="5.140625" style="261" customWidth="1"/>
    <col min="12038" max="12038" width="8.140625" style="261" customWidth="1"/>
    <col min="12039" max="12039" width="8.5703125" style="261" customWidth="1"/>
    <col min="12040" max="12075" width="10.140625" style="261" customWidth="1"/>
    <col min="12076" max="12111" width="8" style="261" customWidth="1"/>
    <col min="12112" max="12112" width="12" style="261" bestFit="1" customWidth="1"/>
    <col min="12113" max="12288" width="9.140625" style="261"/>
    <col min="12289" max="12290" width="13.28515625" style="261" customWidth="1"/>
    <col min="12291" max="12292" width="12.140625" style="261" customWidth="1"/>
    <col min="12293" max="12293" width="5.140625" style="261" customWidth="1"/>
    <col min="12294" max="12294" width="8.140625" style="261" customWidth="1"/>
    <col min="12295" max="12295" width="8.5703125" style="261" customWidth="1"/>
    <col min="12296" max="12331" width="10.140625" style="261" customWidth="1"/>
    <col min="12332" max="12367" width="8" style="261" customWidth="1"/>
    <col min="12368" max="12368" width="12" style="261" bestFit="1" customWidth="1"/>
    <col min="12369" max="12544" width="9.140625" style="261"/>
    <col min="12545" max="12546" width="13.28515625" style="261" customWidth="1"/>
    <col min="12547" max="12548" width="12.140625" style="261" customWidth="1"/>
    <col min="12549" max="12549" width="5.140625" style="261" customWidth="1"/>
    <col min="12550" max="12550" width="8.140625" style="261" customWidth="1"/>
    <col min="12551" max="12551" width="8.5703125" style="261" customWidth="1"/>
    <col min="12552" max="12587" width="10.140625" style="261" customWidth="1"/>
    <col min="12588" max="12623" width="8" style="261" customWidth="1"/>
    <col min="12624" max="12624" width="12" style="261" bestFit="1" customWidth="1"/>
    <col min="12625" max="12800" width="9.140625" style="261"/>
    <col min="12801" max="12802" width="13.28515625" style="261" customWidth="1"/>
    <col min="12803" max="12804" width="12.140625" style="261" customWidth="1"/>
    <col min="12805" max="12805" width="5.140625" style="261" customWidth="1"/>
    <col min="12806" max="12806" width="8.140625" style="261" customWidth="1"/>
    <col min="12807" max="12807" width="8.5703125" style="261" customWidth="1"/>
    <col min="12808" max="12843" width="10.140625" style="261" customWidth="1"/>
    <col min="12844" max="12879" width="8" style="261" customWidth="1"/>
    <col min="12880" max="12880" width="12" style="261" bestFit="1" customWidth="1"/>
    <col min="12881" max="13056" width="9.140625" style="261"/>
    <col min="13057" max="13058" width="13.28515625" style="261" customWidth="1"/>
    <col min="13059" max="13060" width="12.140625" style="261" customWidth="1"/>
    <col min="13061" max="13061" width="5.140625" style="261" customWidth="1"/>
    <col min="13062" max="13062" width="8.140625" style="261" customWidth="1"/>
    <col min="13063" max="13063" width="8.5703125" style="261" customWidth="1"/>
    <col min="13064" max="13099" width="10.140625" style="261" customWidth="1"/>
    <col min="13100" max="13135" width="8" style="261" customWidth="1"/>
    <col min="13136" max="13136" width="12" style="261" bestFit="1" customWidth="1"/>
    <col min="13137" max="13312" width="9.140625" style="261"/>
    <col min="13313" max="13314" width="13.28515625" style="261" customWidth="1"/>
    <col min="13315" max="13316" width="12.140625" style="261" customWidth="1"/>
    <col min="13317" max="13317" width="5.140625" style="261" customWidth="1"/>
    <col min="13318" max="13318" width="8.140625" style="261" customWidth="1"/>
    <col min="13319" max="13319" width="8.5703125" style="261" customWidth="1"/>
    <col min="13320" max="13355" width="10.140625" style="261" customWidth="1"/>
    <col min="13356" max="13391" width="8" style="261" customWidth="1"/>
    <col min="13392" max="13392" width="12" style="261" bestFit="1" customWidth="1"/>
    <col min="13393" max="13568" width="9.140625" style="261"/>
    <col min="13569" max="13570" width="13.28515625" style="261" customWidth="1"/>
    <col min="13571" max="13572" width="12.140625" style="261" customWidth="1"/>
    <col min="13573" max="13573" width="5.140625" style="261" customWidth="1"/>
    <col min="13574" max="13574" width="8.140625" style="261" customWidth="1"/>
    <col min="13575" max="13575" width="8.5703125" style="261" customWidth="1"/>
    <col min="13576" max="13611" width="10.140625" style="261" customWidth="1"/>
    <col min="13612" max="13647" width="8" style="261" customWidth="1"/>
    <col min="13648" max="13648" width="12" style="261" bestFit="1" customWidth="1"/>
    <col min="13649" max="13824" width="9.140625" style="261"/>
    <col min="13825" max="13826" width="13.28515625" style="261" customWidth="1"/>
    <col min="13827" max="13828" width="12.140625" style="261" customWidth="1"/>
    <col min="13829" max="13829" width="5.140625" style="261" customWidth="1"/>
    <col min="13830" max="13830" width="8.140625" style="261" customWidth="1"/>
    <col min="13831" max="13831" width="8.5703125" style="261" customWidth="1"/>
    <col min="13832" max="13867" width="10.140625" style="261" customWidth="1"/>
    <col min="13868" max="13903" width="8" style="261" customWidth="1"/>
    <col min="13904" max="13904" width="12" style="261" bestFit="1" customWidth="1"/>
    <col min="13905" max="14080" width="9.140625" style="261"/>
    <col min="14081" max="14082" width="13.28515625" style="261" customWidth="1"/>
    <col min="14083" max="14084" width="12.140625" style="261" customWidth="1"/>
    <col min="14085" max="14085" width="5.140625" style="261" customWidth="1"/>
    <col min="14086" max="14086" width="8.140625" style="261" customWidth="1"/>
    <col min="14087" max="14087" width="8.5703125" style="261" customWidth="1"/>
    <col min="14088" max="14123" width="10.140625" style="261" customWidth="1"/>
    <col min="14124" max="14159" width="8" style="261" customWidth="1"/>
    <col min="14160" max="14160" width="12" style="261" bestFit="1" customWidth="1"/>
    <col min="14161" max="14336" width="9.140625" style="261"/>
    <col min="14337" max="14338" width="13.28515625" style="261" customWidth="1"/>
    <col min="14339" max="14340" width="12.140625" style="261" customWidth="1"/>
    <col min="14341" max="14341" width="5.140625" style="261" customWidth="1"/>
    <col min="14342" max="14342" width="8.140625" style="261" customWidth="1"/>
    <col min="14343" max="14343" width="8.5703125" style="261" customWidth="1"/>
    <col min="14344" max="14379" width="10.140625" style="261" customWidth="1"/>
    <col min="14380" max="14415" width="8" style="261" customWidth="1"/>
    <col min="14416" max="14416" width="12" style="261" bestFit="1" customWidth="1"/>
    <col min="14417" max="14592" width="9.140625" style="261"/>
    <col min="14593" max="14594" width="13.28515625" style="261" customWidth="1"/>
    <col min="14595" max="14596" width="12.140625" style="261" customWidth="1"/>
    <col min="14597" max="14597" width="5.140625" style="261" customWidth="1"/>
    <col min="14598" max="14598" width="8.140625" style="261" customWidth="1"/>
    <col min="14599" max="14599" width="8.5703125" style="261" customWidth="1"/>
    <col min="14600" max="14635" width="10.140625" style="261" customWidth="1"/>
    <col min="14636" max="14671" width="8" style="261" customWidth="1"/>
    <col min="14672" max="14672" width="12" style="261" bestFit="1" customWidth="1"/>
    <col min="14673" max="14848" width="9.140625" style="261"/>
    <col min="14849" max="14850" width="13.28515625" style="261" customWidth="1"/>
    <col min="14851" max="14852" width="12.140625" style="261" customWidth="1"/>
    <col min="14853" max="14853" width="5.140625" style="261" customWidth="1"/>
    <col min="14854" max="14854" width="8.140625" style="261" customWidth="1"/>
    <col min="14855" max="14855" width="8.5703125" style="261" customWidth="1"/>
    <col min="14856" max="14891" width="10.140625" style="261" customWidth="1"/>
    <col min="14892" max="14927" width="8" style="261" customWidth="1"/>
    <col min="14928" max="14928" width="12" style="261" bestFit="1" customWidth="1"/>
    <col min="14929" max="15104" width="9.140625" style="261"/>
    <col min="15105" max="15106" width="13.28515625" style="261" customWidth="1"/>
    <col min="15107" max="15108" width="12.140625" style="261" customWidth="1"/>
    <col min="15109" max="15109" width="5.140625" style="261" customWidth="1"/>
    <col min="15110" max="15110" width="8.140625" style="261" customWidth="1"/>
    <col min="15111" max="15111" width="8.5703125" style="261" customWidth="1"/>
    <col min="15112" max="15147" width="10.140625" style="261" customWidth="1"/>
    <col min="15148" max="15183" width="8" style="261" customWidth="1"/>
    <col min="15184" max="15184" width="12" style="261" bestFit="1" customWidth="1"/>
    <col min="15185" max="15360" width="9.140625" style="261"/>
    <col min="15361" max="15362" width="13.28515625" style="261" customWidth="1"/>
    <col min="15363" max="15364" width="12.140625" style="261" customWidth="1"/>
    <col min="15365" max="15365" width="5.140625" style="261" customWidth="1"/>
    <col min="15366" max="15366" width="8.140625" style="261" customWidth="1"/>
    <col min="15367" max="15367" width="8.5703125" style="261" customWidth="1"/>
    <col min="15368" max="15403" width="10.140625" style="261" customWidth="1"/>
    <col min="15404" max="15439" width="8" style="261" customWidth="1"/>
    <col min="15440" max="15440" width="12" style="261" bestFit="1" customWidth="1"/>
    <col min="15441" max="15616" width="9.140625" style="261"/>
    <col min="15617" max="15618" width="13.28515625" style="261" customWidth="1"/>
    <col min="15619" max="15620" width="12.140625" style="261" customWidth="1"/>
    <col min="15621" max="15621" width="5.140625" style="261" customWidth="1"/>
    <col min="15622" max="15622" width="8.140625" style="261" customWidth="1"/>
    <col min="15623" max="15623" width="8.5703125" style="261" customWidth="1"/>
    <col min="15624" max="15659" width="10.140625" style="261" customWidth="1"/>
    <col min="15660" max="15695" width="8" style="261" customWidth="1"/>
    <col min="15696" max="15696" width="12" style="261" bestFit="1" customWidth="1"/>
    <col min="15697" max="15872" width="9.140625" style="261"/>
    <col min="15873" max="15874" width="13.28515625" style="261" customWidth="1"/>
    <col min="15875" max="15876" width="12.140625" style="261" customWidth="1"/>
    <col min="15877" max="15877" width="5.140625" style="261" customWidth="1"/>
    <col min="15878" max="15878" width="8.140625" style="261" customWidth="1"/>
    <col min="15879" max="15879" width="8.5703125" style="261" customWidth="1"/>
    <col min="15880" max="15915" width="10.140625" style="261" customWidth="1"/>
    <col min="15916" max="15951" width="8" style="261" customWidth="1"/>
    <col min="15952" max="15952" width="12" style="261" bestFit="1" customWidth="1"/>
    <col min="15953" max="16128" width="9.140625" style="261"/>
    <col min="16129" max="16130" width="13.28515625" style="261" customWidth="1"/>
    <col min="16131" max="16132" width="12.140625" style="261" customWidth="1"/>
    <col min="16133" max="16133" width="5.140625" style="261" customWidth="1"/>
    <col min="16134" max="16134" width="8.140625" style="261" customWidth="1"/>
    <col min="16135" max="16135" width="8.5703125" style="261" customWidth="1"/>
    <col min="16136" max="16171" width="10.140625" style="261" customWidth="1"/>
    <col min="16172" max="16207" width="8" style="261" customWidth="1"/>
    <col min="16208" max="16208" width="12" style="261" bestFit="1" customWidth="1"/>
    <col min="16209" max="16384" width="9.140625" style="261"/>
  </cols>
  <sheetData>
    <row r="1" spans="1:83" s="2" customFormat="1" ht="26.25" customHeight="1" x14ac:dyDescent="0.35">
      <c r="A1" s="1" t="s">
        <v>297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BV1" s="3"/>
      <c r="BW1" s="3"/>
      <c r="BX1" s="3"/>
      <c r="BY1" s="4"/>
      <c r="BZ1" s="3"/>
      <c r="CA1" s="3"/>
      <c r="CB1" s="3"/>
      <c r="CC1" s="3"/>
    </row>
    <row r="2" spans="1:83" s="13" customFormat="1" ht="27.75" x14ac:dyDescent="0.4">
      <c r="A2" s="2"/>
      <c r="B2" s="3"/>
      <c r="C2" s="3"/>
      <c r="D2" s="3"/>
      <c r="E2" s="3"/>
      <c r="F2" s="5"/>
      <c r="G2" s="3"/>
      <c r="H2" s="3"/>
      <c r="I2" s="2"/>
      <c r="J2" s="2"/>
      <c r="K2" s="6"/>
      <c r="L2" s="6"/>
      <c r="M2" s="6"/>
      <c r="N2" s="7"/>
      <c r="O2" s="3"/>
      <c r="P2" s="3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8" t="s">
        <v>1</v>
      </c>
      <c r="AN2" s="9">
        <v>42172</v>
      </c>
      <c r="AO2" s="9"/>
      <c r="AP2" s="9"/>
      <c r="AQ2" s="9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10"/>
      <c r="BW2" s="3"/>
      <c r="BX2" s="11"/>
      <c r="BY2" s="11"/>
      <c r="BZ2" s="11"/>
      <c r="CA2" s="11"/>
      <c r="CB2" s="12"/>
      <c r="CC2" s="12"/>
    </row>
    <row r="3" spans="1:83" s="13" customFormat="1" ht="17.25" thickBot="1" x14ac:dyDescent="0.3">
      <c r="A3" s="2"/>
      <c r="B3" s="3"/>
      <c r="C3" s="3"/>
      <c r="D3" s="3"/>
      <c r="E3" s="3"/>
      <c r="F3" s="3"/>
      <c r="G3" s="3"/>
      <c r="H3" s="3"/>
      <c r="I3" s="115"/>
      <c r="J3" s="115"/>
      <c r="K3" s="289"/>
      <c r="L3" s="115"/>
      <c r="M3" s="3"/>
      <c r="N3" s="2"/>
      <c r="O3" s="115"/>
      <c r="P3" s="2"/>
      <c r="Q3" s="2"/>
      <c r="R3" s="115"/>
      <c r="S3" s="2"/>
      <c r="T3" s="2"/>
      <c r="U3" s="115"/>
      <c r="V3" s="2"/>
      <c r="W3" s="2"/>
      <c r="X3" s="115"/>
      <c r="Y3" s="2"/>
      <c r="Z3" s="2"/>
      <c r="AA3" s="115"/>
      <c r="AB3" s="2"/>
      <c r="AC3" s="2"/>
      <c r="AD3" s="115"/>
      <c r="AE3" s="2"/>
      <c r="AF3" s="2"/>
      <c r="AG3" s="115"/>
      <c r="AH3" s="2"/>
      <c r="AI3" s="2"/>
      <c r="AJ3" s="115"/>
      <c r="AK3" s="2"/>
      <c r="AL3" s="2"/>
      <c r="AM3" s="115"/>
      <c r="AN3" s="2"/>
      <c r="AO3" s="2"/>
      <c r="AP3" s="115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3"/>
      <c r="BW3" s="3"/>
      <c r="BX3" s="3"/>
      <c r="BY3" s="3"/>
      <c r="BZ3" s="3"/>
      <c r="CA3" s="3"/>
      <c r="CB3" s="12"/>
      <c r="CC3" s="12"/>
    </row>
    <row r="4" spans="1:83" s="13" customFormat="1" ht="16.5" customHeight="1" thickBot="1" x14ac:dyDescent="0.3">
      <c r="A4" s="16" t="s">
        <v>2</v>
      </c>
      <c r="B4" s="17"/>
      <c r="C4" s="17"/>
      <c r="D4" s="17"/>
      <c r="E4" s="17"/>
      <c r="F4" s="17"/>
      <c r="G4" s="18"/>
      <c r="H4" s="19" t="s">
        <v>3</v>
      </c>
      <c r="I4" s="20"/>
      <c r="J4" s="21"/>
      <c r="K4" s="19" t="s">
        <v>4</v>
      </c>
      <c r="L4" s="20"/>
      <c r="M4" s="21"/>
      <c r="N4" s="19" t="s">
        <v>5</v>
      </c>
      <c r="O4" s="20"/>
      <c r="P4" s="21"/>
      <c r="Q4" s="19" t="s">
        <v>6</v>
      </c>
      <c r="R4" s="20"/>
      <c r="S4" s="21"/>
      <c r="T4" s="19" t="s">
        <v>7</v>
      </c>
      <c r="U4" s="20"/>
      <c r="V4" s="21"/>
      <c r="W4" s="19" t="s">
        <v>8</v>
      </c>
      <c r="X4" s="20"/>
      <c r="Y4" s="21"/>
      <c r="Z4" s="19" t="s">
        <v>9</v>
      </c>
      <c r="AA4" s="20"/>
      <c r="AB4" s="21"/>
      <c r="AC4" s="19" t="s">
        <v>10</v>
      </c>
      <c r="AD4" s="20"/>
      <c r="AE4" s="21"/>
      <c r="AF4" s="19" t="s">
        <v>11</v>
      </c>
      <c r="AG4" s="20"/>
      <c r="AH4" s="21"/>
      <c r="AI4" s="19" t="s">
        <v>12</v>
      </c>
      <c r="AJ4" s="20"/>
      <c r="AK4" s="21"/>
      <c r="AL4" s="19" t="s">
        <v>13</v>
      </c>
      <c r="AM4" s="20"/>
      <c r="AN4" s="21"/>
      <c r="AO4" s="19" t="s">
        <v>14</v>
      </c>
      <c r="AP4" s="20"/>
      <c r="AQ4" s="21"/>
      <c r="BV4" s="12"/>
      <c r="BW4" s="12"/>
      <c r="BX4" s="12"/>
      <c r="BY4" s="12"/>
      <c r="BZ4" s="12"/>
      <c r="CA4" s="12"/>
      <c r="CB4" s="12"/>
      <c r="CC4" s="12"/>
    </row>
    <row r="5" spans="1:83" s="13" customFormat="1" ht="16.5" customHeight="1" x14ac:dyDescent="0.25">
      <c r="A5" s="22" t="s">
        <v>15</v>
      </c>
      <c r="B5" s="23"/>
      <c r="C5" s="24" t="s">
        <v>16</v>
      </c>
      <c r="D5" s="25"/>
      <c r="E5" s="26"/>
      <c r="F5" s="26"/>
      <c r="G5" s="27"/>
      <c r="H5" s="28" t="s">
        <v>17</v>
      </c>
      <c r="I5" s="29" t="s">
        <v>18</v>
      </c>
      <c r="J5" s="30" t="s">
        <v>19</v>
      </c>
      <c r="K5" s="28" t="s">
        <v>17</v>
      </c>
      <c r="L5" s="29" t="s">
        <v>18</v>
      </c>
      <c r="M5" s="30" t="s">
        <v>19</v>
      </c>
      <c r="N5" s="28" t="s">
        <v>17</v>
      </c>
      <c r="O5" s="29" t="s">
        <v>18</v>
      </c>
      <c r="P5" s="30" t="s">
        <v>19</v>
      </c>
      <c r="Q5" s="28" t="s">
        <v>17</v>
      </c>
      <c r="R5" s="29" t="s">
        <v>18</v>
      </c>
      <c r="S5" s="30" t="s">
        <v>19</v>
      </c>
      <c r="T5" s="28" t="s">
        <v>17</v>
      </c>
      <c r="U5" s="29" t="s">
        <v>18</v>
      </c>
      <c r="V5" s="30" t="s">
        <v>19</v>
      </c>
      <c r="W5" s="28" t="s">
        <v>17</v>
      </c>
      <c r="X5" s="29" t="s">
        <v>18</v>
      </c>
      <c r="Y5" s="30" t="s">
        <v>19</v>
      </c>
      <c r="Z5" s="28" t="s">
        <v>17</v>
      </c>
      <c r="AA5" s="29" t="s">
        <v>18</v>
      </c>
      <c r="AB5" s="30" t="s">
        <v>19</v>
      </c>
      <c r="AC5" s="28" t="s">
        <v>17</v>
      </c>
      <c r="AD5" s="29" t="s">
        <v>18</v>
      </c>
      <c r="AE5" s="30" t="s">
        <v>19</v>
      </c>
      <c r="AF5" s="28" t="s">
        <v>17</v>
      </c>
      <c r="AG5" s="29" t="s">
        <v>18</v>
      </c>
      <c r="AH5" s="30" t="s">
        <v>19</v>
      </c>
      <c r="AI5" s="28" t="s">
        <v>17</v>
      </c>
      <c r="AJ5" s="29" t="s">
        <v>18</v>
      </c>
      <c r="AK5" s="30" t="s">
        <v>19</v>
      </c>
      <c r="AL5" s="28" t="s">
        <v>17</v>
      </c>
      <c r="AM5" s="29" t="s">
        <v>18</v>
      </c>
      <c r="AN5" s="30" t="s">
        <v>19</v>
      </c>
      <c r="AO5" s="28" t="s">
        <v>17</v>
      </c>
      <c r="AP5" s="29" t="s">
        <v>18</v>
      </c>
      <c r="AQ5" s="30" t="s">
        <v>19</v>
      </c>
      <c r="BV5" s="12"/>
      <c r="BW5" s="12"/>
      <c r="BX5" s="12"/>
      <c r="BY5" s="12"/>
      <c r="BZ5" s="12"/>
      <c r="CA5" s="12"/>
      <c r="CB5" s="12"/>
      <c r="CC5" s="12"/>
    </row>
    <row r="6" spans="1:83" s="13" customFormat="1" ht="16.5" customHeight="1" thickBot="1" x14ac:dyDescent="0.3">
      <c r="A6" s="31"/>
      <c r="B6" s="32"/>
      <c r="C6" s="33"/>
      <c r="D6" s="34"/>
      <c r="E6" s="35"/>
      <c r="F6" s="35"/>
      <c r="G6" s="36"/>
      <c r="H6" s="40" t="s">
        <v>20</v>
      </c>
      <c r="I6" s="41" t="s">
        <v>21</v>
      </c>
      <c r="J6" s="42" t="s">
        <v>22</v>
      </c>
      <c r="K6" s="40" t="s">
        <v>20</v>
      </c>
      <c r="L6" s="41" t="s">
        <v>21</v>
      </c>
      <c r="M6" s="42" t="s">
        <v>22</v>
      </c>
      <c r="N6" s="40" t="s">
        <v>20</v>
      </c>
      <c r="O6" s="41" t="s">
        <v>21</v>
      </c>
      <c r="P6" s="42" t="s">
        <v>22</v>
      </c>
      <c r="Q6" s="40" t="s">
        <v>20</v>
      </c>
      <c r="R6" s="41" t="s">
        <v>21</v>
      </c>
      <c r="S6" s="42" t="s">
        <v>22</v>
      </c>
      <c r="T6" s="40" t="s">
        <v>20</v>
      </c>
      <c r="U6" s="41" t="s">
        <v>21</v>
      </c>
      <c r="V6" s="42" t="s">
        <v>22</v>
      </c>
      <c r="W6" s="40" t="s">
        <v>20</v>
      </c>
      <c r="X6" s="41" t="s">
        <v>21</v>
      </c>
      <c r="Y6" s="42" t="s">
        <v>22</v>
      </c>
      <c r="Z6" s="40" t="s">
        <v>20</v>
      </c>
      <c r="AA6" s="41" t="s">
        <v>21</v>
      </c>
      <c r="AB6" s="42" t="s">
        <v>22</v>
      </c>
      <c r="AC6" s="40" t="s">
        <v>20</v>
      </c>
      <c r="AD6" s="41" t="s">
        <v>21</v>
      </c>
      <c r="AE6" s="42" t="s">
        <v>22</v>
      </c>
      <c r="AF6" s="40" t="s">
        <v>20</v>
      </c>
      <c r="AG6" s="41" t="s">
        <v>21</v>
      </c>
      <c r="AH6" s="42" t="s">
        <v>22</v>
      </c>
      <c r="AI6" s="40" t="s">
        <v>20</v>
      </c>
      <c r="AJ6" s="41" t="s">
        <v>21</v>
      </c>
      <c r="AK6" s="42" t="s">
        <v>22</v>
      </c>
      <c r="AL6" s="40" t="s">
        <v>20</v>
      </c>
      <c r="AM6" s="41" t="s">
        <v>21</v>
      </c>
      <c r="AN6" s="42" t="s">
        <v>22</v>
      </c>
      <c r="AO6" s="40" t="s">
        <v>20</v>
      </c>
      <c r="AP6" s="41" t="s">
        <v>21</v>
      </c>
      <c r="AQ6" s="42" t="s">
        <v>22</v>
      </c>
      <c r="BV6" s="12"/>
      <c r="BW6" s="12"/>
      <c r="BX6" s="12"/>
      <c r="BY6" s="12"/>
      <c r="BZ6" s="12"/>
      <c r="CA6" s="12"/>
      <c r="CB6" s="12"/>
      <c r="CC6" s="12"/>
    </row>
    <row r="7" spans="1:83" s="2" customFormat="1" ht="16.5" customHeight="1" x14ac:dyDescent="0.25">
      <c r="A7" s="43" t="s">
        <v>23</v>
      </c>
      <c r="B7" s="44"/>
      <c r="C7" s="45">
        <v>16</v>
      </c>
      <c r="D7" s="46" t="s">
        <v>24</v>
      </c>
      <c r="E7" s="47"/>
      <c r="F7" s="48" t="s">
        <v>25</v>
      </c>
      <c r="G7" s="75"/>
      <c r="H7" s="290">
        <f>SQRT(I7^2+J7^2)*1000/(1.73*H11)</f>
        <v>0</v>
      </c>
      <c r="I7" s="291">
        <v>0</v>
      </c>
      <c r="J7" s="292">
        <v>0</v>
      </c>
      <c r="K7" s="290">
        <f>SQRT(L7^2+M7^2)*1000/(1.73*K11)</f>
        <v>0</v>
      </c>
      <c r="L7" s="291">
        <v>0</v>
      </c>
      <c r="M7" s="292">
        <v>0</v>
      </c>
      <c r="N7" s="290">
        <f>SQRT(O7^2+P7^2)*1000/(1.73*N11)</f>
        <v>0</v>
      </c>
      <c r="O7" s="291">
        <v>0</v>
      </c>
      <c r="P7" s="292">
        <v>0</v>
      </c>
      <c r="Q7" s="290">
        <f>SQRT(R7^2+S7^2)*1000/(1.73*Q11)</f>
        <v>0</v>
      </c>
      <c r="R7" s="291">
        <v>0</v>
      </c>
      <c r="S7" s="292">
        <v>0</v>
      </c>
      <c r="T7" s="290">
        <f>SQRT(U7^2+V7^2)*1000/(1.73*T11)</f>
        <v>0</v>
      </c>
      <c r="U7" s="291">
        <v>0</v>
      </c>
      <c r="V7" s="292">
        <v>0</v>
      </c>
      <c r="W7" s="290">
        <f>SQRT(X7^2+Y7^2)*1000/(1.73*W11)</f>
        <v>0</v>
      </c>
      <c r="X7" s="291">
        <v>0</v>
      </c>
      <c r="Y7" s="292">
        <v>0</v>
      </c>
      <c r="Z7" s="290">
        <f>SQRT(AA7^2+AB7^2)*1000/(1.73*Z11)</f>
        <v>0</v>
      </c>
      <c r="AA7" s="291">
        <v>0</v>
      </c>
      <c r="AB7" s="292">
        <v>0</v>
      </c>
      <c r="AC7" s="290">
        <f>SQRT(AD7^2+AE7^2)*1000/(1.73*AC11)</f>
        <v>0</v>
      </c>
      <c r="AD7" s="291">
        <v>0</v>
      </c>
      <c r="AE7" s="292">
        <v>0</v>
      </c>
      <c r="AF7" s="290">
        <f>SQRT(AG7^2+AH7^2)*1000/(1.73*AF11)</f>
        <v>0</v>
      </c>
      <c r="AG7" s="291">
        <v>0</v>
      </c>
      <c r="AH7" s="292">
        <v>0</v>
      </c>
      <c r="AI7" s="290">
        <f>SQRT(AJ7^2+AK7^2)*1000/(1.73*AI11)</f>
        <v>0</v>
      </c>
      <c r="AJ7" s="291">
        <v>0</v>
      </c>
      <c r="AK7" s="292">
        <v>0</v>
      </c>
      <c r="AL7" s="290">
        <f>SQRT(AM7^2+AN7^2)*1000/(1.73*AL11)</f>
        <v>0</v>
      </c>
      <c r="AM7" s="291">
        <v>0</v>
      </c>
      <c r="AN7" s="292">
        <v>0</v>
      </c>
      <c r="AO7" s="290">
        <f>SQRT(AP7^2+AQ7^2)*1000/(1.73*AO11)</f>
        <v>0</v>
      </c>
      <c r="AP7" s="291">
        <v>0</v>
      </c>
      <c r="AQ7" s="292">
        <v>0</v>
      </c>
      <c r="AR7" s="53"/>
      <c r="AS7" s="53"/>
      <c r="CB7" s="53"/>
      <c r="CC7" s="53"/>
      <c r="CD7" s="53"/>
      <c r="CE7" s="53"/>
    </row>
    <row r="8" spans="1:83" s="2" customFormat="1" ht="16.5" customHeight="1" x14ac:dyDescent="0.25">
      <c r="A8" s="311"/>
      <c r="B8" s="55"/>
      <c r="C8" s="56"/>
      <c r="D8" s="312"/>
      <c r="E8" s="313"/>
      <c r="F8" s="314" t="s">
        <v>143</v>
      </c>
      <c r="G8" s="315"/>
      <c r="H8" s="316">
        <f>SQRT(I8^2+J8^2)*1000/(1.73*H12)</f>
        <v>2.8012340071159447</v>
      </c>
      <c r="I8" s="317">
        <f>I32</f>
        <v>0.14899999999999999</v>
      </c>
      <c r="J8" s="318">
        <f>J32</f>
        <v>8.5999999999999993E-2</v>
      </c>
      <c r="K8" s="316">
        <f>SQRT(L8^2+M8^2)*1000/(1.73*K12)</f>
        <v>2.1969260778789144</v>
      </c>
      <c r="L8" s="317">
        <f>L32</f>
        <v>0.12</v>
      </c>
      <c r="M8" s="318">
        <f>M32</f>
        <v>0.06</v>
      </c>
      <c r="N8" s="316">
        <f>SQRT(O8^2+P8^2)*1000/(1.73*N12)</f>
        <v>2.2458278465608297</v>
      </c>
      <c r="O8" s="317">
        <f>O32</f>
        <v>0.12</v>
      </c>
      <c r="P8" s="318">
        <f>P32</f>
        <v>6.8000000000000005E-2</v>
      </c>
      <c r="Q8" s="316">
        <f>SQRT(R8^2+S8^2)*1000/(1.73*Q12)</f>
        <v>2.3143677259765258</v>
      </c>
      <c r="R8" s="317">
        <f>R32</f>
        <v>0.126</v>
      </c>
      <c r="S8" s="318">
        <f>S32</f>
        <v>7.0000000000000007E-2</v>
      </c>
      <c r="T8" s="316">
        <f>SQRT(U8^2+V8^2)*1000/(1.73*T12)</f>
        <v>2.4990464301019548</v>
      </c>
      <c r="U8" s="317">
        <f>U32</f>
        <v>0.14000000000000001</v>
      </c>
      <c r="V8" s="318">
        <f>V32</f>
        <v>6.8000000000000005E-2</v>
      </c>
      <c r="W8" s="316">
        <f>SQRT(X8^2+Y8^2)*1000/(1.73*W12)</f>
        <v>3.5248871781121376</v>
      </c>
      <c r="X8" s="317">
        <f>X32</f>
        <v>0.20799999999999999</v>
      </c>
      <c r="Y8" s="318">
        <f>Y32</f>
        <v>0.06</v>
      </c>
      <c r="Z8" s="316">
        <f>SQRT(AA8^2+AB8^2)*1000/(1.73*Z12)</f>
        <v>3.7129285631297346</v>
      </c>
      <c r="AA8" s="317">
        <f>AA32</f>
        <v>0.224</v>
      </c>
      <c r="AB8" s="318">
        <f>AB32</f>
        <v>5.1999999999999998E-2</v>
      </c>
      <c r="AC8" s="316">
        <f>SQRT(AD8^2+AE8^2)*1000/(1.73*AC12)</f>
        <v>4.0067303662239109</v>
      </c>
      <c r="AD8" s="317">
        <f>AD32</f>
        <v>0.23699999999999999</v>
      </c>
      <c r="AE8" s="318">
        <f>AE32</f>
        <v>5.8000000000000003E-2</v>
      </c>
      <c r="AF8" s="316">
        <f>SQRT(AG8^2+AH8^2)*1000/(1.73*AF12)</f>
        <v>4.3450041488709825</v>
      </c>
      <c r="AG8" s="317">
        <f>AG32</f>
        <v>0.25800000000000001</v>
      </c>
      <c r="AH8" s="318">
        <f>AH32</f>
        <v>6.2E-2</v>
      </c>
      <c r="AI8" s="316">
        <f>SQRT(AJ8^2+AK8^2)*1000/(1.73*AI12)</f>
        <v>4.0989666682232437</v>
      </c>
      <c r="AJ8" s="317">
        <f>AJ32</f>
        <v>0.24199999999999999</v>
      </c>
      <c r="AK8" s="318">
        <f>AK32</f>
        <v>6.4000000000000001E-2</v>
      </c>
      <c r="AL8" s="316">
        <f>SQRT(AM8^2+AN8^2)*1000/(1.73*AL12)</f>
        <v>3.7630264870609311</v>
      </c>
      <c r="AM8" s="317">
        <f>AM32</f>
        <v>0.221</v>
      </c>
      <c r="AN8" s="318">
        <f>AN32</f>
        <v>6.3E-2</v>
      </c>
      <c r="AO8" s="316">
        <f>SQRT(AP8^2+AQ8^2)*1000/(1.73*AO12)</f>
        <v>3.6483380940598003</v>
      </c>
      <c r="AP8" s="317">
        <f>AP32</f>
        <v>0.214</v>
      </c>
      <c r="AQ8" s="318">
        <f>AQ32</f>
        <v>6.2E-2</v>
      </c>
      <c r="AR8" s="53"/>
      <c r="AS8" s="53"/>
      <c r="AV8" s="53"/>
      <c r="CB8" s="53"/>
      <c r="CC8" s="53"/>
      <c r="CD8" s="53"/>
      <c r="CE8" s="53"/>
    </row>
    <row r="9" spans="1:83" s="2" customFormat="1" ht="16.5" customHeight="1" thickBot="1" x14ac:dyDescent="0.3">
      <c r="A9" s="54"/>
      <c r="B9" s="55"/>
      <c r="C9" s="56"/>
      <c r="D9" s="57"/>
      <c r="E9" s="58"/>
      <c r="F9" s="59" t="s">
        <v>26</v>
      </c>
      <c r="G9" s="81"/>
      <c r="H9" s="61">
        <f>SQRT(I9^2+J9^2)*1000/(1.73*H13)</f>
        <v>104.93908880882846</v>
      </c>
      <c r="I9" s="811">
        <f>I53+I51</f>
        <v>1.6989999999999998</v>
      </c>
      <c r="J9" s="812">
        <f>J53+J51</f>
        <v>0.78100000000000014</v>
      </c>
      <c r="K9" s="61">
        <f>SQRT(L9^2+M9^2)*1000/(1.73*K13)</f>
        <v>99.502812092261451</v>
      </c>
      <c r="L9" s="811">
        <f>L53+L51</f>
        <v>1.6320000000000001</v>
      </c>
      <c r="M9" s="812">
        <f>M53+M51</f>
        <v>0.69299999999999995</v>
      </c>
      <c r="N9" s="61">
        <f>SQRT(O9^2+P9^2)*1000/(1.73*N13)</f>
        <v>97.804483636647234</v>
      </c>
      <c r="O9" s="811">
        <f>O53+O51</f>
        <v>1.6070000000000002</v>
      </c>
      <c r="P9" s="812">
        <f>P53+P51</f>
        <v>0.71700000000000008</v>
      </c>
      <c r="Q9" s="61">
        <f>SQRT(R9^2+S9^2)*1000/(1.73*Q13)</f>
        <v>99.711247655282122</v>
      </c>
      <c r="R9" s="811">
        <f>R53+R51</f>
        <v>1.6619999999999999</v>
      </c>
      <c r="S9" s="812">
        <f>S53+S51</f>
        <v>0.72000000000000008</v>
      </c>
      <c r="T9" s="61">
        <f>SQRT(U9^2+V9^2)*1000/(1.73*T13)</f>
        <v>121.17368247791009</v>
      </c>
      <c r="U9" s="811">
        <f>U53+U51</f>
        <v>2.073</v>
      </c>
      <c r="V9" s="812">
        <f>V53+V51</f>
        <v>0.7400000000000001</v>
      </c>
      <c r="W9" s="61">
        <f>SQRT(X9^2+Y9^2)*1000/(1.73*W13)</f>
        <v>144.01465820990438</v>
      </c>
      <c r="X9" s="811">
        <f>X53+X51</f>
        <v>2.4819999999999998</v>
      </c>
      <c r="Y9" s="812">
        <f>Y53+Y51</f>
        <v>0.74400000000000011</v>
      </c>
      <c r="Z9" s="61">
        <f>SQRT(AA9^2+AB9^2)*1000/(1.73*Z13)</f>
        <v>154.12962709104249</v>
      </c>
      <c r="AA9" s="811">
        <f>AA53+AA51</f>
        <v>2.657</v>
      </c>
      <c r="AB9" s="812">
        <f>AB53+AB51</f>
        <v>0.79400000000000004</v>
      </c>
      <c r="AC9" s="61">
        <f>SQRT(AD9^2+AE9^2)*1000/(1.73*AC13)</f>
        <v>167.92215459144572</v>
      </c>
      <c r="AD9" s="811">
        <f>AD53+AD51</f>
        <v>2.871</v>
      </c>
      <c r="AE9" s="812">
        <f>AE53+AE51</f>
        <v>0.84299999999999997</v>
      </c>
      <c r="AF9" s="61">
        <f>SQRT(AG9^2+AH9^2)*1000/(1.73*AF13)</f>
        <v>165.84585378161765</v>
      </c>
      <c r="AG9" s="811">
        <f>AG53+AG51</f>
        <v>2.827</v>
      </c>
      <c r="AH9" s="812">
        <f>AH53+AH51</f>
        <v>0.86099999999999999</v>
      </c>
      <c r="AI9" s="61">
        <f>SQRT(AJ9^2+AK9^2)*1000/(1.73*AI13)</f>
        <v>171.19834013841384</v>
      </c>
      <c r="AJ9" s="811">
        <f>AJ53+AJ51</f>
        <v>2.923</v>
      </c>
      <c r="AK9" s="812">
        <f>AK53+AK51</f>
        <v>0.873</v>
      </c>
      <c r="AL9" s="61">
        <f>SQRT(AM9^2+AN9^2)*1000/(1.73*AL13)</f>
        <v>173.16148235222522</v>
      </c>
      <c r="AM9" s="811">
        <f>AM53+AM51</f>
        <v>2.952</v>
      </c>
      <c r="AN9" s="812">
        <f>AN53+AN51</f>
        <v>0.89800000000000002</v>
      </c>
      <c r="AO9" s="61">
        <f>SQRT(AP9^2+AQ9^2)*1000/(1.73*AO13)</f>
        <v>160.53388339207282</v>
      </c>
      <c r="AP9" s="811">
        <f>AP53+AP51</f>
        <v>2.726</v>
      </c>
      <c r="AQ9" s="812">
        <f>AQ53+AQ51</f>
        <v>0.86699999999999999</v>
      </c>
      <c r="AR9" s="53"/>
      <c r="AS9" s="53"/>
      <c r="CB9" s="53"/>
      <c r="CC9" s="53"/>
      <c r="CD9" s="53"/>
      <c r="CE9" s="53"/>
    </row>
    <row r="10" spans="1:83" s="73" customFormat="1" ht="16.5" customHeight="1" thickBot="1" x14ac:dyDescent="0.3">
      <c r="A10" s="54"/>
      <c r="B10" s="55"/>
      <c r="C10" s="56"/>
      <c r="D10" s="64" t="s">
        <v>27</v>
      </c>
      <c r="E10" s="65"/>
      <c r="F10" s="319"/>
      <c r="G10" s="320"/>
      <c r="H10" s="321">
        <v>4</v>
      </c>
      <c r="I10" s="322"/>
      <c r="J10" s="323"/>
      <c r="K10" s="321">
        <v>4</v>
      </c>
      <c r="L10" s="322"/>
      <c r="M10" s="323"/>
      <c r="N10" s="321">
        <v>4</v>
      </c>
      <c r="O10" s="322"/>
      <c r="P10" s="323"/>
      <c r="Q10" s="321">
        <v>4</v>
      </c>
      <c r="R10" s="322"/>
      <c r="S10" s="323"/>
      <c r="T10" s="321">
        <v>4</v>
      </c>
      <c r="U10" s="322"/>
      <c r="V10" s="323"/>
      <c r="W10" s="321">
        <v>4</v>
      </c>
      <c r="X10" s="322"/>
      <c r="Y10" s="323"/>
      <c r="Z10" s="321">
        <v>4</v>
      </c>
      <c r="AA10" s="322"/>
      <c r="AB10" s="323"/>
      <c r="AC10" s="321">
        <v>4</v>
      </c>
      <c r="AD10" s="322"/>
      <c r="AE10" s="323"/>
      <c r="AF10" s="321">
        <v>4</v>
      </c>
      <c r="AG10" s="322"/>
      <c r="AH10" s="323"/>
      <c r="AI10" s="321">
        <v>4</v>
      </c>
      <c r="AJ10" s="322"/>
      <c r="AK10" s="323"/>
      <c r="AL10" s="321">
        <v>4</v>
      </c>
      <c r="AM10" s="322"/>
      <c r="AN10" s="323"/>
      <c r="AO10" s="321">
        <v>4</v>
      </c>
      <c r="AP10" s="322"/>
      <c r="AQ10" s="323"/>
    </row>
    <row r="11" spans="1:83" s="2" customFormat="1" ht="16.5" customHeight="1" x14ac:dyDescent="0.25">
      <c r="A11" s="54"/>
      <c r="B11" s="55"/>
      <c r="C11" s="56"/>
      <c r="D11" s="74" t="s">
        <v>28</v>
      </c>
      <c r="E11" s="91"/>
      <c r="F11" s="176" t="s">
        <v>25</v>
      </c>
      <c r="G11" s="324"/>
      <c r="H11" s="76">
        <v>121</v>
      </c>
      <c r="I11" s="77"/>
      <c r="J11" s="78"/>
      <c r="K11" s="76">
        <v>121</v>
      </c>
      <c r="L11" s="77"/>
      <c r="M11" s="78"/>
      <c r="N11" s="76">
        <v>122</v>
      </c>
      <c r="O11" s="77"/>
      <c r="P11" s="78"/>
      <c r="Q11" s="76">
        <v>123</v>
      </c>
      <c r="R11" s="77"/>
      <c r="S11" s="78"/>
      <c r="T11" s="76">
        <v>123</v>
      </c>
      <c r="U11" s="77"/>
      <c r="V11" s="78"/>
      <c r="W11" s="76">
        <v>122</v>
      </c>
      <c r="X11" s="77"/>
      <c r="Y11" s="78"/>
      <c r="Z11" s="76">
        <v>122</v>
      </c>
      <c r="AA11" s="77"/>
      <c r="AB11" s="78"/>
      <c r="AC11" s="76">
        <v>121</v>
      </c>
      <c r="AD11" s="77"/>
      <c r="AE11" s="78"/>
      <c r="AF11" s="76">
        <v>121</v>
      </c>
      <c r="AG11" s="77"/>
      <c r="AH11" s="78"/>
      <c r="AI11" s="76">
        <v>121</v>
      </c>
      <c r="AJ11" s="77"/>
      <c r="AK11" s="78"/>
      <c r="AL11" s="76">
        <v>121</v>
      </c>
      <c r="AM11" s="77"/>
      <c r="AN11" s="78"/>
      <c r="AO11" s="76">
        <v>121</v>
      </c>
      <c r="AP11" s="77"/>
      <c r="AQ11" s="78"/>
    </row>
    <row r="12" spans="1:83" s="2" customFormat="1" ht="16.5" customHeight="1" x14ac:dyDescent="0.25">
      <c r="A12" s="54"/>
      <c r="B12" s="55"/>
      <c r="C12" s="56"/>
      <c r="D12" s="54"/>
      <c r="E12" s="325"/>
      <c r="F12" s="326" t="s">
        <v>143</v>
      </c>
      <c r="G12" s="327"/>
      <c r="H12" s="328">
        <v>35.5</v>
      </c>
      <c r="I12" s="329"/>
      <c r="J12" s="330"/>
      <c r="K12" s="328">
        <v>35.299999999999997</v>
      </c>
      <c r="L12" s="329"/>
      <c r="M12" s="330"/>
      <c r="N12" s="328">
        <v>35.5</v>
      </c>
      <c r="O12" s="329"/>
      <c r="P12" s="330"/>
      <c r="Q12" s="328">
        <v>36</v>
      </c>
      <c r="R12" s="329"/>
      <c r="S12" s="330"/>
      <c r="T12" s="328">
        <v>36</v>
      </c>
      <c r="U12" s="329"/>
      <c r="V12" s="330"/>
      <c r="W12" s="328">
        <v>35.5</v>
      </c>
      <c r="X12" s="329"/>
      <c r="Y12" s="330"/>
      <c r="Z12" s="328">
        <v>35.799999999999997</v>
      </c>
      <c r="AA12" s="329"/>
      <c r="AB12" s="330"/>
      <c r="AC12" s="328">
        <v>35.200000000000003</v>
      </c>
      <c r="AD12" s="329"/>
      <c r="AE12" s="330"/>
      <c r="AF12" s="328">
        <v>35.299999999999997</v>
      </c>
      <c r="AG12" s="329"/>
      <c r="AH12" s="330"/>
      <c r="AI12" s="328">
        <v>35.299999999999997</v>
      </c>
      <c r="AJ12" s="329"/>
      <c r="AK12" s="330"/>
      <c r="AL12" s="328">
        <v>35.299999999999997</v>
      </c>
      <c r="AM12" s="329"/>
      <c r="AN12" s="330"/>
      <c r="AO12" s="328">
        <v>35.299999999999997</v>
      </c>
      <c r="AP12" s="329"/>
      <c r="AQ12" s="330"/>
    </row>
    <row r="13" spans="1:83" s="2" customFormat="1" ht="16.5" customHeight="1" thickBot="1" x14ac:dyDescent="0.3">
      <c r="A13" s="54"/>
      <c r="B13" s="55"/>
      <c r="C13" s="56"/>
      <c r="D13" s="79"/>
      <c r="E13" s="96"/>
      <c r="F13" s="331" t="s">
        <v>26</v>
      </c>
      <c r="G13" s="332"/>
      <c r="H13" s="82">
        <v>10.3</v>
      </c>
      <c r="I13" s="83"/>
      <c r="J13" s="84"/>
      <c r="K13" s="82">
        <v>10.3</v>
      </c>
      <c r="L13" s="83"/>
      <c r="M13" s="84"/>
      <c r="N13" s="82">
        <v>10.4</v>
      </c>
      <c r="O13" s="83"/>
      <c r="P13" s="84"/>
      <c r="Q13" s="82">
        <v>10.5</v>
      </c>
      <c r="R13" s="83"/>
      <c r="S13" s="84"/>
      <c r="T13" s="82">
        <v>10.5</v>
      </c>
      <c r="U13" s="83"/>
      <c r="V13" s="84"/>
      <c r="W13" s="82">
        <v>10.4</v>
      </c>
      <c r="X13" s="83"/>
      <c r="Y13" s="84"/>
      <c r="Z13" s="82">
        <v>10.4</v>
      </c>
      <c r="AA13" s="83"/>
      <c r="AB13" s="84"/>
      <c r="AC13" s="82">
        <v>10.3</v>
      </c>
      <c r="AD13" s="83"/>
      <c r="AE13" s="84"/>
      <c r="AF13" s="82">
        <v>10.3</v>
      </c>
      <c r="AG13" s="83"/>
      <c r="AH13" s="84"/>
      <c r="AI13" s="82">
        <v>10.3</v>
      </c>
      <c r="AJ13" s="83"/>
      <c r="AK13" s="84"/>
      <c r="AL13" s="82">
        <v>10.3</v>
      </c>
      <c r="AM13" s="83"/>
      <c r="AN13" s="84"/>
      <c r="AO13" s="82">
        <v>10.3</v>
      </c>
      <c r="AP13" s="83"/>
      <c r="AQ13" s="84"/>
    </row>
    <row r="14" spans="1:83" s="73" customFormat="1" ht="16.5" customHeight="1" thickBot="1" x14ac:dyDescent="0.3">
      <c r="A14" s="79"/>
      <c r="B14" s="80"/>
      <c r="C14" s="85"/>
      <c r="D14" s="64" t="s">
        <v>29</v>
      </c>
      <c r="E14" s="65"/>
      <c r="F14" s="186"/>
      <c r="G14" s="333"/>
      <c r="H14" s="67" t="s">
        <v>30</v>
      </c>
      <c r="I14" s="68"/>
      <c r="J14" s="69"/>
      <c r="K14" s="67" t="s">
        <v>30</v>
      </c>
      <c r="L14" s="68"/>
      <c r="M14" s="69"/>
      <c r="N14" s="67" t="s">
        <v>30</v>
      </c>
      <c r="O14" s="68"/>
      <c r="P14" s="69"/>
      <c r="Q14" s="67" t="s">
        <v>30</v>
      </c>
      <c r="R14" s="68"/>
      <c r="S14" s="69"/>
      <c r="T14" s="67" t="s">
        <v>30</v>
      </c>
      <c r="U14" s="68"/>
      <c r="V14" s="69"/>
      <c r="W14" s="67" t="s">
        <v>30</v>
      </c>
      <c r="X14" s="68"/>
      <c r="Y14" s="69"/>
      <c r="Z14" s="67" t="s">
        <v>30</v>
      </c>
      <c r="AA14" s="68"/>
      <c r="AB14" s="69"/>
      <c r="AC14" s="67" t="s">
        <v>30</v>
      </c>
      <c r="AD14" s="68"/>
      <c r="AE14" s="69"/>
      <c r="AF14" s="67" t="s">
        <v>30</v>
      </c>
      <c r="AG14" s="68"/>
      <c r="AH14" s="69"/>
      <c r="AI14" s="67" t="s">
        <v>30</v>
      </c>
      <c r="AJ14" s="68"/>
      <c r="AK14" s="69"/>
      <c r="AL14" s="67" t="s">
        <v>30</v>
      </c>
      <c r="AM14" s="68"/>
      <c r="AN14" s="69"/>
      <c r="AO14" s="67" t="s">
        <v>30</v>
      </c>
      <c r="AP14" s="68"/>
      <c r="AQ14" s="69"/>
    </row>
    <row r="15" spans="1:83" s="2" customFormat="1" ht="16.5" customHeight="1" x14ac:dyDescent="0.25">
      <c r="A15" s="43" t="s">
        <v>91</v>
      </c>
      <c r="B15" s="44"/>
      <c r="C15" s="45">
        <v>16</v>
      </c>
      <c r="D15" s="46" t="s">
        <v>24</v>
      </c>
      <c r="E15" s="47"/>
      <c r="F15" s="48" t="s">
        <v>25</v>
      </c>
      <c r="G15" s="49"/>
      <c r="H15" s="290">
        <f>SQRT(I15^2+J15^2)*1000/(1.73*H19)</f>
        <v>0</v>
      </c>
      <c r="I15" s="291">
        <v>0</v>
      </c>
      <c r="J15" s="292">
        <v>0</v>
      </c>
      <c r="K15" s="290">
        <f>SQRT(L15^2+M15^2)*1000/(1.73*K19)</f>
        <v>0</v>
      </c>
      <c r="L15" s="291">
        <v>0</v>
      </c>
      <c r="M15" s="292">
        <v>0</v>
      </c>
      <c r="N15" s="290">
        <f>SQRT(O15^2+P15^2)*1000/(1.73*N19)</f>
        <v>0</v>
      </c>
      <c r="O15" s="291">
        <v>0</v>
      </c>
      <c r="P15" s="292">
        <v>0</v>
      </c>
      <c r="Q15" s="290">
        <f>SQRT(R15^2+S15^2)*1000/(1.73*Q19)</f>
        <v>0</v>
      </c>
      <c r="R15" s="291">
        <v>0</v>
      </c>
      <c r="S15" s="292">
        <v>0</v>
      </c>
      <c r="T15" s="290">
        <f>SQRT(U15^2+V15^2)*1000/(1.73*T19)</f>
        <v>0</v>
      </c>
      <c r="U15" s="291">
        <v>0</v>
      </c>
      <c r="V15" s="292">
        <v>0</v>
      </c>
      <c r="W15" s="290">
        <f>SQRT(X15^2+Y15^2)*1000/(1.73*W19)</f>
        <v>0</v>
      </c>
      <c r="X15" s="291">
        <v>0</v>
      </c>
      <c r="Y15" s="292">
        <v>0</v>
      </c>
      <c r="Z15" s="290">
        <f>SQRT(AA15^2+AB15^2)*1000/(1.73*Z19)</f>
        <v>0</v>
      </c>
      <c r="AA15" s="291">
        <v>0</v>
      </c>
      <c r="AB15" s="292">
        <v>0</v>
      </c>
      <c r="AC15" s="290">
        <f>SQRT(AD15^2+AE15^2)*1000/(1.73*AC19)</f>
        <v>0</v>
      </c>
      <c r="AD15" s="291">
        <v>0</v>
      </c>
      <c r="AE15" s="292">
        <v>0</v>
      </c>
      <c r="AF15" s="290">
        <f>SQRT(AG15^2+AH15^2)*1000/(1.73*AF19)</f>
        <v>0</v>
      </c>
      <c r="AG15" s="291">
        <v>0</v>
      </c>
      <c r="AH15" s="292">
        <v>0</v>
      </c>
      <c r="AI15" s="290">
        <f>SQRT(AJ15^2+AK15^2)*1000/(1.73*AI19)</f>
        <v>0</v>
      </c>
      <c r="AJ15" s="291">
        <v>0</v>
      </c>
      <c r="AK15" s="292">
        <v>0</v>
      </c>
      <c r="AL15" s="290">
        <f>SQRT(AM15^2+AN15^2)*1000/(1.73*AL19)</f>
        <v>0</v>
      </c>
      <c r="AM15" s="291">
        <v>0</v>
      </c>
      <c r="AN15" s="292">
        <v>0</v>
      </c>
      <c r="AO15" s="290">
        <f>SQRT(AP15^2+AQ15^2)*1000/(1.73*AO19)</f>
        <v>0</v>
      </c>
      <c r="AP15" s="291">
        <v>0</v>
      </c>
      <c r="AQ15" s="292">
        <v>0</v>
      </c>
      <c r="AR15" s="53"/>
      <c r="CB15" s="53"/>
      <c r="CC15" s="53"/>
    </row>
    <row r="16" spans="1:83" s="2" customFormat="1" ht="16.5" customHeight="1" x14ac:dyDescent="0.25">
      <c r="A16" s="311"/>
      <c r="B16" s="55"/>
      <c r="C16" s="56"/>
      <c r="D16" s="312"/>
      <c r="E16" s="313"/>
      <c r="F16" s="314" t="s">
        <v>143</v>
      </c>
      <c r="G16" s="816"/>
      <c r="H16" s="817">
        <f>SQRT(I16^2+J16^2)*1000/(1.73*H20)</f>
        <v>4.6108706884144697</v>
      </c>
      <c r="I16" s="818">
        <f>I33</f>
        <v>0.245</v>
      </c>
      <c r="J16" s="819">
        <f>J33</f>
        <v>0.14199999999999999</v>
      </c>
      <c r="K16" s="817">
        <f>SQRT(L16^2+M16^2)*1000/(1.73*K20)</f>
        <v>4.7745916250806504</v>
      </c>
      <c r="L16" s="818">
        <f>L33</f>
        <v>0.251</v>
      </c>
      <c r="M16" s="819">
        <f>M33</f>
        <v>0.15</v>
      </c>
      <c r="N16" s="817">
        <f>SQRT(O16^2+P16^2)*1000/(1.73*N20)</f>
        <v>4.9623681999477158</v>
      </c>
      <c r="O16" s="818">
        <f>O33</f>
        <v>0.26</v>
      </c>
      <c r="P16" s="819">
        <f>P33</f>
        <v>0.159</v>
      </c>
      <c r="Q16" s="817">
        <f>SQRT(R16^2+S16^2)*1000/(1.73*Q20)</f>
        <v>5.2818870279265067</v>
      </c>
      <c r="R16" s="818">
        <f>R33</f>
        <v>0.28399999999999997</v>
      </c>
      <c r="S16" s="819">
        <f>S33</f>
        <v>0.16600000000000001</v>
      </c>
      <c r="T16" s="817">
        <f>SQRT(U16^2+V16^2)*1000/(1.73*T20)</f>
        <v>5.8380628518732616</v>
      </c>
      <c r="U16" s="818">
        <f>U33</f>
        <v>0.32400000000000001</v>
      </c>
      <c r="V16" s="819">
        <f>V33</f>
        <v>0.16500000000000001</v>
      </c>
      <c r="W16" s="817">
        <f>SQRT(X16^2+Y16^2)*1000/(1.73*W20)</f>
        <v>7.2930540225492777</v>
      </c>
      <c r="X16" s="818">
        <f>X33</f>
        <v>0.42199999999999999</v>
      </c>
      <c r="Y16" s="819">
        <f>Y33</f>
        <v>0.16800000000000001</v>
      </c>
      <c r="Z16" s="817">
        <f>SQRT(AA16^2+AB16^2)*1000/(1.73*Z20)</f>
        <v>7.511202882911034</v>
      </c>
      <c r="AA16" s="818">
        <f>AA33</f>
        <v>0.42499999999999999</v>
      </c>
      <c r="AB16" s="819">
        <f>AB33</f>
        <v>0.17599999999999999</v>
      </c>
      <c r="AC16" s="817">
        <f>SQRT(AD16^2+AE16^2)*1000/(1.73*AC20)</f>
        <v>8.3017615443260553</v>
      </c>
      <c r="AD16" s="818">
        <f>AD33</f>
        <v>0.46500000000000002</v>
      </c>
      <c r="AE16" s="819">
        <f>AE33</f>
        <v>0.20200000000000001</v>
      </c>
      <c r="AF16" s="817">
        <f>SQRT(AG16^2+AH16^2)*1000/(1.73*AF20)</f>
        <v>8.0479525897001967</v>
      </c>
      <c r="AG16" s="818">
        <f>AG33</f>
        <v>0.45200000000000001</v>
      </c>
      <c r="AH16" s="819">
        <f>AH33</f>
        <v>0.193</v>
      </c>
      <c r="AI16" s="817">
        <f>SQRT(AJ16^2+AK16^2)*1000/(1.73*AI20)</f>
        <v>8.2267312123105008</v>
      </c>
      <c r="AJ16" s="818">
        <f>AJ33</f>
        <v>0.46</v>
      </c>
      <c r="AK16" s="819">
        <f>AK33</f>
        <v>0.20200000000000001</v>
      </c>
      <c r="AL16" s="817">
        <f>SQRT(AM16^2+AN16^2)*1000/(1.73*AL20)</f>
        <v>8.3602915737821863</v>
      </c>
      <c r="AM16" s="818">
        <f>AM33</f>
        <v>0.47299999999999998</v>
      </c>
      <c r="AN16" s="819">
        <f>AN33</f>
        <v>0.19600000000000001</v>
      </c>
      <c r="AO16" s="817">
        <f>SQRT(AP16^2+AQ16^2)*1000/(1.73*AO20)</f>
        <v>7.5680492146388394</v>
      </c>
      <c r="AP16" s="818">
        <f>AP33</f>
        <v>0.42</v>
      </c>
      <c r="AQ16" s="819">
        <f>AQ33</f>
        <v>0.19600000000000001</v>
      </c>
      <c r="AR16" s="53"/>
      <c r="CB16" s="53"/>
      <c r="CC16" s="53"/>
    </row>
    <row r="17" spans="1:81" s="2" customFormat="1" ht="16.5" customHeight="1" thickBot="1" x14ac:dyDescent="0.3">
      <c r="A17" s="54"/>
      <c r="B17" s="55"/>
      <c r="C17" s="56"/>
      <c r="D17" s="57"/>
      <c r="E17" s="58"/>
      <c r="F17" s="59" t="s">
        <v>26</v>
      </c>
      <c r="G17" s="60"/>
      <c r="H17" s="61">
        <f>SQRT(I17^2+J17^2)*1000/(1.73*H21)</f>
        <v>53.814348736153768</v>
      </c>
      <c r="I17" s="811">
        <f>I54+I52</f>
        <v>0.86799999999999988</v>
      </c>
      <c r="J17" s="820">
        <f>J54+J52</f>
        <v>0.42899999999999999</v>
      </c>
      <c r="K17" s="61">
        <f>SQRT(L17^2+M17^2)*1000/(1.73*K21)</f>
        <v>49.216359890173095</v>
      </c>
      <c r="L17" s="811">
        <f>L54+L52</f>
        <v>0.78400000000000014</v>
      </c>
      <c r="M17" s="820">
        <f>M54+M52</f>
        <v>0.39300000000000002</v>
      </c>
      <c r="N17" s="61">
        <f>SQRT(O17^2+P17^2)*1000/(1.73*N21)</f>
        <v>48.826805777405539</v>
      </c>
      <c r="O17" s="811">
        <f>O54+O52</f>
        <v>0.77800000000000002</v>
      </c>
      <c r="P17" s="820">
        <f>P54+P52</f>
        <v>0.40799999999999997</v>
      </c>
      <c r="Q17" s="61">
        <f>SQRT(R17^2+S17^2)*1000/(1.73*Q21)</f>
        <v>51.799846222681872</v>
      </c>
      <c r="R17" s="811">
        <f>R54+R52</f>
        <v>0.84</v>
      </c>
      <c r="S17" s="820">
        <f>S54+S52</f>
        <v>0.42399999999999999</v>
      </c>
      <c r="T17" s="61">
        <f>SQRT(U17^2+V17^2)*1000/(1.73*T21)</f>
        <v>58.225895405483726</v>
      </c>
      <c r="U17" s="811">
        <f>U54+U52</f>
        <v>0.97200000000000009</v>
      </c>
      <c r="V17" s="820">
        <f>V54+V52</f>
        <v>0.41699999999999998</v>
      </c>
      <c r="W17" s="61">
        <f>SQRT(X17^2+Y17^2)*1000/(1.73*W21)</f>
        <v>67.243501394692103</v>
      </c>
      <c r="X17" s="811">
        <f>X54+X52</f>
        <v>1.147</v>
      </c>
      <c r="Y17" s="820">
        <f>Y54+Y52</f>
        <v>0.42</v>
      </c>
      <c r="Z17" s="61">
        <f>SQRT(AA17^2+AB17^2)*1000/(1.73*Z21)</f>
        <v>70.347753811435837</v>
      </c>
      <c r="AA17" s="811">
        <f>AA54+AA52</f>
        <v>1.18</v>
      </c>
      <c r="AB17" s="820">
        <f>AB54+AB52</f>
        <v>0.42299999999999999</v>
      </c>
      <c r="AC17" s="61">
        <f>SQRT(AD17^2+AE17^2)*1000/(1.73*AC21)</f>
        <v>77.687620822430318</v>
      </c>
      <c r="AD17" s="811">
        <f>AD54+AD52</f>
        <v>1.3009999999999999</v>
      </c>
      <c r="AE17" s="820">
        <f>AE54+AE52</f>
        <v>0.47299999999999998</v>
      </c>
      <c r="AF17" s="61">
        <f>SQRT(AG17^2+AH17^2)*1000/(1.73*AF21)</f>
        <v>82.171470942538164</v>
      </c>
      <c r="AG17" s="811">
        <f>AG54+AG52</f>
        <v>1.361</v>
      </c>
      <c r="AH17" s="820">
        <f>AH54+AH52</f>
        <v>0.54</v>
      </c>
      <c r="AI17" s="61">
        <f>SQRT(AJ17^2+AK17^2)*1000/(1.73*AI21)</f>
        <v>76.683487722149096</v>
      </c>
      <c r="AJ17" s="811">
        <f>AJ54+AJ52</f>
        <v>1.274</v>
      </c>
      <c r="AK17" s="820">
        <f>AK54+AK52</f>
        <v>0.49399999999999999</v>
      </c>
      <c r="AL17" s="61">
        <f>SQRT(AM17^2+AN17^2)*1000/(1.73*AL21)</f>
        <v>77.283074962391282</v>
      </c>
      <c r="AM17" s="811">
        <f>AM54+AM52</f>
        <v>1.29</v>
      </c>
      <c r="AN17" s="820">
        <f>AN54+AN52</f>
        <v>0.48200000000000004</v>
      </c>
      <c r="AO17" s="61">
        <f>SQRT(AP17^2+AQ17^2)*1000/(1.73*AO21)</f>
        <v>71.400998045553919</v>
      </c>
      <c r="AP17" s="811">
        <f>AP54+AP52</f>
        <v>1.1869999999999998</v>
      </c>
      <c r="AQ17" s="820">
        <f>AQ54+AQ52</f>
        <v>0.45800000000000002</v>
      </c>
      <c r="AR17" s="53"/>
      <c r="CB17" s="53"/>
      <c r="CC17" s="53"/>
    </row>
    <row r="18" spans="1:81" s="73" customFormat="1" ht="16.5" customHeight="1" thickBot="1" x14ac:dyDescent="0.3">
      <c r="A18" s="54"/>
      <c r="B18" s="55"/>
      <c r="C18" s="56"/>
      <c r="D18" s="64" t="s">
        <v>27</v>
      </c>
      <c r="E18" s="65"/>
      <c r="F18" s="65"/>
      <c r="G18" s="66"/>
      <c r="H18" s="321">
        <v>4</v>
      </c>
      <c r="I18" s="322"/>
      <c r="J18" s="323"/>
      <c r="K18" s="321">
        <v>4</v>
      </c>
      <c r="L18" s="322"/>
      <c r="M18" s="323"/>
      <c r="N18" s="321">
        <v>4</v>
      </c>
      <c r="O18" s="322"/>
      <c r="P18" s="323"/>
      <c r="Q18" s="321">
        <v>4</v>
      </c>
      <c r="R18" s="322"/>
      <c r="S18" s="323"/>
      <c r="T18" s="321">
        <v>4</v>
      </c>
      <c r="U18" s="322"/>
      <c r="V18" s="323"/>
      <c r="W18" s="321">
        <v>4</v>
      </c>
      <c r="X18" s="322"/>
      <c r="Y18" s="323"/>
      <c r="Z18" s="321">
        <v>4</v>
      </c>
      <c r="AA18" s="322"/>
      <c r="AB18" s="323"/>
      <c r="AC18" s="321">
        <v>4</v>
      </c>
      <c r="AD18" s="322"/>
      <c r="AE18" s="323"/>
      <c r="AF18" s="321">
        <v>4</v>
      </c>
      <c r="AG18" s="322"/>
      <c r="AH18" s="323"/>
      <c r="AI18" s="321">
        <v>4</v>
      </c>
      <c r="AJ18" s="322"/>
      <c r="AK18" s="323"/>
      <c r="AL18" s="321">
        <v>4</v>
      </c>
      <c r="AM18" s="322"/>
      <c r="AN18" s="323"/>
      <c r="AO18" s="321">
        <v>4</v>
      </c>
      <c r="AP18" s="322"/>
      <c r="AQ18" s="323"/>
    </row>
    <row r="19" spans="1:81" s="2" customFormat="1" ht="16.5" customHeight="1" x14ac:dyDescent="0.25">
      <c r="A19" s="54"/>
      <c r="B19" s="55"/>
      <c r="C19" s="56"/>
      <c r="D19" s="74" t="s">
        <v>28</v>
      </c>
      <c r="E19" s="91"/>
      <c r="F19" s="176" t="s">
        <v>25</v>
      </c>
      <c r="G19" s="324"/>
      <c r="H19" s="76">
        <v>121</v>
      </c>
      <c r="I19" s="77"/>
      <c r="J19" s="78"/>
      <c r="K19" s="76">
        <v>121</v>
      </c>
      <c r="L19" s="77"/>
      <c r="M19" s="78"/>
      <c r="N19" s="76">
        <v>122</v>
      </c>
      <c r="O19" s="77"/>
      <c r="P19" s="78"/>
      <c r="Q19" s="76">
        <v>123</v>
      </c>
      <c r="R19" s="77"/>
      <c r="S19" s="78"/>
      <c r="T19" s="76">
        <v>123</v>
      </c>
      <c r="U19" s="77"/>
      <c r="V19" s="78"/>
      <c r="W19" s="76">
        <v>123</v>
      </c>
      <c r="X19" s="77"/>
      <c r="Y19" s="78"/>
      <c r="Z19" s="76">
        <v>121</v>
      </c>
      <c r="AA19" s="77"/>
      <c r="AB19" s="78"/>
      <c r="AC19" s="76">
        <v>121</v>
      </c>
      <c r="AD19" s="77"/>
      <c r="AE19" s="78"/>
      <c r="AF19" s="76">
        <v>121</v>
      </c>
      <c r="AG19" s="77"/>
      <c r="AH19" s="78"/>
      <c r="AI19" s="76">
        <v>121</v>
      </c>
      <c r="AJ19" s="77"/>
      <c r="AK19" s="78"/>
      <c r="AL19" s="76">
        <v>121</v>
      </c>
      <c r="AM19" s="77"/>
      <c r="AN19" s="78"/>
      <c r="AO19" s="76">
        <v>121</v>
      </c>
      <c r="AP19" s="77"/>
      <c r="AQ19" s="78"/>
    </row>
    <row r="20" spans="1:81" s="2" customFormat="1" ht="16.5" customHeight="1" x14ac:dyDescent="0.25">
      <c r="A20" s="54"/>
      <c r="B20" s="55"/>
      <c r="C20" s="56"/>
      <c r="D20" s="54"/>
      <c r="E20" s="325"/>
      <c r="F20" s="326" t="s">
        <v>143</v>
      </c>
      <c r="G20" s="327"/>
      <c r="H20" s="328">
        <v>35.5</v>
      </c>
      <c r="I20" s="329"/>
      <c r="J20" s="330"/>
      <c r="K20" s="328">
        <v>35.4</v>
      </c>
      <c r="L20" s="329"/>
      <c r="M20" s="330"/>
      <c r="N20" s="328">
        <v>35.5</v>
      </c>
      <c r="O20" s="329"/>
      <c r="P20" s="330"/>
      <c r="Q20" s="328">
        <v>36</v>
      </c>
      <c r="R20" s="329"/>
      <c r="S20" s="330"/>
      <c r="T20" s="328">
        <v>36</v>
      </c>
      <c r="U20" s="329"/>
      <c r="V20" s="330"/>
      <c r="W20" s="328">
        <v>36</v>
      </c>
      <c r="X20" s="329"/>
      <c r="Y20" s="330"/>
      <c r="Z20" s="328">
        <v>35.4</v>
      </c>
      <c r="AA20" s="329"/>
      <c r="AB20" s="330"/>
      <c r="AC20" s="328">
        <v>35.299999999999997</v>
      </c>
      <c r="AD20" s="329"/>
      <c r="AE20" s="330"/>
      <c r="AF20" s="328">
        <v>35.299999999999997</v>
      </c>
      <c r="AG20" s="329"/>
      <c r="AH20" s="330"/>
      <c r="AI20" s="328">
        <v>35.299999999999997</v>
      </c>
      <c r="AJ20" s="329"/>
      <c r="AK20" s="330"/>
      <c r="AL20" s="328">
        <v>35.4</v>
      </c>
      <c r="AM20" s="329"/>
      <c r="AN20" s="330"/>
      <c r="AO20" s="328">
        <v>35.4</v>
      </c>
      <c r="AP20" s="329"/>
      <c r="AQ20" s="330"/>
    </row>
    <row r="21" spans="1:81" s="2" customFormat="1" ht="16.5" customHeight="1" thickBot="1" x14ac:dyDescent="0.3">
      <c r="A21" s="54"/>
      <c r="B21" s="55"/>
      <c r="C21" s="56"/>
      <c r="D21" s="79"/>
      <c r="E21" s="96"/>
      <c r="F21" s="331" t="s">
        <v>26</v>
      </c>
      <c r="G21" s="332"/>
      <c r="H21" s="82">
        <v>10.4</v>
      </c>
      <c r="I21" s="83"/>
      <c r="J21" s="84"/>
      <c r="K21" s="82">
        <v>10.3</v>
      </c>
      <c r="L21" s="83"/>
      <c r="M21" s="84"/>
      <c r="N21" s="82">
        <v>10.4</v>
      </c>
      <c r="O21" s="83"/>
      <c r="P21" s="84"/>
      <c r="Q21" s="82">
        <v>10.5</v>
      </c>
      <c r="R21" s="83"/>
      <c r="S21" s="84"/>
      <c r="T21" s="82">
        <v>10.5</v>
      </c>
      <c r="U21" s="83"/>
      <c r="V21" s="84"/>
      <c r="W21" s="82">
        <v>10.5</v>
      </c>
      <c r="X21" s="83"/>
      <c r="Y21" s="84"/>
      <c r="Z21" s="82">
        <v>10.3</v>
      </c>
      <c r="AA21" s="83"/>
      <c r="AB21" s="84"/>
      <c r="AC21" s="82">
        <v>10.3</v>
      </c>
      <c r="AD21" s="83"/>
      <c r="AE21" s="84"/>
      <c r="AF21" s="82">
        <v>10.3</v>
      </c>
      <c r="AG21" s="83"/>
      <c r="AH21" s="84"/>
      <c r="AI21" s="82">
        <v>10.3</v>
      </c>
      <c r="AJ21" s="83"/>
      <c r="AK21" s="84"/>
      <c r="AL21" s="82">
        <v>10.3</v>
      </c>
      <c r="AM21" s="83"/>
      <c r="AN21" s="84"/>
      <c r="AO21" s="82">
        <v>10.3</v>
      </c>
      <c r="AP21" s="83"/>
      <c r="AQ21" s="84"/>
    </row>
    <row r="22" spans="1:81" s="73" customFormat="1" ht="16.5" customHeight="1" thickBot="1" x14ac:dyDescent="0.3">
      <c r="A22" s="79"/>
      <c r="B22" s="80"/>
      <c r="C22" s="85"/>
      <c r="D22" s="64" t="s">
        <v>29</v>
      </c>
      <c r="E22" s="65"/>
      <c r="F22" s="65"/>
      <c r="G22" s="66"/>
      <c r="H22" s="70" t="s">
        <v>30</v>
      </c>
      <c r="I22" s="71"/>
      <c r="J22" s="72"/>
      <c r="K22" s="70" t="s">
        <v>30</v>
      </c>
      <c r="L22" s="71"/>
      <c r="M22" s="72"/>
      <c r="N22" s="70" t="s">
        <v>30</v>
      </c>
      <c r="O22" s="71"/>
      <c r="P22" s="72"/>
      <c r="Q22" s="70" t="s">
        <v>30</v>
      </c>
      <c r="R22" s="71"/>
      <c r="S22" s="72"/>
      <c r="T22" s="70" t="s">
        <v>30</v>
      </c>
      <c r="U22" s="71"/>
      <c r="V22" s="72"/>
      <c r="W22" s="70" t="s">
        <v>30</v>
      </c>
      <c r="X22" s="71"/>
      <c r="Y22" s="72"/>
      <c r="Z22" s="70" t="s">
        <v>30</v>
      </c>
      <c r="AA22" s="71"/>
      <c r="AB22" s="72"/>
      <c r="AC22" s="70" t="s">
        <v>30</v>
      </c>
      <c r="AD22" s="71"/>
      <c r="AE22" s="72"/>
      <c r="AF22" s="70" t="s">
        <v>30</v>
      </c>
      <c r="AG22" s="71"/>
      <c r="AH22" s="72"/>
      <c r="AI22" s="70" t="s">
        <v>30</v>
      </c>
      <c r="AJ22" s="71"/>
      <c r="AK22" s="72"/>
      <c r="AL22" s="70" t="s">
        <v>30</v>
      </c>
      <c r="AM22" s="71"/>
      <c r="AN22" s="72"/>
      <c r="AO22" s="70" t="s">
        <v>30</v>
      </c>
      <c r="AP22" s="71"/>
      <c r="AQ22" s="72"/>
    </row>
    <row r="23" spans="1:81" s="2" customFormat="1" ht="16.5" customHeight="1" x14ac:dyDescent="0.25">
      <c r="A23" s="74" t="s">
        <v>32</v>
      </c>
      <c r="B23" s="91"/>
      <c r="C23" s="44"/>
      <c r="D23" s="92"/>
      <c r="E23" s="93"/>
      <c r="F23" s="176" t="s">
        <v>25</v>
      </c>
      <c r="G23" s="324"/>
      <c r="H23" s="290">
        <f t="shared" ref="H23:AQ25" si="0">H15+H7</f>
        <v>0</v>
      </c>
      <c r="I23" s="291">
        <f t="shared" si="0"/>
        <v>0</v>
      </c>
      <c r="J23" s="292">
        <f t="shared" si="0"/>
        <v>0</v>
      </c>
      <c r="K23" s="290">
        <f t="shared" si="0"/>
        <v>0</v>
      </c>
      <c r="L23" s="291">
        <f t="shared" si="0"/>
        <v>0</v>
      </c>
      <c r="M23" s="292">
        <f t="shared" si="0"/>
        <v>0</v>
      </c>
      <c r="N23" s="290">
        <f t="shared" si="0"/>
        <v>0</v>
      </c>
      <c r="O23" s="291">
        <f t="shared" si="0"/>
        <v>0</v>
      </c>
      <c r="P23" s="292">
        <f t="shared" si="0"/>
        <v>0</v>
      </c>
      <c r="Q23" s="290">
        <f t="shared" si="0"/>
        <v>0</v>
      </c>
      <c r="R23" s="291">
        <f t="shared" si="0"/>
        <v>0</v>
      </c>
      <c r="S23" s="292">
        <f t="shared" si="0"/>
        <v>0</v>
      </c>
      <c r="T23" s="290">
        <f t="shared" si="0"/>
        <v>0</v>
      </c>
      <c r="U23" s="291">
        <f t="shared" si="0"/>
        <v>0</v>
      </c>
      <c r="V23" s="292">
        <f t="shared" si="0"/>
        <v>0</v>
      </c>
      <c r="W23" s="290">
        <f t="shared" si="0"/>
        <v>0</v>
      </c>
      <c r="X23" s="291">
        <f t="shared" si="0"/>
        <v>0</v>
      </c>
      <c r="Y23" s="292">
        <f t="shared" si="0"/>
        <v>0</v>
      </c>
      <c r="Z23" s="290">
        <f t="shared" si="0"/>
        <v>0</v>
      </c>
      <c r="AA23" s="291">
        <f t="shared" si="0"/>
        <v>0</v>
      </c>
      <c r="AB23" s="292">
        <f t="shared" si="0"/>
        <v>0</v>
      </c>
      <c r="AC23" s="290">
        <f t="shared" si="0"/>
        <v>0</v>
      </c>
      <c r="AD23" s="291">
        <f t="shared" si="0"/>
        <v>0</v>
      </c>
      <c r="AE23" s="292">
        <f t="shared" si="0"/>
        <v>0</v>
      </c>
      <c r="AF23" s="290">
        <f t="shared" si="0"/>
        <v>0</v>
      </c>
      <c r="AG23" s="291">
        <f t="shared" si="0"/>
        <v>0</v>
      </c>
      <c r="AH23" s="292">
        <f t="shared" si="0"/>
        <v>0</v>
      </c>
      <c r="AI23" s="290">
        <f t="shared" si="0"/>
        <v>0</v>
      </c>
      <c r="AJ23" s="291">
        <f t="shared" si="0"/>
        <v>0</v>
      </c>
      <c r="AK23" s="292">
        <f t="shared" si="0"/>
        <v>0</v>
      </c>
      <c r="AL23" s="290">
        <f t="shared" si="0"/>
        <v>0</v>
      </c>
      <c r="AM23" s="291">
        <f t="shared" si="0"/>
        <v>0</v>
      </c>
      <c r="AN23" s="292">
        <f t="shared" si="0"/>
        <v>0</v>
      </c>
      <c r="AO23" s="290">
        <f t="shared" si="0"/>
        <v>0</v>
      </c>
      <c r="AP23" s="291">
        <f t="shared" si="0"/>
        <v>0</v>
      </c>
      <c r="AQ23" s="292">
        <f t="shared" si="0"/>
        <v>0</v>
      </c>
    </row>
    <row r="24" spans="1:81" s="2" customFormat="1" ht="16.5" customHeight="1" x14ac:dyDescent="0.25">
      <c r="A24" s="54"/>
      <c r="B24" s="325"/>
      <c r="C24" s="55"/>
      <c r="D24" s="337"/>
      <c r="E24" s="338"/>
      <c r="F24" s="326" t="s">
        <v>143</v>
      </c>
      <c r="G24" s="327"/>
      <c r="H24" s="817">
        <f t="shared" si="0"/>
        <v>7.4121046955304148</v>
      </c>
      <c r="I24" s="818">
        <f t="shared" si="0"/>
        <v>0.39400000000000002</v>
      </c>
      <c r="J24" s="819">
        <f t="shared" si="0"/>
        <v>0.22799999999999998</v>
      </c>
      <c r="K24" s="817">
        <f t="shared" si="0"/>
        <v>6.9715177029595647</v>
      </c>
      <c r="L24" s="818">
        <f t="shared" si="0"/>
        <v>0.371</v>
      </c>
      <c r="M24" s="819">
        <f t="shared" si="0"/>
        <v>0.21</v>
      </c>
      <c r="N24" s="817">
        <f t="shared" si="0"/>
        <v>7.2081960465085455</v>
      </c>
      <c r="O24" s="818">
        <f t="shared" si="0"/>
        <v>0.38</v>
      </c>
      <c r="P24" s="819">
        <f t="shared" si="0"/>
        <v>0.22700000000000001</v>
      </c>
      <c r="Q24" s="817">
        <f t="shared" si="0"/>
        <v>7.5962547539030325</v>
      </c>
      <c r="R24" s="818">
        <f t="shared" si="0"/>
        <v>0.41</v>
      </c>
      <c r="S24" s="819">
        <f t="shared" si="0"/>
        <v>0.23600000000000002</v>
      </c>
      <c r="T24" s="817">
        <f t="shared" si="0"/>
        <v>8.3371092819752164</v>
      </c>
      <c r="U24" s="818">
        <f t="shared" si="0"/>
        <v>0.46400000000000002</v>
      </c>
      <c r="V24" s="819">
        <f t="shared" si="0"/>
        <v>0.23300000000000001</v>
      </c>
      <c r="W24" s="817">
        <f t="shared" si="0"/>
        <v>10.817941200661416</v>
      </c>
      <c r="X24" s="818">
        <f t="shared" si="0"/>
        <v>0.63</v>
      </c>
      <c r="Y24" s="819">
        <f t="shared" si="0"/>
        <v>0.22800000000000001</v>
      </c>
      <c r="Z24" s="817">
        <f t="shared" si="0"/>
        <v>11.224131446040769</v>
      </c>
      <c r="AA24" s="818">
        <f t="shared" si="0"/>
        <v>0.64900000000000002</v>
      </c>
      <c r="AB24" s="819">
        <f t="shared" si="0"/>
        <v>0.22799999999999998</v>
      </c>
      <c r="AC24" s="817">
        <f t="shared" si="0"/>
        <v>12.308491910549966</v>
      </c>
      <c r="AD24" s="818">
        <f t="shared" si="0"/>
        <v>0.70199999999999996</v>
      </c>
      <c r="AE24" s="819">
        <f t="shared" si="0"/>
        <v>0.26</v>
      </c>
      <c r="AF24" s="817">
        <f t="shared" si="0"/>
        <v>12.392956738571179</v>
      </c>
      <c r="AG24" s="818">
        <f t="shared" si="0"/>
        <v>0.71</v>
      </c>
      <c r="AH24" s="819">
        <f t="shared" si="0"/>
        <v>0.255</v>
      </c>
      <c r="AI24" s="817">
        <f t="shared" si="0"/>
        <v>12.325697880533745</v>
      </c>
      <c r="AJ24" s="818">
        <f t="shared" si="0"/>
        <v>0.70199999999999996</v>
      </c>
      <c r="AK24" s="819">
        <f t="shared" si="0"/>
        <v>0.26600000000000001</v>
      </c>
      <c r="AL24" s="817">
        <f t="shared" si="0"/>
        <v>12.123318060843118</v>
      </c>
      <c r="AM24" s="818">
        <f t="shared" si="0"/>
        <v>0.69399999999999995</v>
      </c>
      <c r="AN24" s="819">
        <f t="shared" si="0"/>
        <v>0.25900000000000001</v>
      </c>
      <c r="AO24" s="817">
        <f t="shared" si="0"/>
        <v>11.216387308698639</v>
      </c>
      <c r="AP24" s="818">
        <f t="shared" si="0"/>
        <v>0.63400000000000001</v>
      </c>
      <c r="AQ24" s="819">
        <f t="shared" si="0"/>
        <v>0.25800000000000001</v>
      </c>
    </row>
    <row r="25" spans="1:81" s="2" customFormat="1" ht="16.5" customHeight="1" thickBot="1" x14ac:dyDescent="0.3">
      <c r="A25" s="79"/>
      <c r="B25" s="96"/>
      <c r="C25" s="80"/>
      <c r="D25" s="97"/>
      <c r="E25" s="98"/>
      <c r="F25" s="331" t="s">
        <v>26</v>
      </c>
      <c r="G25" s="332"/>
      <c r="H25" s="61">
        <f t="shared" si="0"/>
        <v>158.75343754498223</v>
      </c>
      <c r="I25" s="99">
        <f t="shared" si="0"/>
        <v>2.5669999999999997</v>
      </c>
      <c r="J25" s="100">
        <f t="shared" si="0"/>
        <v>1.2100000000000002</v>
      </c>
      <c r="K25" s="61">
        <f>K17+K9</f>
        <v>148.71917198243455</v>
      </c>
      <c r="L25" s="99">
        <f t="shared" si="0"/>
        <v>2.4160000000000004</v>
      </c>
      <c r="M25" s="100">
        <f t="shared" si="0"/>
        <v>1.0859999999999999</v>
      </c>
      <c r="N25" s="61">
        <f t="shared" si="0"/>
        <v>146.63128941405279</v>
      </c>
      <c r="O25" s="99">
        <f t="shared" si="0"/>
        <v>2.3850000000000002</v>
      </c>
      <c r="P25" s="100">
        <f t="shared" si="0"/>
        <v>1.125</v>
      </c>
      <c r="Q25" s="61">
        <f t="shared" si="0"/>
        <v>151.51109387796399</v>
      </c>
      <c r="R25" s="99">
        <f t="shared" si="0"/>
        <v>2.5019999999999998</v>
      </c>
      <c r="S25" s="100">
        <f t="shared" si="0"/>
        <v>1.1440000000000001</v>
      </c>
      <c r="T25" s="61">
        <f t="shared" si="0"/>
        <v>179.39957788339382</v>
      </c>
      <c r="U25" s="99">
        <f t="shared" si="0"/>
        <v>3.0449999999999999</v>
      </c>
      <c r="V25" s="100">
        <f t="shared" si="0"/>
        <v>1.157</v>
      </c>
      <c r="W25" s="61">
        <f t="shared" si="0"/>
        <v>211.25815960459647</v>
      </c>
      <c r="X25" s="99">
        <f t="shared" si="0"/>
        <v>3.6289999999999996</v>
      </c>
      <c r="Y25" s="100">
        <f t="shared" si="0"/>
        <v>1.1640000000000001</v>
      </c>
      <c r="Z25" s="61">
        <f t="shared" si="0"/>
        <v>224.47738090247833</v>
      </c>
      <c r="AA25" s="99">
        <f t="shared" si="0"/>
        <v>3.8369999999999997</v>
      </c>
      <c r="AB25" s="100">
        <f t="shared" si="0"/>
        <v>1.2170000000000001</v>
      </c>
      <c r="AC25" s="61">
        <f t="shared" si="0"/>
        <v>245.60977541387604</v>
      </c>
      <c r="AD25" s="99">
        <f t="shared" si="0"/>
        <v>4.1719999999999997</v>
      </c>
      <c r="AE25" s="100">
        <f t="shared" si="0"/>
        <v>1.3159999999999998</v>
      </c>
      <c r="AF25" s="61">
        <f t="shared" si="0"/>
        <v>248.0173247241558</v>
      </c>
      <c r="AG25" s="99">
        <f t="shared" si="0"/>
        <v>4.1879999999999997</v>
      </c>
      <c r="AH25" s="100">
        <f t="shared" si="0"/>
        <v>1.401</v>
      </c>
      <c r="AI25" s="61">
        <f t="shared" si="0"/>
        <v>247.88182786056294</v>
      </c>
      <c r="AJ25" s="99">
        <f t="shared" si="0"/>
        <v>4.1970000000000001</v>
      </c>
      <c r="AK25" s="100">
        <f t="shared" si="0"/>
        <v>1.367</v>
      </c>
      <c r="AL25" s="61">
        <f t="shared" si="0"/>
        <v>250.4445573146165</v>
      </c>
      <c r="AM25" s="99">
        <f t="shared" si="0"/>
        <v>4.242</v>
      </c>
      <c r="AN25" s="100">
        <f t="shared" si="0"/>
        <v>1.3800000000000001</v>
      </c>
      <c r="AO25" s="61">
        <f t="shared" si="0"/>
        <v>231.93488143762676</v>
      </c>
      <c r="AP25" s="99">
        <f t="shared" si="0"/>
        <v>3.9129999999999998</v>
      </c>
      <c r="AQ25" s="100">
        <f t="shared" si="0"/>
        <v>1.325</v>
      </c>
    </row>
    <row r="26" spans="1:81" s="2" customFormat="1" ht="16.5" customHeight="1" x14ac:dyDescent="0.25">
      <c r="A26" s="101" t="s">
        <v>33</v>
      </c>
      <c r="B26" s="822">
        <v>0</v>
      </c>
      <c r="C26" s="103"/>
      <c r="D26" s="101" t="s">
        <v>34</v>
      </c>
      <c r="E26" s="808">
        <v>0</v>
      </c>
      <c r="F26" s="808"/>
      <c r="G26" s="761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105"/>
    </row>
    <row r="27" spans="1:81" s="2" customFormat="1" ht="16.5" customHeight="1" x14ac:dyDescent="0.25">
      <c r="A27" s="234" t="s">
        <v>144</v>
      </c>
      <c r="B27" s="341">
        <f>(I24+L24+O24+R24+U24+X24+AA24+AD24+AG24+AJ24+AM24+AP24+I93+L93+O93+R93+U93+X93+AA93+AD93+AG93+AJ93+AM93+AP93)/SQRT((I24+L24+O24+R24+U24+X24+AA24+AD24+AG24+AJ24+AM24+AP24+I93+L93+O93+R93+U93+X93+AA93+AD93+AG93+AJ93+AM93+AP93)^2+(J24+M24+P24+S24+V24+Y24+AB24+AE24+AH24+AK24+AN24+J93+M93+P93+S93+V93+Y93+AB93+AE93+AH93+AK93+AN93+AQ93+AQ24)^2)</f>
        <v>0.91902926273320762</v>
      </c>
      <c r="C27" s="342"/>
      <c r="D27" s="234" t="s">
        <v>145</v>
      </c>
      <c r="E27" s="104">
        <f>(J24+M24+P24+S24+V24+Y24+AB24+AE24+AH24+AK24+AN24+J93+M93+P93+S93+V93+Y93+AB93+AE93+AH93+AK93+AN93+AQ93+AQ24)/(I24+L24+O24+R24+U24+X24+AA24+AD24+AG24+AJ24+AM24+AP24+I93+L93+O93+R93+U93+X93+AA93+AD93+AG93+AJ93+AM93+AP93)</f>
        <v>0.42891921800073773</v>
      </c>
      <c r="F27" s="104"/>
      <c r="G27" s="105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105"/>
    </row>
    <row r="28" spans="1:81" s="2" customFormat="1" ht="16.5" customHeight="1" thickBot="1" x14ac:dyDescent="0.3">
      <c r="A28" s="106" t="s">
        <v>35</v>
      </c>
      <c r="B28" s="107">
        <f>(I25+L25+O25+R25+U25+X25+AA25+AD25+AG25+AJ25+AM25+AP25+I94+L94+O94+R94+U94+X94+AA94+AD94+AG94+AJ94+AM94+AP94)/SQRT((I25+L25+O25+R25+U25+X25+AA25+AD25+AG25+AJ25+AM25+AP25+I94+L94+O94+R94+U94+X94+AA94+AD94+AG94+AJ94+AM94+AP94)^2+(J25+M25+P25+S25+V25+Y25+AB25+AE25+AH25+AK25+AN25+J94+M94+P94+S94+V94+Y94+AB94+AE94+AH94+AK94+AN94+AQ94+AQ25)^2)</f>
        <v>0.94214407219485719</v>
      </c>
      <c r="C28" s="108"/>
      <c r="D28" s="106" t="s">
        <v>36</v>
      </c>
      <c r="E28" s="110">
        <f>(J25+M25+P25+S25+V25+Y25+AB25+AE25+AH25+AK25+AN25+J94+M94+P94+S94+V94+Y94+AB94+AE94+AH94+AK94+AN94+AQ94+AQ25)/(I25+L25+O25+R25+U25+X25+AA25+AD25+AG25+AJ25+AM25+AP25+I94+L94+O94+R94+U94+X94+AA94+AD94+AG94+AJ94+AM94+AP94)</f>
        <v>0.35579294571950681</v>
      </c>
      <c r="F28" s="110"/>
      <c r="G28" s="111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1"/>
    </row>
    <row r="29" spans="1:81" s="2" customFormat="1" ht="16.5" customHeight="1" thickBot="1" x14ac:dyDescent="0.3">
      <c r="A29" s="113"/>
      <c r="B29" s="114"/>
      <c r="C29" s="114"/>
      <c r="D29" s="115"/>
      <c r="E29" s="116"/>
      <c r="F29" s="115"/>
      <c r="G29" s="116"/>
      <c r="H29" s="117"/>
      <c r="I29" s="115"/>
      <c r="J29" s="115"/>
      <c r="K29" s="117"/>
      <c r="L29" s="115"/>
      <c r="M29" s="115"/>
      <c r="N29" s="117"/>
      <c r="O29" s="115"/>
      <c r="P29" s="115"/>
      <c r="Q29" s="117"/>
      <c r="R29" s="115"/>
      <c r="S29" s="115"/>
      <c r="T29" s="117"/>
      <c r="U29" s="115"/>
      <c r="V29" s="115"/>
      <c r="W29" s="117"/>
      <c r="X29" s="115"/>
      <c r="Y29" s="115"/>
      <c r="Z29" s="117"/>
      <c r="AA29" s="115"/>
      <c r="AB29" s="115"/>
      <c r="AC29" s="117"/>
      <c r="AD29" s="115"/>
      <c r="AE29" s="115"/>
      <c r="AF29" s="117"/>
      <c r="AG29" s="115"/>
      <c r="AH29" s="115"/>
      <c r="AI29" s="117"/>
      <c r="AJ29" s="115"/>
      <c r="AK29" s="115"/>
      <c r="AL29" s="117"/>
      <c r="AM29" s="115"/>
      <c r="AN29" s="115"/>
      <c r="AO29" s="117"/>
      <c r="AP29" s="115"/>
      <c r="AQ29" s="115"/>
    </row>
    <row r="30" spans="1:81" s="2" customFormat="1" ht="16.5" customHeight="1" x14ac:dyDescent="0.25">
      <c r="A30" s="118" t="s">
        <v>37</v>
      </c>
      <c r="B30" s="119"/>
      <c r="C30" s="119"/>
      <c r="D30" s="76" t="s">
        <v>38</v>
      </c>
      <c r="E30" s="77"/>
      <c r="F30" s="77" t="s">
        <v>39</v>
      </c>
      <c r="G30" s="78"/>
      <c r="H30" s="120" t="s">
        <v>3</v>
      </c>
      <c r="I30" s="121"/>
      <c r="J30" s="122"/>
      <c r="K30" s="120" t="s">
        <v>4</v>
      </c>
      <c r="L30" s="121"/>
      <c r="M30" s="122"/>
      <c r="N30" s="120" t="s">
        <v>5</v>
      </c>
      <c r="O30" s="121"/>
      <c r="P30" s="122"/>
      <c r="Q30" s="120" t="s">
        <v>6</v>
      </c>
      <c r="R30" s="121"/>
      <c r="S30" s="122"/>
      <c r="T30" s="120" t="s">
        <v>7</v>
      </c>
      <c r="U30" s="121"/>
      <c r="V30" s="122"/>
      <c r="W30" s="120" t="s">
        <v>8</v>
      </c>
      <c r="X30" s="121"/>
      <c r="Y30" s="122"/>
      <c r="Z30" s="120" t="s">
        <v>9</v>
      </c>
      <c r="AA30" s="121"/>
      <c r="AB30" s="122"/>
      <c r="AC30" s="120" t="s">
        <v>10</v>
      </c>
      <c r="AD30" s="121"/>
      <c r="AE30" s="122"/>
      <c r="AF30" s="120" t="s">
        <v>11</v>
      </c>
      <c r="AG30" s="121"/>
      <c r="AH30" s="122"/>
      <c r="AI30" s="120" t="s">
        <v>12</v>
      </c>
      <c r="AJ30" s="121"/>
      <c r="AK30" s="122"/>
      <c r="AL30" s="120" t="s">
        <v>13</v>
      </c>
      <c r="AM30" s="121"/>
      <c r="AN30" s="122"/>
      <c r="AO30" s="120" t="s">
        <v>14</v>
      </c>
      <c r="AP30" s="121"/>
      <c r="AQ30" s="122"/>
    </row>
    <row r="31" spans="1:81" s="2" customFormat="1" ht="16.5" customHeight="1" thickBot="1" x14ac:dyDescent="0.3">
      <c r="A31" s="123" t="s">
        <v>146</v>
      </c>
      <c r="B31" s="124"/>
      <c r="C31" s="124"/>
      <c r="D31" s="834" t="s">
        <v>41</v>
      </c>
      <c r="E31" s="835" t="s">
        <v>42</v>
      </c>
      <c r="F31" s="836" t="s">
        <v>41</v>
      </c>
      <c r="G31" s="837" t="s">
        <v>42</v>
      </c>
      <c r="H31" s="132"/>
      <c r="I31" s="133"/>
      <c r="J31" s="134"/>
      <c r="K31" s="132"/>
      <c r="L31" s="133"/>
      <c r="M31" s="134"/>
      <c r="N31" s="132"/>
      <c r="O31" s="133"/>
      <c r="P31" s="134"/>
      <c r="Q31" s="132"/>
      <c r="R31" s="133"/>
      <c r="S31" s="134"/>
      <c r="T31" s="132"/>
      <c r="U31" s="133"/>
      <c r="V31" s="134"/>
      <c r="W31" s="132"/>
      <c r="X31" s="133"/>
      <c r="Y31" s="134"/>
      <c r="Z31" s="132"/>
      <c r="AA31" s="133"/>
      <c r="AB31" s="134"/>
      <c r="AC31" s="132"/>
      <c r="AD31" s="133"/>
      <c r="AE31" s="134"/>
      <c r="AF31" s="132"/>
      <c r="AG31" s="133"/>
      <c r="AH31" s="134"/>
      <c r="AI31" s="132"/>
      <c r="AJ31" s="133"/>
      <c r="AK31" s="134"/>
      <c r="AL31" s="132"/>
      <c r="AM31" s="133"/>
      <c r="AN31" s="134"/>
      <c r="AO31" s="132"/>
      <c r="AP31" s="133"/>
      <c r="AQ31" s="134"/>
    </row>
    <row r="32" spans="1:81" s="2" customFormat="1" ht="16.5" customHeight="1" x14ac:dyDescent="0.25">
      <c r="A32" s="145" t="s">
        <v>298</v>
      </c>
      <c r="B32" s="146" t="s">
        <v>299</v>
      </c>
      <c r="C32" s="838"/>
      <c r="D32" s="839"/>
      <c r="E32" s="840"/>
      <c r="F32" s="841"/>
      <c r="G32" s="842"/>
      <c r="H32" s="299">
        <f>SQRT(I32^2+J32^2)*1000/(1.73*H20)</f>
        <v>2.8012340071159447</v>
      </c>
      <c r="I32" s="843">
        <v>0.14899999999999999</v>
      </c>
      <c r="J32" s="844">
        <v>8.5999999999999993E-2</v>
      </c>
      <c r="K32" s="299">
        <f>SQRT(L32^2+M32^2)*1000/(1.73*K20)</f>
        <v>2.1907200720091997</v>
      </c>
      <c r="L32" s="843">
        <v>0.12</v>
      </c>
      <c r="M32" s="844">
        <v>0.06</v>
      </c>
      <c r="N32" s="299">
        <f>SQRT(O32^2+P32^2)*1000/(1.73*N20)</f>
        <v>2.2458278465608297</v>
      </c>
      <c r="O32" s="843">
        <v>0.12</v>
      </c>
      <c r="P32" s="844">
        <v>6.8000000000000005E-2</v>
      </c>
      <c r="Q32" s="299">
        <f>SQRT(R32^2+S32^2)*1000/(1.73*Q20)</f>
        <v>2.3143677259765258</v>
      </c>
      <c r="R32" s="843">
        <v>0.126</v>
      </c>
      <c r="S32" s="844">
        <v>7.0000000000000007E-2</v>
      </c>
      <c r="T32" s="299">
        <f>SQRT(U32^2+V32^2)*1000/(1.73*T20)</f>
        <v>2.4990464301019548</v>
      </c>
      <c r="U32" s="843">
        <v>0.14000000000000001</v>
      </c>
      <c r="V32" s="844">
        <v>6.8000000000000005E-2</v>
      </c>
      <c r="W32" s="299">
        <f>SQRT(X32^2+Y32^2)*1000/(1.73*W20)</f>
        <v>3.4759304117494687</v>
      </c>
      <c r="X32" s="843">
        <v>0.20799999999999999</v>
      </c>
      <c r="Y32" s="844">
        <v>0.06</v>
      </c>
      <c r="Z32" s="299">
        <f>SQRT(AA32^2+AB32^2)*1000/(1.73*Z20)</f>
        <v>3.7548825581933474</v>
      </c>
      <c r="AA32" s="843">
        <v>0.224</v>
      </c>
      <c r="AB32" s="844">
        <v>5.1999999999999998E-2</v>
      </c>
      <c r="AC32" s="299">
        <f>SQRT(AD32^2+AE32^2)*1000/(1.73*AC20)</f>
        <v>3.9953798552714357</v>
      </c>
      <c r="AD32" s="843">
        <v>0.23699999999999999</v>
      </c>
      <c r="AE32" s="844">
        <v>5.8000000000000003E-2</v>
      </c>
      <c r="AF32" s="299">
        <f>SQRT(AG32^2+AH32^2)*1000/(1.73*AF20)</f>
        <v>4.3450041488709825</v>
      </c>
      <c r="AG32" s="843">
        <v>0.25800000000000001</v>
      </c>
      <c r="AH32" s="844">
        <v>6.2E-2</v>
      </c>
      <c r="AI32" s="299">
        <f>SQRT(AJ32^2+AK32^2)*1000/(1.73*AI20)</f>
        <v>4.0989666682232437</v>
      </c>
      <c r="AJ32" s="843">
        <v>0.24199999999999999</v>
      </c>
      <c r="AK32" s="844">
        <v>6.4000000000000001E-2</v>
      </c>
      <c r="AL32" s="299">
        <f>SQRT(AM32^2+AN32^2)*1000/(1.73*AL20)</f>
        <v>3.7523964687359004</v>
      </c>
      <c r="AM32" s="843">
        <v>0.221</v>
      </c>
      <c r="AN32" s="844">
        <v>6.3E-2</v>
      </c>
      <c r="AO32" s="299">
        <f>SQRT(AP32^2+AQ32^2)*1000/(1.73*AO20)</f>
        <v>3.638032054246072</v>
      </c>
      <c r="AP32" s="843">
        <v>0.214</v>
      </c>
      <c r="AQ32" s="844">
        <v>6.2E-2</v>
      </c>
      <c r="AR32" s="73"/>
      <c r="AS32" s="73"/>
      <c r="AT32" s="73"/>
      <c r="AU32" s="73"/>
      <c r="AV32" s="73"/>
      <c r="AW32" s="73"/>
    </row>
    <row r="33" spans="1:43" s="2" customFormat="1" ht="16.5" customHeight="1" thickBot="1" x14ac:dyDescent="0.3">
      <c r="A33" s="145" t="s">
        <v>298</v>
      </c>
      <c r="B33" s="146" t="s">
        <v>300</v>
      </c>
      <c r="C33" s="838"/>
      <c r="D33" s="845"/>
      <c r="E33" s="846"/>
      <c r="F33" s="847"/>
      <c r="G33" s="848"/>
      <c r="H33" s="299">
        <f>SQRT(I33^2+J33^2)*1000/(1.73*H20)</f>
        <v>4.6108706884144697</v>
      </c>
      <c r="I33" s="153">
        <v>0.245</v>
      </c>
      <c r="J33" s="278">
        <v>0.14199999999999999</v>
      </c>
      <c r="K33" s="299">
        <f>SQRT(L33^2+M33^2)*1000/(1.73*K20)</f>
        <v>4.7745916250806504</v>
      </c>
      <c r="L33" s="153">
        <v>0.251</v>
      </c>
      <c r="M33" s="278">
        <v>0.15</v>
      </c>
      <c r="N33" s="299">
        <f>SQRT(O33^2+P33^2)*1000/(1.73*N20)</f>
        <v>4.9623681999477158</v>
      </c>
      <c r="O33" s="153">
        <v>0.26</v>
      </c>
      <c r="P33" s="278">
        <v>0.159</v>
      </c>
      <c r="Q33" s="299">
        <f>SQRT(R33^2+S33^2)*1000/(1.73*Q20)</f>
        <v>5.2818870279265067</v>
      </c>
      <c r="R33" s="153">
        <v>0.28399999999999997</v>
      </c>
      <c r="S33" s="278">
        <v>0.16600000000000001</v>
      </c>
      <c r="T33" s="299">
        <f>SQRT(U33^2+V33^2)*1000/(1.73*T20)</f>
        <v>5.8380628518732616</v>
      </c>
      <c r="U33" s="153">
        <v>0.32400000000000001</v>
      </c>
      <c r="V33" s="278">
        <v>0.16500000000000001</v>
      </c>
      <c r="W33" s="299">
        <f>SQRT(X33^2+Y33^2)*1000/(1.73*W20)</f>
        <v>7.2930540225492777</v>
      </c>
      <c r="X33" s="153">
        <v>0.42199999999999999</v>
      </c>
      <c r="Y33" s="278">
        <v>0.16800000000000001</v>
      </c>
      <c r="Z33" s="299">
        <f>SQRT(AA33^2+AB33^2)*1000/(1.73*Z20)</f>
        <v>7.511202882911034</v>
      </c>
      <c r="AA33" s="153">
        <v>0.42499999999999999</v>
      </c>
      <c r="AB33" s="278">
        <v>0.17599999999999999</v>
      </c>
      <c r="AC33" s="299">
        <f>SQRT(AD33^2+AE33^2)*1000/(1.73*AC20)</f>
        <v>8.3017615443260553</v>
      </c>
      <c r="AD33" s="153">
        <v>0.46500000000000002</v>
      </c>
      <c r="AE33" s="278">
        <v>0.20200000000000001</v>
      </c>
      <c r="AF33" s="299">
        <f>SQRT(AG33^2+AH33^2)*1000/(1.73*AF20)</f>
        <v>8.0479525897001967</v>
      </c>
      <c r="AG33" s="153">
        <v>0.45200000000000001</v>
      </c>
      <c r="AH33" s="278">
        <v>0.193</v>
      </c>
      <c r="AI33" s="299">
        <f>SQRT(AJ33^2+AK33^2)*1000/(1.73*AI20)</f>
        <v>8.2267312123105008</v>
      </c>
      <c r="AJ33" s="153">
        <v>0.46</v>
      </c>
      <c r="AK33" s="278">
        <v>0.20200000000000001</v>
      </c>
      <c r="AL33" s="299">
        <f>SQRT(AM33^2+AN33^2)*1000/(1.73*AL20)</f>
        <v>8.3602915737821863</v>
      </c>
      <c r="AM33" s="153">
        <v>0.47299999999999998</v>
      </c>
      <c r="AN33" s="278">
        <v>0.19600000000000001</v>
      </c>
      <c r="AO33" s="299">
        <f>SQRT(AP33^2+AQ33^2)*1000/(1.73*AO20)</f>
        <v>7.5680492146388394</v>
      </c>
      <c r="AP33" s="153">
        <v>0.42</v>
      </c>
      <c r="AQ33" s="278">
        <v>0.19600000000000001</v>
      </c>
    </row>
    <row r="34" spans="1:43" s="2" customFormat="1" ht="16.5" customHeight="1" x14ac:dyDescent="0.25">
      <c r="A34" s="176" t="s">
        <v>153</v>
      </c>
      <c r="B34" s="177"/>
      <c r="C34" s="177"/>
      <c r="D34" s="849"/>
      <c r="E34" s="849"/>
      <c r="F34" s="849"/>
      <c r="G34" s="850"/>
      <c r="H34" s="142">
        <f>H32</f>
        <v>2.8012340071159447</v>
      </c>
      <c r="I34" s="143">
        <f t="shared" ref="I34:AQ35" si="1">I32</f>
        <v>0.14899999999999999</v>
      </c>
      <c r="J34" s="282">
        <f t="shared" si="1"/>
        <v>8.5999999999999993E-2</v>
      </c>
      <c r="K34" s="142">
        <f t="shared" si="1"/>
        <v>2.1907200720091997</v>
      </c>
      <c r="L34" s="143">
        <f t="shared" si="1"/>
        <v>0.12</v>
      </c>
      <c r="M34" s="282">
        <f t="shared" si="1"/>
        <v>0.06</v>
      </c>
      <c r="N34" s="142">
        <f t="shared" si="1"/>
        <v>2.2458278465608297</v>
      </c>
      <c r="O34" s="143">
        <f t="shared" si="1"/>
        <v>0.12</v>
      </c>
      <c r="P34" s="282">
        <f t="shared" si="1"/>
        <v>6.8000000000000005E-2</v>
      </c>
      <c r="Q34" s="142">
        <f t="shared" si="1"/>
        <v>2.3143677259765258</v>
      </c>
      <c r="R34" s="143">
        <f t="shared" si="1"/>
        <v>0.126</v>
      </c>
      <c r="S34" s="282">
        <f t="shared" si="1"/>
        <v>7.0000000000000007E-2</v>
      </c>
      <c r="T34" s="142">
        <f t="shared" si="1"/>
        <v>2.4990464301019548</v>
      </c>
      <c r="U34" s="143">
        <f t="shared" si="1"/>
        <v>0.14000000000000001</v>
      </c>
      <c r="V34" s="282">
        <f t="shared" si="1"/>
        <v>6.8000000000000005E-2</v>
      </c>
      <c r="W34" s="142">
        <f t="shared" si="1"/>
        <v>3.4759304117494687</v>
      </c>
      <c r="X34" s="143">
        <f t="shared" si="1"/>
        <v>0.20799999999999999</v>
      </c>
      <c r="Y34" s="282">
        <f t="shared" si="1"/>
        <v>0.06</v>
      </c>
      <c r="Z34" s="142">
        <f t="shared" si="1"/>
        <v>3.7548825581933474</v>
      </c>
      <c r="AA34" s="143">
        <f t="shared" si="1"/>
        <v>0.224</v>
      </c>
      <c r="AB34" s="282">
        <f t="shared" si="1"/>
        <v>5.1999999999999998E-2</v>
      </c>
      <c r="AC34" s="142">
        <f t="shared" si="1"/>
        <v>3.9953798552714357</v>
      </c>
      <c r="AD34" s="143">
        <f t="shared" si="1"/>
        <v>0.23699999999999999</v>
      </c>
      <c r="AE34" s="282">
        <f t="shared" si="1"/>
        <v>5.8000000000000003E-2</v>
      </c>
      <c r="AF34" s="142">
        <f t="shared" si="1"/>
        <v>4.3450041488709825</v>
      </c>
      <c r="AG34" s="143">
        <f t="shared" si="1"/>
        <v>0.25800000000000001</v>
      </c>
      <c r="AH34" s="282">
        <f t="shared" si="1"/>
        <v>6.2E-2</v>
      </c>
      <c r="AI34" s="142">
        <f t="shared" si="1"/>
        <v>4.0989666682232437</v>
      </c>
      <c r="AJ34" s="143">
        <f t="shared" si="1"/>
        <v>0.24199999999999999</v>
      </c>
      <c r="AK34" s="282">
        <f t="shared" si="1"/>
        <v>6.4000000000000001E-2</v>
      </c>
      <c r="AL34" s="142">
        <f t="shared" si="1"/>
        <v>3.7523964687359004</v>
      </c>
      <c r="AM34" s="143">
        <f t="shared" si="1"/>
        <v>0.221</v>
      </c>
      <c r="AN34" s="282">
        <f t="shared" si="1"/>
        <v>6.3E-2</v>
      </c>
      <c r="AO34" s="142">
        <f t="shared" si="1"/>
        <v>3.638032054246072</v>
      </c>
      <c r="AP34" s="143">
        <f t="shared" si="1"/>
        <v>0.214</v>
      </c>
      <c r="AQ34" s="282">
        <f t="shared" si="1"/>
        <v>6.2E-2</v>
      </c>
    </row>
    <row r="35" spans="1:43" s="2" customFormat="1" ht="16.5" customHeight="1" thickBot="1" x14ac:dyDescent="0.3">
      <c r="A35" s="179" t="s">
        <v>154</v>
      </c>
      <c r="B35" s="180"/>
      <c r="C35" s="180"/>
      <c r="D35" s="180"/>
      <c r="E35" s="180"/>
      <c r="F35" s="180"/>
      <c r="G35" s="181"/>
      <c r="H35" s="182">
        <f>H33</f>
        <v>4.6108706884144697</v>
      </c>
      <c r="I35" s="183">
        <f t="shared" si="1"/>
        <v>0.245</v>
      </c>
      <c r="J35" s="284">
        <f t="shared" si="1"/>
        <v>0.14199999999999999</v>
      </c>
      <c r="K35" s="182">
        <f t="shared" si="1"/>
        <v>4.7745916250806504</v>
      </c>
      <c r="L35" s="183">
        <f t="shared" si="1"/>
        <v>0.251</v>
      </c>
      <c r="M35" s="284">
        <f t="shared" si="1"/>
        <v>0.15</v>
      </c>
      <c r="N35" s="182">
        <f t="shared" si="1"/>
        <v>4.9623681999477158</v>
      </c>
      <c r="O35" s="183">
        <f t="shared" si="1"/>
        <v>0.26</v>
      </c>
      <c r="P35" s="284">
        <f t="shared" si="1"/>
        <v>0.159</v>
      </c>
      <c r="Q35" s="182">
        <f t="shared" si="1"/>
        <v>5.2818870279265067</v>
      </c>
      <c r="R35" s="183">
        <f t="shared" si="1"/>
        <v>0.28399999999999997</v>
      </c>
      <c r="S35" s="284">
        <f t="shared" si="1"/>
        <v>0.16600000000000001</v>
      </c>
      <c r="T35" s="182">
        <f t="shared" si="1"/>
        <v>5.8380628518732616</v>
      </c>
      <c r="U35" s="183">
        <f t="shared" si="1"/>
        <v>0.32400000000000001</v>
      </c>
      <c r="V35" s="284">
        <f t="shared" si="1"/>
        <v>0.16500000000000001</v>
      </c>
      <c r="W35" s="182">
        <f t="shared" si="1"/>
        <v>7.2930540225492777</v>
      </c>
      <c r="X35" s="183">
        <f t="shared" si="1"/>
        <v>0.42199999999999999</v>
      </c>
      <c r="Y35" s="284">
        <f t="shared" si="1"/>
        <v>0.16800000000000001</v>
      </c>
      <c r="Z35" s="182">
        <f t="shared" si="1"/>
        <v>7.511202882911034</v>
      </c>
      <c r="AA35" s="183">
        <f t="shared" si="1"/>
        <v>0.42499999999999999</v>
      </c>
      <c r="AB35" s="284">
        <f t="shared" si="1"/>
        <v>0.17599999999999999</v>
      </c>
      <c r="AC35" s="182">
        <f t="shared" si="1"/>
        <v>8.3017615443260553</v>
      </c>
      <c r="AD35" s="183">
        <f t="shared" si="1"/>
        <v>0.46500000000000002</v>
      </c>
      <c r="AE35" s="284">
        <f t="shared" si="1"/>
        <v>0.20200000000000001</v>
      </c>
      <c r="AF35" s="182">
        <f t="shared" si="1"/>
        <v>8.0479525897001967</v>
      </c>
      <c r="AG35" s="183">
        <f t="shared" si="1"/>
        <v>0.45200000000000001</v>
      </c>
      <c r="AH35" s="284">
        <f t="shared" si="1"/>
        <v>0.193</v>
      </c>
      <c r="AI35" s="182">
        <f t="shared" si="1"/>
        <v>8.2267312123105008</v>
      </c>
      <c r="AJ35" s="183">
        <f t="shared" si="1"/>
        <v>0.46</v>
      </c>
      <c r="AK35" s="284">
        <f t="shared" si="1"/>
        <v>0.20200000000000001</v>
      </c>
      <c r="AL35" s="182">
        <f t="shared" si="1"/>
        <v>8.3602915737821863</v>
      </c>
      <c r="AM35" s="183">
        <f t="shared" si="1"/>
        <v>0.47299999999999998</v>
      </c>
      <c r="AN35" s="284">
        <f t="shared" si="1"/>
        <v>0.19600000000000001</v>
      </c>
      <c r="AO35" s="182">
        <f t="shared" si="1"/>
        <v>7.5680492146388394</v>
      </c>
      <c r="AP35" s="183">
        <f t="shared" si="1"/>
        <v>0.42</v>
      </c>
      <c r="AQ35" s="284">
        <f t="shared" si="1"/>
        <v>0.19600000000000001</v>
      </c>
    </row>
    <row r="36" spans="1:43" s="2" customFormat="1" ht="16.5" customHeight="1" thickBot="1" x14ac:dyDescent="0.3">
      <c r="A36" s="185" t="s">
        <v>155</v>
      </c>
      <c r="B36" s="186"/>
      <c r="C36" s="186"/>
      <c r="D36" s="186"/>
      <c r="E36" s="186"/>
      <c r="F36" s="186"/>
      <c r="G36" s="186"/>
      <c r="H36" s="187">
        <f>H34+H35</f>
        <v>7.4121046955304148</v>
      </c>
      <c r="I36" s="188">
        <f>I34+I35</f>
        <v>0.39400000000000002</v>
      </c>
      <c r="J36" s="286">
        <f>J34+J35</f>
        <v>0.22799999999999998</v>
      </c>
      <c r="K36" s="187">
        <f t="shared" ref="K36:AQ36" si="2">K34+K35</f>
        <v>6.9653116970898505</v>
      </c>
      <c r="L36" s="188">
        <f t="shared" si="2"/>
        <v>0.371</v>
      </c>
      <c r="M36" s="286">
        <f t="shared" si="2"/>
        <v>0.21</v>
      </c>
      <c r="N36" s="187">
        <f t="shared" si="2"/>
        <v>7.2081960465085455</v>
      </c>
      <c r="O36" s="188">
        <f t="shared" si="2"/>
        <v>0.38</v>
      </c>
      <c r="P36" s="286">
        <f t="shared" si="2"/>
        <v>0.22700000000000001</v>
      </c>
      <c r="Q36" s="187">
        <f t="shared" si="2"/>
        <v>7.5962547539030325</v>
      </c>
      <c r="R36" s="188">
        <f t="shared" si="2"/>
        <v>0.41</v>
      </c>
      <c r="S36" s="286">
        <f t="shared" si="2"/>
        <v>0.23600000000000002</v>
      </c>
      <c r="T36" s="187">
        <f t="shared" si="2"/>
        <v>8.3371092819752164</v>
      </c>
      <c r="U36" s="188">
        <f t="shared" si="2"/>
        <v>0.46400000000000002</v>
      </c>
      <c r="V36" s="286">
        <f t="shared" si="2"/>
        <v>0.23300000000000001</v>
      </c>
      <c r="W36" s="187">
        <f t="shared" si="2"/>
        <v>10.768984434298746</v>
      </c>
      <c r="X36" s="188">
        <f t="shared" si="2"/>
        <v>0.63</v>
      </c>
      <c r="Y36" s="286">
        <f t="shared" si="2"/>
        <v>0.22800000000000001</v>
      </c>
      <c r="Z36" s="187">
        <f t="shared" si="2"/>
        <v>11.266085441104382</v>
      </c>
      <c r="AA36" s="188">
        <f t="shared" si="2"/>
        <v>0.64900000000000002</v>
      </c>
      <c r="AB36" s="286">
        <f t="shared" si="2"/>
        <v>0.22799999999999998</v>
      </c>
      <c r="AC36" s="187">
        <f t="shared" si="2"/>
        <v>12.297141399597491</v>
      </c>
      <c r="AD36" s="188">
        <f t="shared" si="2"/>
        <v>0.70199999999999996</v>
      </c>
      <c r="AE36" s="286">
        <f t="shared" si="2"/>
        <v>0.26</v>
      </c>
      <c r="AF36" s="187">
        <f t="shared" si="2"/>
        <v>12.392956738571179</v>
      </c>
      <c r="AG36" s="188">
        <f t="shared" si="2"/>
        <v>0.71</v>
      </c>
      <c r="AH36" s="286">
        <f t="shared" si="2"/>
        <v>0.255</v>
      </c>
      <c r="AI36" s="187">
        <f t="shared" si="2"/>
        <v>12.325697880533745</v>
      </c>
      <c r="AJ36" s="188">
        <f t="shared" si="2"/>
        <v>0.70199999999999996</v>
      </c>
      <c r="AK36" s="286">
        <f t="shared" si="2"/>
        <v>0.26600000000000001</v>
      </c>
      <c r="AL36" s="187">
        <f t="shared" si="2"/>
        <v>12.112688042518087</v>
      </c>
      <c r="AM36" s="188">
        <f t="shared" si="2"/>
        <v>0.69399999999999995</v>
      </c>
      <c r="AN36" s="286">
        <f t="shared" si="2"/>
        <v>0.25900000000000001</v>
      </c>
      <c r="AO36" s="187">
        <f t="shared" si="2"/>
        <v>11.206081268884912</v>
      </c>
      <c r="AP36" s="188">
        <f t="shared" si="2"/>
        <v>0.63400000000000001</v>
      </c>
      <c r="AQ36" s="286">
        <f t="shared" si="2"/>
        <v>0.25800000000000001</v>
      </c>
    </row>
    <row r="37" spans="1:43" s="2" customFormat="1" ht="16.5" customHeight="1" thickBot="1" x14ac:dyDescent="0.3">
      <c r="A37" s="7"/>
      <c r="B37" s="345"/>
      <c r="C37" s="345"/>
      <c r="D37" s="346"/>
      <c r="E37" s="116"/>
      <c r="F37" s="346"/>
      <c r="G37" s="346"/>
      <c r="H37" s="347"/>
      <c r="I37" s="348"/>
      <c r="J37" s="348"/>
      <c r="K37" s="347"/>
      <c r="L37" s="348"/>
      <c r="M37" s="348"/>
      <c r="N37" s="347"/>
      <c r="O37" s="348"/>
      <c r="P37" s="348"/>
      <c r="Q37" s="347"/>
      <c r="R37" s="348"/>
      <c r="S37" s="348"/>
      <c r="T37" s="347"/>
      <c r="U37" s="348"/>
      <c r="V37" s="348"/>
      <c r="W37" s="347"/>
      <c r="X37" s="348"/>
      <c r="Y37" s="348"/>
      <c r="Z37" s="347"/>
      <c r="AA37" s="348"/>
      <c r="AB37" s="348"/>
      <c r="AC37" s="347"/>
      <c r="AD37" s="348"/>
      <c r="AE37" s="348"/>
      <c r="AF37" s="347"/>
      <c r="AG37" s="348"/>
      <c r="AH37" s="348"/>
      <c r="AI37" s="347"/>
      <c r="AJ37" s="348"/>
      <c r="AK37" s="348"/>
      <c r="AL37" s="347"/>
      <c r="AM37" s="348"/>
      <c r="AN37" s="348"/>
      <c r="AO37" s="347"/>
      <c r="AP37" s="348"/>
      <c r="AQ37" s="348"/>
    </row>
    <row r="38" spans="1:43" s="2" customFormat="1" ht="16.5" customHeight="1" x14ac:dyDescent="0.25">
      <c r="A38" s="118" t="s">
        <v>37</v>
      </c>
      <c r="B38" s="119"/>
      <c r="C38" s="119"/>
      <c r="D38" s="76" t="s">
        <v>38</v>
      </c>
      <c r="E38" s="77"/>
      <c r="F38" s="77" t="s">
        <v>39</v>
      </c>
      <c r="G38" s="78"/>
      <c r="H38" s="120" t="s">
        <v>3</v>
      </c>
      <c r="I38" s="121"/>
      <c r="J38" s="122"/>
      <c r="K38" s="120" t="s">
        <v>4</v>
      </c>
      <c r="L38" s="121"/>
      <c r="M38" s="122"/>
      <c r="N38" s="120" t="s">
        <v>5</v>
      </c>
      <c r="O38" s="121"/>
      <c r="P38" s="122"/>
      <c r="Q38" s="120" t="s">
        <v>6</v>
      </c>
      <c r="R38" s="121"/>
      <c r="S38" s="122"/>
      <c r="T38" s="120" t="s">
        <v>7</v>
      </c>
      <c r="U38" s="121"/>
      <c r="V38" s="122"/>
      <c r="W38" s="120" t="s">
        <v>8</v>
      </c>
      <c r="X38" s="121"/>
      <c r="Y38" s="122"/>
      <c r="Z38" s="120" t="s">
        <v>9</v>
      </c>
      <c r="AA38" s="121"/>
      <c r="AB38" s="122"/>
      <c r="AC38" s="120" t="s">
        <v>10</v>
      </c>
      <c r="AD38" s="121"/>
      <c r="AE38" s="122"/>
      <c r="AF38" s="120" t="s">
        <v>11</v>
      </c>
      <c r="AG38" s="121"/>
      <c r="AH38" s="122"/>
      <c r="AI38" s="120" t="s">
        <v>12</v>
      </c>
      <c r="AJ38" s="121"/>
      <c r="AK38" s="122"/>
      <c r="AL38" s="120" t="s">
        <v>13</v>
      </c>
      <c r="AM38" s="121"/>
      <c r="AN38" s="122"/>
      <c r="AO38" s="120" t="s">
        <v>14</v>
      </c>
      <c r="AP38" s="121"/>
      <c r="AQ38" s="122"/>
    </row>
    <row r="39" spans="1:43" s="2" customFormat="1" ht="16.5" customHeight="1" thickBot="1" x14ac:dyDescent="0.3">
      <c r="A39" s="123" t="s">
        <v>40</v>
      </c>
      <c r="B39" s="124"/>
      <c r="C39" s="124"/>
      <c r="D39" s="125" t="s">
        <v>41</v>
      </c>
      <c r="E39" s="126" t="s">
        <v>42</v>
      </c>
      <c r="F39" s="127" t="s">
        <v>41</v>
      </c>
      <c r="G39" s="128" t="s">
        <v>42</v>
      </c>
      <c r="H39" s="132"/>
      <c r="I39" s="133"/>
      <c r="J39" s="134"/>
      <c r="K39" s="132"/>
      <c r="L39" s="133"/>
      <c r="M39" s="134"/>
      <c r="N39" s="132"/>
      <c r="O39" s="133"/>
      <c r="P39" s="134"/>
      <c r="Q39" s="132"/>
      <c r="R39" s="133"/>
      <c r="S39" s="134"/>
      <c r="T39" s="132"/>
      <c r="U39" s="133"/>
      <c r="V39" s="134"/>
      <c r="W39" s="132"/>
      <c r="X39" s="133"/>
      <c r="Y39" s="134"/>
      <c r="Z39" s="132"/>
      <c r="AA39" s="133"/>
      <c r="AB39" s="134"/>
      <c r="AC39" s="132"/>
      <c r="AD39" s="133"/>
      <c r="AE39" s="134"/>
      <c r="AF39" s="132"/>
      <c r="AG39" s="133"/>
      <c r="AH39" s="134"/>
      <c r="AI39" s="132"/>
      <c r="AJ39" s="133"/>
      <c r="AK39" s="134"/>
      <c r="AL39" s="132"/>
      <c r="AM39" s="133"/>
      <c r="AN39" s="134"/>
      <c r="AO39" s="132"/>
      <c r="AP39" s="133"/>
      <c r="AQ39" s="134"/>
    </row>
    <row r="40" spans="1:43" s="2" customFormat="1" ht="16.5" customHeight="1" x14ac:dyDescent="0.25">
      <c r="A40" s="135" t="s">
        <v>271</v>
      </c>
      <c r="B40" s="136" t="s">
        <v>301</v>
      </c>
      <c r="C40" s="137"/>
      <c r="D40" s="138"/>
      <c r="E40" s="139"/>
      <c r="F40" s="140"/>
      <c r="G40" s="141"/>
      <c r="H40" s="159">
        <f>SQRT(I40^2+J40^2)*1000/(1.73*H13)</f>
        <v>0.83428187593683734</v>
      </c>
      <c r="I40" s="353">
        <v>1.0999999999999999E-2</v>
      </c>
      <c r="J40" s="354">
        <v>0.01</v>
      </c>
      <c r="K40" s="159">
        <f>SQRT(L40^2+M40^2)*1000/(1.73*K13)</f>
        <v>0.71428935750366762</v>
      </c>
      <c r="L40" s="353">
        <v>8.9999999999999993E-3</v>
      </c>
      <c r="M40" s="354">
        <v>8.9999999999999993E-3</v>
      </c>
      <c r="N40" s="159">
        <f>SQRT(O40^2+P40^2)*1000/(1.73*N13)</f>
        <v>0.6288188360929724</v>
      </c>
      <c r="O40" s="353">
        <v>8.0000000000000002E-3</v>
      </c>
      <c r="P40" s="354">
        <v>8.0000000000000002E-3</v>
      </c>
      <c r="Q40" s="159">
        <f>SQRT(R40^2+S40^2)*1000/(1.73*Q13)</f>
        <v>0.6228300852730394</v>
      </c>
      <c r="R40" s="353">
        <v>8.0000000000000002E-3</v>
      </c>
      <c r="S40" s="354">
        <v>8.0000000000000002E-3</v>
      </c>
      <c r="T40" s="159">
        <f>SQRT(U40^2+V40^2)*1000/(1.73*T13)</f>
        <v>0.7049957872207927</v>
      </c>
      <c r="U40" s="353">
        <v>0.01</v>
      </c>
      <c r="V40" s="354">
        <v>8.0000000000000002E-3</v>
      </c>
      <c r="W40" s="159">
        <f>SQRT(X40^2+Y40^2)*1000/(1.73*W13)</f>
        <v>0.71177459286714639</v>
      </c>
      <c r="X40" s="353">
        <v>0.01</v>
      </c>
      <c r="Y40" s="354">
        <v>8.0000000000000002E-3</v>
      </c>
      <c r="Z40" s="159">
        <f>SQRT(AA40^2+AB40^2)*1000/(1.73*Z13)</f>
        <v>0.89620472969081244</v>
      </c>
      <c r="AA40" s="353">
        <v>1.4E-2</v>
      </c>
      <c r="AB40" s="354">
        <v>8.0000000000000002E-3</v>
      </c>
      <c r="AC40" s="159">
        <f>SQRT(AD40^2+AE40^2)*1000/(1.73*AC13)</f>
        <v>0.8566326686387421</v>
      </c>
      <c r="AD40" s="353">
        <v>1.2999999999999999E-2</v>
      </c>
      <c r="AE40" s="354">
        <v>8.0000000000000002E-3</v>
      </c>
      <c r="AF40" s="159">
        <f>SQRT(AG40^2+AH40^2)*1000/(1.73*AF13)</f>
        <v>0.95403782479375909</v>
      </c>
      <c r="AG40" s="353">
        <v>1.4999999999999999E-2</v>
      </c>
      <c r="AH40" s="354">
        <v>8.0000000000000002E-3</v>
      </c>
      <c r="AI40" s="159">
        <f>SQRT(AJ40^2+AK40^2)*1000/(1.73*AI13)</f>
        <v>0.95403782479375909</v>
      </c>
      <c r="AJ40" s="353">
        <v>1.4999999999999999E-2</v>
      </c>
      <c r="AK40" s="354">
        <v>8.0000000000000002E-3</v>
      </c>
      <c r="AL40" s="159">
        <f>SQRT(AM40^2+AN40^2)*1000/(1.73*AL13)</f>
        <v>0.98169682274739878</v>
      </c>
      <c r="AM40" s="353">
        <v>1.4999999999999999E-2</v>
      </c>
      <c r="AN40" s="354">
        <v>8.9999999999999993E-3</v>
      </c>
      <c r="AO40" s="159">
        <f>SQRT(AP40^2+AQ40^2)*1000/(1.73*AO13)</f>
        <v>1.0039027902799433</v>
      </c>
      <c r="AP40" s="353">
        <v>1.6E-2</v>
      </c>
      <c r="AQ40" s="354">
        <v>8.0000000000000002E-3</v>
      </c>
    </row>
    <row r="41" spans="1:43" s="2" customFormat="1" ht="16.5" customHeight="1" x14ac:dyDescent="0.25">
      <c r="A41" s="145" t="s">
        <v>273</v>
      </c>
      <c r="B41" s="146" t="s">
        <v>302</v>
      </c>
      <c r="C41" s="147"/>
      <c r="D41" s="148"/>
      <c r="E41" s="149"/>
      <c r="F41" s="150"/>
      <c r="G41" s="151"/>
      <c r="H41" s="159">
        <f>SQRT(I41^2+J41^2)*1000/(1.73*H13)</f>
        <v>19.306541053252833</v>
      </c>
      <c r="I41" s="353">
        <v>0.316</v>
      </c>
      <c r="J41" s="354">
        <v>0.13600000000000001</v>
      </c>
      <c r="K41" s="159">
        <f>SQRT(L41^2+M41^2)*1000/(1.73*K13)</f>
        <v>17.750210743967141</v>
      </c>
      <c r="L41" s="353">
        <v>0.29799999999999999</v>
      </c>
      <c r="M41" s="354">
        <v>0.106</v>
      </c>
      <c r="N41" s="159">
        <f>SQRT(O41^2+P41^2)*1000/(1.73*N13)</f>
        <v>18.19648751126698</v>
      </c>
      <c r="O41" s="353">
        <v>0.308</v>
      </c>
      <c r="P41" s="354">
        <v>0.111</v>
      </c>
      <c r="Q41" s="159">
        <f>SQRT(R41^2+S41^2)*1000/(1.73*Q13)</f>
        <v>17.990199987106827</v>
      </c>
      <c r="R41" s="353">
        <v>0.307</v>
      </c>
      <c r="S41" s="354">
        <v>0.112</v>
      </c>
      <c r="T41" s="159">
        <f>SQRT(U41^2+V41^2)*1000/(1.73*T13)</f>
        <v>20.161117849923492</v>
      </c>
      <c r="U41" s="353">
        <v>0.34899999999999998</v>
      </c>
      <c r="V41" s="354">
        <v>0.111</v>
      </c>
      <c r="W41" s="159">
        <f>SQRT(X41^2+Y41^2)*1000/(1.73*W13)</f>
        <v>25.544979180638848</v>
      </c>
      <c r="X41" s="353">
        <v>0.44600000000000001</v>
      </c>
      <c r="Y41" s="354">
        <v>0.111</v>
      </c>
      <c r="Z41" s="159">
        <f>SQRT(AA41^2+AB41^2)*1000/(1.73*Z13)</f>
        <v>25.545765216277001</v>
      </c>
      <c r="AA41" s="353">
        <v>0.44500000000000001</v>
      </c>
      <c r="AB41" s="354">
        <v>0.115</v>
      </c>
      <c r="AC41" s="159">
        <f>SQRT(AD41^2+AE41^2)*1000/(1.73*AC13)</f>
        <v>24.831695833047256</v>
      </c>
      <c r="AD41" s="353">
        <v>0.42699999999999999</v>
      </c>
      <c r="AE41" s="354">
        <v>0.11600000000000001</v>
      </c>
      <c r="AF41" s="159">
        <f>SQRT(AG41^2+AH41^2)*1000/(1.73*AF13)</f>
        <v>25.984955227632664</v>
      </c>
      <c r="AG41" s="353">
        <v>0.44800000000000001</v>
      </c>
      <c r="AH41" s="354">
        <v>0.11700000000000001</v>
      </c>
      <c r="AI41" s="159">
        <f>SQRT(AJ41^2+AK41^2)*1000/(1.73*AI13)</f>
        <v>26.910458824425383</v>
      </c>
      <c r="AJ41" s="353">
        <v>0.46400000000000002</v>
      </c>
      <c r="AK41" s="354">
        <v>0.121</v>
      </c>
      <c r="AL41" s="159">
        <f>SQRT(AM41^2+AN41^2)*1000/(1.73*AL13)</f>
        <v>28.270660571332762</v>
      </c>
      <c r="AM41" s="353">
        <v>0.48799999999999999</v>
      </c>
      <c r="AN41" s="354">
        <v>0.125</v>
      </c>
      <c r="AO41" s="159">
        <f>SQRT(AP41^2+AQ41^2)*1000/(1.73*AO13)</f>
        <v>24.405628405109368</v>
      </c>
      <c r="AP41" s="353">
        <v>0.41799999999999998</v>
      </c>
      <c r="AQ41" s="354">
        <v>0.12</v>
      </c>
    </row>
    <row r="42" spans="1:43" s="2" customFormat="1" ht="16.5" customHeight="1" x14ac:dyDescent="0.25">
      <c r="A42" s="145" t="s">
        <v>275</v>
      </c>
      <c r="B42" s="146" t="s">
        <v>303</v>
      </c>
      <c r="C42" s="147"/>
      <c r="D42" s="148"/>
      <c r="E42" s="149"/>
      <c r="F42" s="150"/>
      <c r="G42" s="151"/>
      <c r="H42" s="159">
        <f>SQRT(I42^2+J42^2)*1000/(1.73*H13)</f>
        <v>1.7967125645190098</v>
      </c>
      <c r="I42" s="353">
        <v>2.5000000000000001E-2</v>
      </c>
      <c r="J42" s="354">
        <v>0.02</v>
      </c>
      <c r="K42" s="159">
        <f>SQRT(L42^2+M42^2)*1000/(1.73*K13)</f>
        <v>1.7621997270450172</v>
      </c>
      <c r="L42" s="353">
        <v>2.5000000000000001E-2</v>
      </c>
      <c r="M42" s="354">
        <v>1.9E-2</v>
      </c>
      <c r="N42" s="159">
        <f>SQRT(O42^2+P42^2)*1000/(1.73*N13)</f>
        <v>1.8095620938305585</v>
      </c>
      <c r="O42" s="353">
        <v>2.4E-2</v>
      </c>
      <c r="P42" s="354">
        <v>2.1999999999999999E-2</v>
      </c>
      <c r="Q42" s="159">
        <f>SQRT(R42^2+S42^2)*1000/(1.73*Q13)</f>
        <v>2.048012687887506</v>
      </c>
      <c r="R42" s="353">
        <v>0.03</v>
      </c>
      <c r="S42" s="354">
        <v>2.1999999999999999E-2</v>
      </c>
      <c r="T42" s="159">
        <f>SQRT(U42^2+V42^2)*1000/(1.73*T13)</f>
        <v>1.9393245201000315</v>
      </c>
      <c r="U42" s="353">
        <v>2.9000000000000001E-2</v>
      </c>
      <c r="V42" s="354">
        <v>0.02</v>
      </c>
      <c r="W42" s="159">
        <f>SQRT(X42^2+Y42^2)*1000/(1.73*W13)</f>
        <v>2.2405118242270317</v>
      </c>
      <c r="X42" s="353">
        <v>2.9000000000000001E-2</v>
      </c>
      <c r="Y42" s="354">
        <v>2.8000000000000001E-2</v>
      </c>
      <c r="Z42" s="159">
        <f>SQRT(AA42^2+AB42^2)*1000/(1.73*Z13)</f>
        <v>2.2976908190967524</v>
      </c>
      <c r="AA42" s="353">
        <v>3.5000000000000003E-2</v>
      </c>
      <c r="AB42" s="354">
        <v>2.1999999999999999E-2</v>
      </c>
      <c r="AC42" s="159">
        <f>SQRT(AD42^2+AE42^2)*1000/(1.73*AC13)</f>
        <v>2.8494308939415456</v>
      </c>
      <c r="AD42" s="353">
        <v>4.2999999999999997E-2</v>
      </c>
      <c r="AE42" s="354">
        <v>2.7E-2</v>
      </c>
      <c r="AF42" s="159">
        <f>SQRT(AG42^2+AH42^2)*1000/(1.73*AF13)</f>
        <v>2.6949227686274129</v>
      </c>
      <c r="AG42" s="353">
        <v>4.1000000000000002E-2</v>
      </c>
      <c r="AH42" s="354">
        <v>2.5000000000000001E-2</v>
      </c>
      <c r="AI42" s="159">
        <f>SQRT(AJ42^2+AK42^2)*1000/(1.73*AI13)</f>
        <v>2.8643134081990782</v>
      </c>
      <c r="AJ42" s="353">
        <v>4.2000000000000003E-2</v>
      </c>
      <c r="AK42" s="354">
        <v>2.9000000000000001E-2</v>
      </c>
      <c r="AL42" s="159">
        <f>SQRT(AM42^2+AN42^2)*1000/(1.73*AL13)</f>
        <v>2.772117186200902</v>
      </c>
      <c r="AM42" s="353">
        <v>4.2000000000000003E-2</v>
      </c>
      <c r="AN42" s="354">
        <v>2.5999999999999999E-2</v>
      </c>
      <c r="AO42" s="159">
        <f>SQRT(AP42^2+AQ42^2)*1000/(1.73*AO13)</f>
        <v>2.3503441934308236</v>
      </c>
      <c r="AP42" s="353">
        <v>3.5000000000000003E-2</v>
      </c>
      <c r="AQ42" s="354">
        <v>2.3E-2</v>
      </c>
    </row>
    <row r="43" spans="1:43" s="2" customFormat="1" ht="16.5" customHeight="1" x14ac:dyDescent="0.25">
      <c r="A43" s="145" t="s">
        <v>304</v>
      </c>
      <c r="B43" s="146" t="s">
        <v>305</v>
      </c>
      <c r="C43" s="147"/>
      <c r="D43" s="148"/>
      <c r="E43" s="149"/>
      <c r="F43" s="150"/>
      <c r="G43" s="151"/>
      <c r="H43" s="159">
        <f>SQRT(I43^2+J43^2)*1000/(1.73*H13)</f>
        <v>9.9776650383822858</v>
      </c>
      <c r="I43" s="353">
        <v>0.14899999999999999</v>
      </c>
      <c r="J43" s="354">
        <v>9.7000000000000003E-2</v>
      </c>
      <c r="K43" s="159">
        <f>SQRT(L43^2+M43^2)*1000/(1.73*K13)</f>
        <v>10.434373106815084</v>
      </c>
      <c r="L43" s="353">
        <v>0.161</v>
      </c>
      <c r="M43" s="354">
        <v>9.2999999999999999E-2</v>
      </c>
      <c r="N43" s="159">
        <f>SQRT(O43^2+P43^2)*1000/(1.73*N13)</f>
        <v>9.4507687302838832</v>
      </c>
      <c r="O43" s="353">
        <v>0.14299999999999999</v>
      </c>
      <c r="P43" s="354">
        <v>9.1999999999999998E-2</v>
      </c>
      <c r="Q43" s="159">
        <f>SQRT(R43^2+S43^2)*1000/(1.73*Q13)</f>
        <v>10.036947164081646</v>
      </c>
      <c r="R43" s="353">
        <v>0.155</v>
      </c>
      <c r="S43" s="354">
        <v>9.6000000000000002E-2</v>
      </c>
      <c r="T43" s="159">
        <f>SQRT(U43^2+V43^2)*1000/(1.73*T13)</f>
        <v>12.025445198892108</v>
      </c>
      <c r="U43" s="353">
        <v>0.191</v>
      </c>
      <c r="V43" s="354">
        <v>0.106</v>
      </c>
      <c r="W43" s="159">
        <f>SQRT(X43^2+Y43^2)*1000/(1.73*W13)</f>
        <v>14.712924689943828</v>
      </c>
      <c r="X43" s="353">
        <v>0.24299999999999999</v>
      </c>
      <c r="Y43" s="354">
        <v>0.105</v>
      </c>
      <c r="Z43" s="159">
        <f>SQRT(AA43^2+AB43^2)*1000/(1.73*Z13)</f>
        <v>13.267974997339257</v>
      </c>
      <c r="AA43" s="353">
        <v>0.219</v>
      </c>
      <c r="AB43" s="354">
        <v>9.5000000000000001E-2</v>
      </c>
      <c r="AC43" s="159">
        <f>SQRT(AD43^2+AE43^2)*1000/(1.73*AC13)</f>
        <v>14.485559794758743</v>
      </c>
      <c r="AD43" s="353">
        <v>0.24</v>
      </c>
      <c r="AE43" s="354">
        <v>9.5000000000000001E-2</v>
      </c>
      <c r="AF43" s="159">
        <f>SQRT(AG43^2+AH43^2)*1000/(1.73*AF13)</f>
        <v>15.644565628831947</v>
      </c>
      <c r="AG43" s="353">
        <v>0.25700000000000001</v>
      </c>
      <c r="AH43" s="354">
        <v>0.108</v>
      </c>
      <c r="AI43" s="159">
        <f>SQRT(AJ43^2+AK43^2)*1000/(1.73*AI13)</f>
        <v>15.006583905591349</v>
      </c>
      <c r="AJ43" s="353">
        <v>0.248</v>
      </c>
      <c r="AK43" s="354">
        <v>0.1</v>
      </c>
      <c r="AL43" s="159">
        <f>SQRT(AM43^2+AN43^2)*1000/(1.73*AL13)</f>
        <v>15.122196969956955</v>
      </c>
      <c r="AM43" s="353">
        <v>0.249</v>
      </c>
      <c r="AN43" s="354">
        <v>0.10299999999999999</v>
      </c>
      <c r="AO43" s="159">
        <f>SQRT(AP43^2+AQ43^2)*1000/(1.73*AO13)</f>
        <v>13.817915991071473</v>
      </c>
      <c r="AP43" s="353">
        <v>0.22500000000000001</v>
      </c>
      <c r="AQ43" s="354">
        <v>0.1</v>
      </c>
    </row>
    <row r="44" spans="1:43" s="2" customFormat="1" ht="16.5" customHeight="1" x14ac:dyDescent="0.25">
      <c r="A44" s="145" t="s">
        <v>306</v>
      </c>
      <c r="B44" s="146" t="s">
        <v>307</v>
      </c>
      <c r="C44" s="147"/>
      <c r="D44" s="148"/>
      <c r="E44" s="149"/>
      <c r="F44" s="150"/>
      <c r="G44" s="151"/>
      <c r="H44" s="159">
        <f>SQRT(I44^2+J44^2)*1000/(1.73*H13)</f>
        <v>46.14367537825423</v>
      </c>
      <c r="I44" s="353">
        <v>0.75</v>
      </c>
      <c r="J44" s="354">
        <v>0.33700000000000002</v>
      </c>
      <c r="K44" s="159">
        <f>SQRT(L44^2+M44^2)*1000/(1.73*K13)</f>
        <v>45.856666605092556</v>
      </c>
      <c r="L44" s="353">
        <v>0.751</v>
      </c>
      <c r="M44" s="354">
        <v>0.32200000000000001</v>
      </c>
      <c r="N44" s="159">
        <f>SQRT(O44^2+P44^2)*1000/(1.73*N13)</f>
        <v>44.90957063945126</v>
      </c>
      <c r="O44" s="353">
        <v>0.73799999999999999</v>
      </c>
      <c r="P44" s="354">
        <v>0.32900000000000001</v>
      </c>
      <c r="Q44" s="159">
        <f>SQRT(R44^2+S44^2)*1000/(1.73*Q13)</f>
        <v>44.918988716964023</v>
      </c>
      <c r="R44" s="353">
        <v>0.748</v>
      </c>
      <c r="S44" s="354">
        <v>0.32600000000000001</v>
      </c>
      <c r="T44" s="159">
        <f>SQRT(U44^2+V44^2)*1000/(1.73*T13)</f>
        <v>51.101520688442406</v>
      </c>
      <c r="U44" s="353">
        <v>0.86799999999999999</v>
      </c>
      <c r="V44" s="354">
        <v>0.32900000000000001</v>
      </c>
      <c r="W44" s="159">
        <f>SQRT(X44^2+Y44^2)*1000/(1.73*W13)</f>
        <v>61.578135021764474</v>
      </c>
      <c r="X44" s="353">
        <v>1.0569999999999999</v>
      </c>
      <c r="Y44" s="354">
        <v>0.33200000000000002</v>
      </c>
      <c r="Z44" s="159">
        <f>SQRT(AA44^2+AB44^2)*1000/(1.73*Z13)</f>
        <v>70.358635531424937</v>
      </c>
      <c r="AA44" s="353">
        <v>1.21</v>
      </c>
      <c r="AB44" s="354">
        <v>0.372</v>
      </c>
      <c r="AC44" s="159">
        <f>SQRT(AD44^2+AE44^2)*1000/(1.73*AC13)</f>
        <v>77.055057151701448</v>
      </c>
      <c r="AD44" s="353">
        <v>1.3149999999999999</v>
      </c>
      <c r="AE44" s="354">
        <v>0.39500000000000002</v>
      </c>
      <c r="AF44" s="159">
        <f>SQRT(AG44^2+AH44^2)*1000/(1.73*AF13)</f>
        <v>77.383341349365026</v>
      </c>
      <c r="AG44" s="353">
        <v>1.3220000000000001</v>
      </c>
      <c r="AH44" s="354">
        <v>0.39200000000000002</v>
      </c>
      <c r="AI44" s="159">
        <f>SQRT(AJ44^2+AK44^2)*1000/(1.73*AI13)</f>
        <v>77.10880630247992</v>
      </c>
      <c r="AJ44" s="353">
        <v>1.3160000000000001</v>
      </c>
      <c r="AK44" s="354">
        <v>0.39500000000000002</v>
      </c>
      <c r="AL44" s="159">
        <f>SQRT(AM44^2+AN44^2)*1000/(1.73*AL13)</f>
        <v>78.098217369107687</v>
      </c>
      <c r="AM44" s="353">
        <v>1.3280000000000001</v>
      </c>
      <c r="AN44" s="354">
        <v>0.41599999999999998</v>
      </c>
      <c r="AO44" s="159">
        <f>SQRT(AP44^2+AQ44^2)*1000/(1.73*AO13)</f>
        <v>73.56638844895312</v>
      </c>
      <c r="AP44" s="353">
        <v>1.2490000000000001</v>
      </c>
      <c r="AQ44" s="354">
        <v>0.39800000000000002</v>
      </c>
    </row>
    <row r="45" spans="1:43" s="2" customFormat="1" ht="16.5" customHeight="1" x14ac:dyDescent="0.25">
      <c r="A45" s="145" t="s">
        <v>308</v>
      </c>
      <c r="B45" s="146" t="s">
        <v>309</v>
      </c>
      <c r="C45" s="147"/>
      <c r="D45" s="148"/>
      <c r="E45" s="149"/>
      <c r="F45" s="150"/>
      <c r="G45" s="151"/>
      <c r="H45" s="159">
        <f>SQRT(I45^2+J45^2)*1000/(1.73*H13)</f>
        <v>24.027236758812574</v>
      </c>
      <c r="I45" s="353">
        <v>0.38800000000000001</v>
      </c>
      <c r="J45" s="354">
        <v>0.18099999999999999</v>
      </c>
      <c r="K45" s="159">
        <f>SQRT(L45^2+M45^2)*1000/(1.73*K13)</f>
        <v>20.103137708951664</v>
      </c>
      <c r="L45" s="353">
        <v>0.32800000000000001</v>
      </c>
      <c r="M45" s="354">
        <v>0.14399999999999999</v>
      </c>
      <c r="N45" s="159">
        <f>SQRT(O45^2+P45^2)*1000/(1.73*N13)</f>
        <v>20.062933420748177</v>
      </c>
      <c r="O45" s="353">
        <v>0.32600000000000001</v>
      </c>
      <c r="P45" s="354">
        <v>0.155</v>
      </c>
      <c r="Q45" s="159">
        <f>SQRT(R45^2+S45^2)*1000/(1.73*Q13)</f>
        <v>21.296383576964317</v>
      </c>
      <c r="R45" s="353">
        <v>0.35399999999999998</v>
      </c>
      <c r="S45" s="354">
        <v>0.156</v>
      </c>
      <c r="T45" s="159">
        <f>SQRT(U45^2+V45^2)*1000/(1.73*T13)</f>
        <v>29.316463915064201</v>
      </c>
      <c r="U45" s="353">
        <v>0.50600000000000001</v>
      </c>
      <c r="V45" s="354">
        <v>0.16600000000000001</v>
      </c>
      <c r="W45" s="159">
        <f>SQRT(X45^2+Y45^2)*1000/(1.73*W13)</f>
        <v>36.504383927864566</v>
      </c>
      <c r="X45" s="353">
        <v>0.63700000000000001</v>
      </c>
      <c r="Y45" s="354">
        <v>0.16</v>
      </c>
      <c r="Z45" s="159">
        <f>SQRT(AA45^2+AB45^2)*1000/(1.73*Z13)</f>
        <v>38.80282275612953</v>
      </c>
      <c r="AA45" s="353">
        <v>0.67400000000000004</v>
      </c>
      <c r="AB45" s="354">
        <v>0.182</v>
      </c>
      <c r="AC45" s="159">
        <f>SQRT(AD45^2+AE45^2)*1000/(1.73*AC13)</f>
        <v>41.588308865395184</v>
      </c>
      <c r="AD45" s="353">
        <v>0.71299999999999997</v>
      </c>
      <c r="AE45" s="354">
        <v>0.20200000000000001</v>
      </c>
      <c r="AF45" s="159">
        <f>SQRT(AG45^2+AH45^2)*1000/(1.73*AF13)</f>
        <v>43.399823284517566</v>
      </c>
      <c r="AG45" s="353">
        <v>0.74399999999999999</v>
      </c>
      <c r="AH45" s="354">
        <v>0.21099999999999999</v>
      </c>
      <c r="AI45" s="159">
        <f>SQRT(AJ45^2+AK45^2)*1000/(1.73*AI13)</f>
        <v>45.373324345380006</v>
      </c>
      <c r="AJ45" s="353">
        <v>0.77800000000000002</v>
      </c>
      <c r="AK45" s="354">
        <v>0.22</v>
      </c>
      <c r="AL45" s="159">
        <f>SQRT(AM45^2+AN45^2)*1000/(1.73*AL13)</f>
        <v>44.926086993381617</v>
      </c>
      <c r="AM45" s="353">
        <v>0.77</v>
      </c>
      <c r="AN45" s="354">
        <v>0.219</v>
      </c>
      <c r="AO45" s="159">
        <f>SQRT(AP45^2+AQ45^2)*1000/(1.73*AO13)</f>
        <v>42.378976277110198</v>
      </c>
      <c r="AP45" s="353">
        <v>0.72299999999999998</v>
      </c>
      <c r="AQ45" s="354">
        <v>0.218</v>
      </c>
    </row>
    <row r="46" spans="1:43" s="2" customFormat="1" ht="16.5" customHeight="1" x14ac:dyDescent="0.25">
      <c r="A46" s="145" t="s">
        <v>283</v>
      </c>
      <c r="B46" s="146" t="s">
        <v>310</v>
      </c>
      <c r="C46" s="147"/>
      <c r="D46" s="148"/>
      <c r="E46" s="149"/>
      <c r="F46" s="150"/>
      <c r="G46" s="151"/>
      <c r="H46" s="159">
        <f>SQRT(I46^2+J46^2)*1000/(1.73*H21)</f>
        <v>10.265359164620003</v>
      </c>
      <c r="I46" s="353">
        <v>0.17599999999999999</v>
      </c>
      <c r="J46" s="354">
        <v>5.6000000000000001E-2</v>
      </c>
      <c r="K46" s="159">
        <f>SQRT(L46^2+M46^2)*1000/(1.73*K21)</f>
        <v>9.4948786776410738</v>
      </c>
      <c r="L46" s="353">
        <v>0.16</v>
      </c>
      <c r="M46" s="354">
        <v>5.5E-2</v>
      </c>
      <c r="N46" s="159">
        <f>SQRT(O46^2+P46^2)*1000/(1.73*N21)</f>
        <v>9.2645804760550838</v>
      </c>
      <c r="O46" s="353">
        <v>0.157</v>
      </c>
      <c r="P46" s="354">
        <v>5.6000000000000001E-2</v>
      </c>
      <c r="Q46" s="159">
        <f>SQRT(R46^2+S46^2)*1000/(1.73*Q21)</f>
        <v>10.135650705237786</v>
      </c>
      <c r="R46" s="353">
        <v>0.17299999999999999</v>
      </c>
      <c r="S46" s="354">
        <v>6.3E-2</v>
      </c>
      <c r="T46" s="159">
        <f>SQRT(U46^2+V46^2)*1000/(1.73*T21)</f>
        <v>11.3336733486341</v>
      </c>
      <c r="U46" s="353">
        <v>0.19600000000000001</v>
      </c>
      <c r="V46" s="354">
        <v>6.3E-2</v>
      </c>
      <c r="W46" s="159">
        <f>SQRT(X46^2+Y46^2)*1000/(1.73*W21)</f>
        <v>12.507588885901635</v>
      </c>
      <c r="X46" s="353">
        <v>0.218</v>
      </c>
      <c r="Y46" s="354">
        <v>6.4000000000000001E-2</v>
      </c>
      <c r="Z46" s="159">
        <f>SQRT(AA46^2+AB46^2)*1000/(1.73*Z21)</f>
        <v>13.067376936837853</v>
      </c>
      <c r="AA46" s="353">
        <v>0.223</v>
      </c>
      <c r="AB46" s="354">
        <v>6.7000000000000004E-2</v>
      </c>
      <c r="AC46" s="159">
        <f>SQRT(AD46^2+AE46^2)*1000/(1.73*AC21)</f>
        <v>15.957101167683376</v>
      </c>
      <c r="AD46" s="353">
        <v>0.26800000000000002</v>
      </c>
      <c r="AE46" s="354">
        <v>9.5000000000000001E-2</v>
      </c>
      <c r="AF46" s="159">
        <f>SQRT(AG46^2+AH46^2)*1000/(1.73*AF21)</f>
        <v>18.873389144469492</v>
      </c>
      <c r="AG46" s="353">
        <v>0.30099999999999999</v>
      </c>
      <c r="AH46" s="354">
        <v>0.15</v>
      </c>
      <c r="AI46" s="159">
        <f>SQRT(AJ46^2+AK46^2)*1000/(1.73*AI21)</f>
        <v>12.758479862106906</v>
      </c>
      <c r="AJ46" s="353">
        <v>0.20699999999999999</v>
      </c>
      <c r="AK46" s="354">
        <v>9.4E-2</v>
      </c>
      <c r="AL46" s="159">
        <f>SQRT(AM46^2+AN46^2)*1000/(1.73*AL21)</f>
        <v>11.219483921297311</v>
      </c>
      <c r="AM46" s="353">
        <v>0.188</v>
      </c>
      <c r="AN46" s="354">
        <v>6.8000000000000005E-2</v>
      </c>
      <c r="AO46" s="159">
        <f>SQRT(AP46^2+AQ46^2)*1000/(1.73*AO21)</f>
        <v>10.693008023895223</v>
      </c>
      <c r="AP46" s="353">
        <v>0.17599999999999999</v>
      </c>
      <c r="AQ46" s="354">
        <v>7.2999999999999995E-2</v>
      </c>
    </row>
    <row r="47" spans="1:43" s="2" customFormat="1" ht="16.5" customHeight="1" x14ac:dyDescent="0.25">
      <c r="A47" s="145" t="s">
        <v>285</v>
      </c>
      <c r="B47" s="146" t="s">
        <v>311</v>
      </c>
      <c r="C47" s="147"/>
      <c r="D47" s="148"/>
      <c r="E47" s="149"/>
      <c r="F47" s="150"/>
      <c r="G47" s="151"/>
      <c r="H47" s="159">
        <f>SQRT(I47^2+J47^2)*1000/(1.73*H21)</f>
        <v>13.945440030783368</v>
      </c>
      <c r="I47" s="353">
        <v>0.223</v>
      </c>
      <c r="J47" s="354">
        <v>0.115</v>
      </c>
      <c r="K47" s="159">
        <f>SQRT(L47^2+M47^2)*1000/(1.73*K21)</f>
        <v>12.476546931933223</v>
      </c>
      <c r="L47" s="353">
        <v>0.20100000000000001</v>
      </c>
      <c r="M47" s="354">
        <v>9.5000000000000001E-2</v>
      </c>
      <c r="N47" s="159">
        <f>SQRT(O47^2+P47^2)*1000/(1.73*N21)</f>
        <v>12.155950058852218</v>
      </c>
      <c r="O47" s="353">
        <v>0.19700000000000001</v>
      </c>
      <c r="P47" s="354">
        <v>9.5000000000000001E-2</v>
      </c>
      <c r="Q47" s="159">
        <f>SQRT(R47^2+S47^2)*1000/(1.73*Q21)</f>
        <v>12.260916850936185</v>
      </c>
      <c r="R47" s="353">
        <v>0.2</v>
      </c>
      <c r="S47" s="354">
        <v>9.8000000000000004E-2</v>
      </c>
      <c r="T47" s="159">
        <f>SQRT(U47^2+V47^2)*1000/(1.73*T21)</f>
        <v>13.517439766397812</v>
      </c>
      <c r="U47" s="353">
        <v>0.22600000000000001</v>
      </c>
      <c r="V47" s="354">
        <v>9.6000000000000002E-2</v>
      </c>
      <c r="W47" s="159">
        <f>SQRT(X47^2+Y47^2)*1000/(1.73*W21)</f>
        <v>16.019723742464574</v>
      </c>
      <c r="X47" s="353">
        <v>0.27400000000000002</v>
      </c>
      <c r="Y47" s="354">
        <v>9.8000000000000004E-2</v>
      </c>
      <c r="Z47" s="159">
        <f>SQRT(AA47^2+AB47^2)*1000/(1.73*Z21)</f>
        <v>16.298837928225488</v>
      </c>
      <c r="AA47" s="353">
        <v>0.27</v>
      </c>
      <c r="AB47" s="354">
        <v>0.107</v>
      </c>
      <c r="AC47" s="159">
        <f>SQRT(AD47^2+AE47^2)*1000/(1.73*AC21)</f>
        <v>17.653513535082947</v>
      </c>
      <c r="AD47" s="353">
        <v>0.29199999999999998</v>
      </c>
      <c r="AE47" s="354">
        <v>0.11700000000000001</v>
      </c>
      <c r="AF47" s="159">
        <f>SQRT(AG47^2+AH47^2)*1000/(1.73*AF21)</f>
        <v>18.070947366306772</v>
      </c>
      <c r="AG47" s="353">
        <v>0.29799999999999999</v>
      </c>
      <c r="AH47" s="354">
        <v>0.122</v>
      </c>
      <c r="AI47" s="159">
        <f>SQRT(AJ47^2+AK47^2)*1000/(1.73*AI21)</f>
        <v>18.304371856464389</v>
      </c>
      <c r="AJ47" s="353">
        <v>0.3</v>
      </c>
      <c r="AK47" s="354">
        <v>0.128</v>
      </c>
      <c r="AL47" s="159">
        <f>SQRT(AM47^2+AN47^2)*1000/(1.73*AL21)</f>
        <v>17.967125645190094</v>
      </c>
      <c r="AM47" s="353">
        <v>0.29599999999999999</v>
      </c>
      <c r="AN47" s="354">
        <v>0.122</v>
      </c>
      <c r="AO47" s="159">
        <f>SQRT(AP47^2+AQ47^2)*1000/(1.73*AO21)</f>
        <v>15.681462884851433</v>
      </c>
      <c r="AP47" s="353">
        <v>0.25600000000000001</v>
      </c>
      <c r="AQ47" s="354">
        <v>0.112</v>
      </c>
    </row>
    <row r="48" spans="1:43" s="2" customFormat="1" ht="16.5" customHeight="1" x14ac:dyDescent="0.25">
      <c r="A48" s="145" t="s">
        <v>287</v>
      </c>
      <c r="B48" s="146" t="s">
        <v>312</v>
      </c>
      <c r="C48" s="147"/>
      <c r="D48" s="148"/>
      <c r="E48" s="149"/>
      <c r="F48" s="150"/>
      <c r="G48" s="151"/>
      <c r="H48" s="159">
        <f>SQRT(I48^2+J48^2)*1000/(1.73*H21)</f>
        <v>1.8104154596378756</v>
      </c>
      <c r="I48" s="353">
        <v>3.1E-2</v>
      </c>
      <c r="J48" s="354">
        <v>0.01</v>
      </c>
      <c r="K48" s="159">
        <f>SQRT(L48^2+M48^2)*1000/(1.73*K21)</f>
        <v>1.7932033569415182</v>
      </c>
      <c r="L48" s="353">
        <v>0.03</v>
      </c>
      <c r="M48" s="354">
        <v>1.0999999999999999E-2</v>
      </c>
      <c r="N48" s="159">
        <f>SQRT(O48^2+P48^2)*1000/(1.73*N21)</f>
        <v>1.8408731838238324</v>
      </c>
      <c r="O48" s="353">
        <v>2.9000000000000001E-2</v>
      </c>
      <c r="P48" s="354">
        <v>1.6E-2</v>
      </c>
      <c r="Q48" s="159">
        <f>SQRT(R48^2+S48^2)*1000/(1.73*Q21)</f>
        <v>1.9548891719862047</v>
      </c>
      <c r="R48" s="353">
        <v>0.03</v>
      </c>
      <c r="S48" s="354">
        <v>1.9E-2</v>
      </c>
      <c r="T48" s="159">
        <f>SQRT(U48^2+V48^2)*1000/(1.73*T21)</f>
        <v>1.9463440164782482</v>
      </c>
      <c r="U48" s="353">
        <v>3.1E-2</v>
      </c>
      <c r="V48" s="354">
        <v>1.7000000000000001E-2</v>
      </c>
      <c r="W48" s="159">
        <f>SQRT(X48^2+Y48^2)*1000/(1.73*W21)</f>
        <v>1.9204804340778867</v>
      </c>
      <c r="X48" s="353">
        <v>3.1E-2</v>
      </c>
      <c r="Y48" s="354">
        <v>1.6E-2</v>
      </c>
      <c r="Z48" s="159">
        <f>SQRT(AA48^2+AB48^2)*1000/(1.73*Z21)</f>
        <v>2.3603727307719948</v>
      </c>
      <c r="AA48" s="353">
        <v>0.04</v>
      </c>
      <c r="AB48" s="354">
        <v>1.2999999999999999E-2</v>
      </c>
      <c r="AC48" s="159">
        <f>SQRT(AD48^2+AE48^2)*1000/(1.73*AC21)</f>
        <v>3.4251516964290087</v>
      </c>
      <c r="AD48" s="353">
        <v>5.8000000000000003E-2</v>
      </c>
      <c r="AE48" s="354">
        <v>1.9E-2</v>
      </c>
      <c r="AF48" s="159">
        <f>SQRT(AG48^2+AH48^2)*1000/(1.73*AF21)</f>
        <v>3.6026160493190487</v>
      </c>
      <c r="AG48" s="353">
        <v>6.0999999999999999E-2</v>
      </c>
      <c r="AH48" s="354">
        <v>0.02</v>
      </c>
      <c r="AI48" s="159">
        <f>SQRT(AJ48^2+AK48^2)*1000/(1.73*AI21)</f>
        <v>3.478526789901057</v>
      </c>
      <c r="AJ48" s="353">
        <v>5.8999999999999997E-2</v>
      </c>
      <c r="AK48" s="354">
        <v>1.9E-2</v>
      </c>
      <c r="AL48" s="159">
        <f>SQRT(AM48^2+AN48^2)*1000/(1.73*AL21)</f>
        <v>3.7174914780131756</v>
      </c>
      <c r="AM48" s="353">
        <v>5.8000000000000003E-2</v>
      </c>
      <c r="AN48" s="354">
        <v>3.2000000000000001E-2</v>
      </c>
      <c r="AO48" s="159">
        <f>SQRT(AP48^2+AQ48^2)*1000/(1.73*AO21)</f>
        <v>3.1069331692387689</v>
      </c>
      <c r="AP48" s="353">
        <v>5.2999999999999999E-2</v>
      </c>
      <c r="AQ48" s="354">
        <v>1.6E-2</v>
      </c>
    </row>
    <row r="49" spans="1:43" s="2" customFormat="1" ht="16.5" customHeight="1" x14ac:dyDescent="0.25">
      <c r="A49" s="145" t="s">
        <v>289</v>
      </c>
      <c r="B49" s="146" t="s">
        <v>313</v>
      </c>
      <c r="C49" s="147"/>
      <c r="D49" s="148"/>
      <c r="E49" s="149"/>
      <c r="F49" s="150"/>
      <c r="G49" s="151"/>
      <c r="H49" s="159">
        <f>SQRT(I49^2+J49^2)*1000/(1.73*H21)</f>
        <v>27.782346620415186</v>
      </c>
      <c r="I49" s="353">
        <v>0.434</v>
      </c>
      <c r="J49" s="354">
        <v>0.248</v>
      </c>
      <c r="K49" s="159">
        <f>SQRT(L49^2+M49^2)*1000/(1.73*K21)</f>
        <v>25.370154942288789</v>
      </c>
      <c r="L49" s="353">
        <v>0.38800000000000001</v>
      </c>
      <c r="M49" s="354">
        <v>0.23200000000000001</v>
      </c>
      <c r="N49" s="159">
        <f>SQRT(O49^2+P49^2)*1000/(1.73*N21)</f>
        <v>25.433783506207252</v>
      </c>
      <c r="O49" s="353">
        <v>0.38900000000000001</v>
      </c>
      <c r="P49" s="354">
        <v>0.24099999999999999</v>
      </c>
      <c r="Q49" s="159">
        <f>SQRT(R49^2+S49^2)*1000/(1.73*Q21)</f>
        <v>27.505194851430563</v>
      </c>
      <c r="R49" s="353">
        <v>0.436</v>
      </c>
      <c r="S49" s="354">
        <v>0.24399999999999999</v>
      </c>
      <c r="T49" s="159">
        <f>SQRT(U49^2+V49^2)*1000/(1.73*T21)</f>
        <v>31.451618504923349</v>
      </c>
      <c r="U49" s="353">
        <v>0.51800000000000002</v>
      </c>
      <c r="V49" s="354">
        <v>0.24099999999999999</v>
      </c>
      <c r="W49" s="159">
        <f>SQRT(X49^2+Y49^2)*1000/(1.73*W21)</f>
        <v>36.742026365648996</v>
      </c>
      <c r="X49" s="353">
        <v>0.622</v>
      </c>
      <c r="Y49" s="354">
        <v>0.24199999999999999</v>
      </c>
      <c r="Z49" s="159">
        <f>SQRT(AA49^2+AB49^2)*1000/(1.73*Z21)</f>
        <v>38.491523433206204</v>
      </c>
      <c r="AA49" s="353">
        <v>0.64400000000000002</v>
      </c>
      <c r="AB49" s="354">
        <v>0.23599999999999999</v>
      </c>
      <c r="AC49" s="159">
        <f>SQRT(AD49^2+AE49^2)*1000/(1.73*AC21)</f>
        <v>40.506109171783166</v>
      </c>
      <c r="AD49" s="353">
        <v>0.68</v>
      </c>
      <c r="AE49" s="354">
        <v>0.24199999999999999</v>
      </c>
      <c r="AF49" s="159">
        <f>SQRT(AG49^2+AH49^2)*1000/(1.73*AF21)</f>
        <v>41.412092856369163</v>
      </c>
      <c r="AG49" s="353">
        <v>0.69499999999999995</v>
      </c>
      <c r="AH49" s="354">
        <v>0.248</v>
      </c>
      <c r="AI49" s="159">
        <f>SQRT(AJ49^2+AK49^2)*1000/(1.73*AI21)</f>
        <v>42.140680597843037</v>
      </c>
      <c r="AJ49" s="353">
        <v>0.70699999999999996</v>
      </c>
      <c r="AK49" s="354">
        <v>0.253</v>
      </c>
      <c r="AL49" s="159">
        <f>SQRT(AM49^2+AN49^2)*1000/(1.73*AL21)</f>
        <v>44.335267215745858</v>
      </c>
      <c r="AM49" s="353">
        <v>0.746</v>
      </c>
      <c r="AN49" s="354">
        <v>0.26</v>
      </c>
      <c r="AO49" s="159">
        <f>SQRT(AP49^2+AQ49^2)*1000/(1.73*AO21)</f>
        <v>41.847855189824109</v>
      </c>
      <c r="AP49" s="353">
        <v>0.7</v>
      </c>
      <c r="AQ49" s="354">
        <v>0.25700000000000001</v>
      </c>
    </row>
    <row r="50" spans="1:43" s="2" customFormat="1" ht="16.5" customHeight="1" x14ac:dyDescent="0.25">
      <c r="A50" s="145" t="s">
        <v>291</v>
      </c>
      <c r="B50" s="146" t="s">
        <v>314</v>
      </c>
      <c r="C50" s="147"/>
      <c r="D50" s="148"/>
      <c r="E50" s="149"/>
      <c r="F50" s="150"/>
      <c r="G50" s="151"/>
      <c r="H50" s="155">
        <f>SQRT(I50^2+J50^2)*1000/(1.73*H21)</f>
        <v>0</v>
      </c>
      <c r="I50" s="156">
        <v>0</v>
      </c>
      <c r="J50" s="157">
        <v>0</v>
      </c>
      <c r="K50" s="159">
        <f>SQRT(L50^2+M50^2)*1000/(1.73*K21)</f>
        <v>5.6119872046691728E-2</v>
      </c>
      <c r="L50" s="353">
        <v>1E-3</v>
      </c>
      <c r="M50" s="157">
        <v>0</v>
      </c>
      <c r="N50" s="155">
        <f>SQRT(O50^2+P50^2)*1000/(1.73*N21)</f>
        <v>0</v>
      </c>
      <c r="O50" s="156">
        <v>0</v>
      </c>
      <c r="P50" s="157">
        <v>0</v>
      </c>
      <c r="Q50" s="155">
        <f>SQRT(R50^2+S50^2)*1000/(1.73*Q21)</f>
        <v>0</v>
      </c>
      <c r="R50" s="156">
        <v>0</v>
      </c>
      <c r="S50" s="157">
        <v>0</v>
      </c>
      <c r="T50" s="155">
        <f>SQRT(U50^2+V50^2)*1000/(1.73*T21)</f>
        <v>0</v>
      </c>
      <c r="U50" s="156">
        <v>0</v>
      </c>
      <c r="V50" s="157">
        <v>0</v>
      </c>
      <c r="W50" s="155">
        <f>SQRT(X50^2+Y50^2)*1000/(1.73*W21)</f>
        <v>0</v>
      </c>
      <c r="X50" s="156">
        <v>0</v>
      </c>
      <c r="Y50" s="157">
        <v>0</v>
      </c>
      <c r="Z50" s="155">
        <f>SQRT(AA50^2+AB50^2)*1000/(1.73*Z21)</f>
        <v>0</v>
      </c>
      <c r="AA50" s="156">
        <v>0</v>
      </c>
      <c r="AB50" s="157">
        <v>0</v>
      </c>
      <c r="AC50" s="155">
        <f>SQRT(AD50^2+AE50^2)*1000/(1.73*AC21)</f>
        <v>0</v>
      </c>
      <c r="AD50" s="156">
        <v>0</v>
      </c>
      <c r="AE50" s="157">
        <v>0</v>
      </c>
      <c r="AF50" s="155">
        <f>SQRT(AG50^2+AH50^2)*1000/(1.73*AF21)</f>
        <v>0</v>
      </c>
      <c r="AG50" s="156">
        <v>0</v>
      </c>
      <c r="AH50" s="157">
        <v>0</v>
      </c>
      <c r="AI50" s="155">
        <f>SQRT(AJ50^2+AK50^2)*1000/(1.73*AI21)</f>
        <v>0</v>
      </c>
      <c r="AJ50" s="156">
        <v>0</v>
      </c>
      <c r="AK50" s="157">
        <v>0</v>
      </c>
      <c r="AL50" s="155">
        <f>SQRT(AM50^2+AN50^2)*1000/(1.73*AL21)</f>
        <v>0</v>
      </c>
      <c r="AM50" s="156">
        <v>0</v>
      </c>
      <c r="AN50" s="157">
        <v>0</v>
      </c>
      <c r="AO50" s="155">
        <f>SQRT(AP50^2+AQ50^2)*1000/(1.73*AO21)</f>
        <v>0</v>
      </c>
      <c r="AP50" s="156">
        <v>0</v>
      </c>
      <c r="AQ50" s="157">
        <v>0</v>
      </c>
    </row>
    <row r="51" spans="1:43" s="2" customFormat="1" ht="16.5" customHeight="1" x14ac:dyDescent="0.25">
      <c r="A51" s="145"/>
      <c r="B51" s="146" t="s">
        <v>75</v>
      </c>
      <c r="C51" s="147"/>
      <c r="D51" s="148"/>
      <c r="E51" s="149"/>
      <c r="F51" s="150"/>
      <c r="G51" s="151"/>
      <c r="H51" s="159">
        <f>SQRT(I51^2+J51^2)*1000/(1.73*0.4)</f>
        <v>86.705202312138724</v>
      </c>
      <c r="I51" s="851">
        <v>0.06</v>
      </c>
      <c r="J51" s="852">
        <v>0</v>
      </c>
      <c r="K51" s="159">
        <f>SQRT(L51^2+M51^2)*1000/(1.73*0.4)</f>
        <v>86.705202312138724</v>
      </c>
      <c r="L51" s="851">
        <v>0.06</v>
      </c>
      <c r="M51" s="852">
        <v>0</v>
      </c>
      <c r="N51" s="159">
        <f>SQRT(O51^2+P51^2)*1000/(1.73*0.4)</f>
        <v>86.705202312138724</v>
      </c>
      <c r="O51" s="851">
        <v>0.06</v>
      </c>
      <c r="P51" s="852">
        <v>0</v>
      </c>
      <c r="Q51" s="159">
        <f>SQRT(R51^2+S51^2)*1000/(1.73*0.4)</f>
        <v>86.705202312138724</v>
      </c>
      <c r="R51" s="851">
        <v>0.06</v>
      </c>
      <c r="S51" s="852">
        <v>0</v>
      </c>
      <c r="T51" s="159">
        <f>SQRT(U51^2+V51^2)*1000/(1.73*0.4)</f>
        <v>173.41040462427745</v>
      </c>
      <c r="U51" s="851">
        <v>0.12</v>
      </c>
      <c r="V51" s="852">
        <v>0</v>
      </c>
      <c r="W51" s="159">
        <f>SQRT(X51^2+Y51^2)*1000/(1.73*0.4)</f>
        <v>86.705202312138724</v>
      </c>
      <c r="X51" s="851">
        <v>0.06</v>
      </c>
      <c r="Y51" s="852">
        <v>0</v>
      </c>
      <c r="Z51" s="159">
        <f>SQRT(AA51^2+AB51^2)*1000/(1.73*0.4)</f>
        <v>86.705202312138724</v>
      </c>
      <c r="AA51" s="851">
        <v>0.06</v>
      </c>
      <c r="AB51" s="852">
        <v>0</v>
      </c>
      <c r="AC51" s="159">
        <f>SQRT(AD51^2+AE51^2)*1000/(1.73*0.4)</f>
        <v>173.41040462427745</v>
      </c>
      <c r="AD51" s="851">
        <v>0.12</v>
      </c>
      <c r="AE51" s="852">
        <v>0</v>
      </c>
      <c r="AF51" s="155">
        <f>SQRT(AG51^2+AH51^2)*1000/(1.73*0.4)</f>
        <v>0</v>
      </c>
      <c r="AG51" s="851">
        <v>0</v>
      </c>
      <c r="AH51" s="852">
        <v>0</v>
      </c>
      <c r="AI51" s="159">
        <f>SQRT(AJ51^2+AK51^2)*1000/(1.73*0.4)</f>
        <v>86.705202312138724</v>
      </c>
      <c r="AJ51" s="851">
        <v>0.06</v>
      </c>
      <c r="AK51" s="852">
        <v>0</v>
      </c>
      <c r="AL51" s="159">
        <f>SQRT(AM51^2+AN51^2)*1000/(1.73*0.4)</f>
        <v>86.705202312138724</v>
      </c>
      <c r="AM51" s="851">
        <v>0.06</v>
      </c>
      <c r="AN51" s="852">
        <v>0</v>
      </c>
      <c r="AO51" s="159">
        <f>SQRT(AP51^2+AQ51^2)*1000/(1.73*0.4)</f>
        <v>86.705202312138724</v>
      </c>
      <c r="AP51" s="851">
        <v>0.06</v>
      </c>
      <c r="AQ51" s="852">
        <v>0</v>
      </c>
    </row>
    <row r="52" spans="1:43" s="2" customFormat="1" ht="16.5" customHeight="1" thickBot="1" x14ac:dyDescent="0.3">
      <c r="A52" s="145"/>
      <c r="B52" s="146" t="s">
        <v>76</v>
      </c>
      <c r="C52" s="147"/>
      <c r="D52" s="148"/>
      <c r="E52" s="149"/>
      <c r="F52" s="150"/>
      <c r="G52" s="151"/>
      <c r="H52" s="853">
        <f>SQRT(I52^2+J52^2)*1000/(1.73*0.4)</f>
        <v>5.7803468208092479</v>
      </c>
      <c r="I52" s="854">
        <v>4.0000000000000001E-3</v>
      </c>
      <c r="J52" s="855">
        <v>0</v>
      </c>
      <c r="K52" s="853">
        <f>SQRT(L52^2+M52^2)*1000/(1.73*0.4)</f>
        <v>5.7803468208092479</v>
      </c>
      <c r="L52" s="851">
        <v>4.0000000000000001E-3</v>
      </c>
      <c r="M52" s="855">
        <v>0</v>
      </c>
      <c r="N52" s="853">
        <f>SQRT(O52^2+P52^2)*1000/(1.73*0.4)</f>
        <v>8.6705202312138727</v>
      </c>
      <c r="O52" s="851">
        <v>6.0000000000000001E-3</v>
      </c>
      <c r="P52" s="855">
        <v>0</v>
      </c>
      <c r="Q52" s="853">
        <f>SQRT(R52^2+S52^2)*1000/(1.73*0.4)</f>
        <v>1.445086705202312</v>
      </c>
      <c r="R52" s="851">
        <v>1E-3</v>
      </c>
      <c r="S52" s="855">
        <v>0</v>
      </c>
      <c r="T52" s="853">
        <f>SQRT(U52^2+V52^2)*1000/(1.73*0.4)</f>
        <v>1.445086705202312</v>
      </c>
      <c r="U52" s="851">
        <v>1E-3</v>
      </c>
      <c r="V52" s="855">
        <v>0</v>
      </c>
      <c r="W52" s="853">
        <f>SQRT(X52^2+Y52^2)*1000/(1.73*0.4)</f>
        <v>2.8901734104046239</v>
      </c>
      <c r="X52" s="851">
        <v>2E-3</v>
      </c>
      <c r="Y52" s="855">
        <v>0</v>
      </c>
      <c r="Z52" s="853">
        <f>SQRT(AA52^2+AB52^2)*1000/(1.73*0.4)</f>
        <v>4.3352601156069364</v>
      </c>
      <c r="AA52" s="851">
        <v>3.0000000000000001E-3</v>
      </c>
      <c r="AB52" s="855">
        <v>0</v>
      </c>
      <c r="AC52" s="853">
        <f>SQRT(AD52^2+AE52^2)*1000/(1.73*0.4)</f>
        <v>4.3352601156069364</v>
      </c>
      <c r="AD52" s="851">
        <v>3.0000000000000001E-3</v>
      </c>
      <c r="AE52" s="855">
        <v>0</v>
      </c>
      <c r="AF52" s="853">
        <f>SQRT(AG52^2+AH52^2)*1000/(1.73*0.4)</f>
        <v>8.6705202312138727</v>
      </c>
      <c r="AG52" s="851">
        <v>6.0000000000000001E-3</v>
      </c>
      <c r="AH52" s="855">
        <v>0</v>
      </c>
      <c r="AI52" s="853">
        <f>SQRT(AJ52^2+AK52^2)*1000/(1.73*0.4)</f>
        <v>1.445086705202312</v>
      </c>
      <c r="AJ52" s="851">
        <v>1E-3</v>
      </c>
      <c r="AK52" s="855">
        <v>0</v>
      </c>
      <c r="AL52" s="853">
        <f>SQRT(AM52^2+AN52^2)*1000/(1.73*0.4)</f>
        <v>2.8901734104046239</v>
      </c>
      <c r="AM52" s="851">
        <v>2E-3</v>
      </c>
      <c r="AN52" s="855">
        <v>0</v>
      </c>
      <c r="AO52" s="853">
        <f>SQRT(AP52^2+AQ52^2)*1000/(1.73*0.4)</f>
        <v>2.8901734104046239</v>
      </c>
      <c r="AP52" s="851">
        <v>2E-3</v>
      </c>
      <c r="AQ52" s="855">
        <v>0</v>
      </c>
    </row>
    <row r="53" spans="1:43" s="2" customFormat="1" ht="16.5" customHeight="1" x14ac:dyDescent="0.25">
      <c r="A53" s="176" t="s">
        <v>77</v>
      </c>
      <c r="B53" s="177"/>
      <c r="C53" s="177"/>
      <c r="D53" s="177"/>
      <c r="E53" s="177"/>
      <c r="F53" s="177"/>
      <c r="G53" s="324"/>
      <c r="H53" s="142">
        <f>H40+H41+H42+H43+H44+H45</f>
        <v>102.08611266915777</v>
      </c>
      <c r="I53" s="143">
        <f>I40+I41+I42+I43+I44+I45</f>
        <v>1.6389999999999998</v>
      </c>
      <c r="J53" s="144">
        <f>J40+J41+J42+J43+J44+J45</f>
        <v>0.78100000000000014</v>
      </c>
      <c r="K53" s="142">
        <f>K40+K41+K42+K43+K44+K45</f>
        <v>96.620877249375127</v>
      </c>
      <c r="L53" s="143">
        <f>L40+L41+L42+L43+L44+L45</f>
        <v>1.5720000000000001</v>
      </c>
      <c r="M53" s="144">
        <f t="shared" ref="M53:AQ53" si="3">M40+M41+M42+M43+M44+M45</f>
        <v>0.69299999999999995</v>
      </c>
      <c r="N53" s="142">
        <f t="shared" si="3"/>
        <v>95.058141231673829</v>
      </c>
      <c r="O53" s="143">
        <f t="shared" si="3"/>
        <v>1.5470000000000002</v>
      </c>
      <c r="P53" s="144">
        <f t="shared" si="3"/>
        <v>0.71700000000000008</v>
      </c>
      <c r="Q53" s="142">
        <f t="shared" si="3"/>
        <v>96.913362218277356</v>
      </c>
      <c r="R53" s="143">
        <f t="shared" si="3"/>
        <v>1.6019999999999999</v>
      </c>
      <c r="S53" s="144">
        <f t="shared" si="3"/>
        <v>0.72000000000000008</v>
      </c>
      <c r="T53" s="142">
        <f t="shared" si="3"/>
        <v>115.24886795964304</v>
      </c>
      <c r="U53" s="143">
        <f t="shared" si="3"/>
        <v>1.9530000000000001</v>
      </c>
      <c r="V53" s="144">
        <f t="shared" si="3"/>
        <v>0.7400000000000001</v>
      </c>
      <c r="W53" s="142">
        <f t="shared" si="3"/>
        <v>141.29270923730587</v>
      </c>
      <c r="X53" s="143">
        <f t="shared" si="3"/>
        <v>2.4219999999999997</v>
      </c>
      <c r="Y53" s="144">
        <f t="shared" si="3"/>
        <v>0.74400000000000011</v>
      </c>
      <c r="Z53" s="142">
        <f t="shared" si="3"/>
        <v>151.16909404995829</v>
      </c>
      <c r="AA53" s="143">
        <f t="shared" si="3"/>
        <v>2.597</v>
      </c>
      <c r="AB53" s="144">
        <f t="shared" si="3"/>
        <v>0.79400000000000004</v>
      </c>
      <c r="AC53" s="142">
        <f t="shared" si="3"/>
        <v>161.66668520748291</v>
      </c>
      <c r="AD53" s="143">
        <f t="shared" si="3"/>
        <v>2.7509999999999999</v>
      </c>
      <c r="AE53" s="144">
        <f t="shared" si="3"/>
        <v>0.84299999999999997</v>
      </c>
      <c r="AF53" s="142">
        <f t="shared" si="3"/>
        <v>166.06164608376838</v>
      </c>
      <c r="AG53" s="143">
        <f t="shared" si="3"/>
        <v>2.827</v>
      </c>
      <c r="AH53" s="144">
        <f t="shared" si="3"/>
        <v>0.86099999999999999</v>
      </c>
      <c r="AI53" s="142">
        <f t="shared" si="3"/>
        <v>168.2175246108695</v>
      </c>
      <c r="AJ53" s="143">
        <f t="shared" si="3"/>
        <v>2.863</v>
      </c>
      <c r="AK53" s="144">
        <f t="shared" si="3"/>
        <v>0.873</v>
      </c>
      <c r="AL53" s="142">
        <f t="shared" si="3"/>
        <v>170.17097591272733</v>
      </c>
      <c r="AM53" s="143">
        <f t="shared" si="3"/>
        <v>2.8919999999999999</v>
      </c>
      <c r="AN53" s="144">
        <f t="shared" si="3"/>
        <v>0.89800000000000002</v>
      </c>
      <c r="AO53" s="142">
        <f t="shared" si="3"/>
        <v>157.52315610595491</v>
      </c>
      <c r="AP53" s="143">
        <f t="shared" si="3"/>
        <v>2.6659999999999999</v>
      </c>
      <c r="AQ53" s="144">
        <f t="shared" si="3"/>
        <v>0.86699999999999999</v>
      </c>
    </row>
    <row r="54" spans="1:43" s="2" customFormat="1" ht="16.5" customHeight="1" thickBot="1" x14ac:dyDescent="0.3">
      <c r="A54" s="179" t="s">
        <v>78</v>
      </c>
      <c r="B54" s="180"/>
      <c r="C54" s="180"/>
      <c r="D54" s="180"/>
      <c r="E54" s="180"/>
      <c r="F54" s="180"/>
      <c r="G54" s="360"/>
      <c r="H54" s="182">
        <f>H50+H49+H48+H47+H46</f>
        <v>53.803561275456431</v>
      </c>
      <c r="I54" s="183">
        <f>I50+I49+I48+I47+I46</f>
        <v>0.86399999999999988</v>
      </c>
      <c r="J54" s="184">
        <f>J50+J49+J48+J47+J46</f>
        <v>0.42899999999999999</v>
      </c>
      <c r="K54" s="182">
        <f>K50+K49+K48+K47+K46</f>
        <v>49.190903780851301</v>
      </c>
      <c r="L54" s="183">
        <f t="shared" ref="L54:AQ54" si="4">L50+L49+L48+L47+L46</f>
        <v>0.78000000000000014</v>
      </c>
      <c r="M54" s="184">
        <f t="shared" si="4"/>
        <v>0.39300000000000002</v>
      </c>
      <c r="N54" s="182">
        <f t="shared" si="4"/>
        <v>48.69518722493838</v>
      </c>
      <c r="O54" s="183">
        <f t="shared" si="4"/>
        <v>0.77200000000000002</v>
      </c>
      <c r="P54" s="184">
        <f t="shared" si="4"/>
        <v>0.40799999999999997</v>
      </c>
      <c r="Q54" s="182">
        <f t="shared" si="4"/>
        <v>51.856651579590739</v>
      </c>
      <c r="R54" s="183">
        <f t="shared" si="4"/>
        <v>0.83899999999999997</v>
      </c>
      <c r="S54" s="184">
        <f t="shared" si="4"/>
        <v>0.42399999999999999</v>
      </c>
      <c r="T54" s="182">
        <f t="shared" si="4"/>
        <v>58.24907563643351</v>
      </c>
      <c r="U54" s="183">
        <f t="shared" si="4"/>
        <v>0.97100000000000009</v>
      </c>
      <c r="V54" s="184">
        <f t="shared" si="4"/>
        <v>0.41699999999999998</v>
      </c>
      <c r="W54" s="182">
        <f t="shared" si="4"/>
        <v>67.189819428093102</v>
      </c>
      <c r="X54" s="183">
        <f t="shared" si="4"/>
        <v>1.145</v>
      </c>
      <c r="Y54" s="184">
        <f t="shared" si="4"/>
        <v>0.42</v>
      </c>
      <c r="Z54" s="182">
        <f t="shared" si="4"/>
        <v>70.218111029041538</v>
      </c>
      <c r="AA54" s="183">
        <f t="shared" si="4"/>
        <v>1.177</v>
      </c>
      <c r="AB54" s="184">
        <f t="shared" si="4"/>
        <v>0.42299999999999999</v>
      </c>
      <c r="AC54" s="182">
        <f t="shared" si="4"/>
        <v>77.541875570978505</v>
      </c>
      <c r="AD54" s="183">
        <f t="shared" si="4"/>
        <v>1.298</v>
      </c>
      <c r="AE54" s="184">
        <f t="shared" si="4"/>
        <v>0.47299999999999998</v>
      </c>
      <c r="AF54" s="182">
        <f t="shared" si="4"/>
        <v>81.959045416464477</v>
      </c>
      <c r="AG54" s="183">
        <f t="shared" si="4"/>
        <v>1.355</v>
      </c>
      <c r="AH54" s="184">
        <f t="shared" si="4"/>
        <v>0.54</v>
      </c>
      <c r="AI54" s="182">
        <f t="shared" si="4"/>
        <v>76.682059106315393</v>
      </c>
      <c r="AJ54" s="183">
        <f t="shared" si="4"/>
        <v>1.2730000000000001</v>
      </c>
      <c r="AK54" s="184">
        <f t="shared" si="4"/>
        <v>0.49399999999999999</v>
      </c>
      <c r="AL54" s="182">
        <f t="shared" si="4"/>
        <v>77.239368260246437</v>
      </c>
      <c r="AM54" s="183">
        <f t="shared" si="4"/>
        <v>1.288</v>
      </c>
      <c r="AN54" s="184">
        <f t="shared" si="4"/>
        <v>0.48200000000000004</v>
      </c>
      <c r="AO54" s="182">
        <f t="shared" si="4"/>
        <v>71.329259267809533</v>
      </c>
      <c r="AP54" s="183">
        <f t="shared" si="4"/>
        <v>1.1849999999999998</v>
      </c>
      <c r="AQ54" s="184">
        <f t="shared" si="4"/>
        <v>0.45800000000000002</v>
      </c>
    </row>
    <row r="55" spans="1:43" s="2" customFormat="1" ht="16.5" customHeight="1" thickBot="1" x14ac:dyDescent="0.3">
      <c r="A55" s="185" t="s">
        <v>79</v>
      </c>
      <c r="B55" s="186"/>
      <c r="C55" s="186"/>
      <c r="D55" s="186"/>
      <c r="E55" s="186"/>
      <c r="F55" s="186"/>
      <c r="G55" s="186"/>
      <c r="H55" s="187">
        <f>H53+H54</f>
        <v>155.8896739446142</v>
      </c>
      <c r="I55" s="188">
        <f>I53+I54</f>
        <v>2.5029999999999997</v>
      </c>
      <c r="J55" s="189">
        <f>J53+J54</f>
        <v>1.2100000000000002</v>
      </c>
      <c r="K55" s="187">
        <f t="shared" ref="K55:AQ55" si="5">K53+K54</f>
        <v>145.81178103022643</v>
      </c>
      <c r="L55" s="188">
        <f t="shared" si="5"/>
        <v>2.3520000000000003</v>
      </c>
      <c r="M55" s="189">
        <f t="shared" si="5"/>
        <v>1.0859999999999999</v>
      </c>
      <c r="N55" s="187">
        <f t="shared" si="5"/>
        <v>143.75332845661222</v>
      </c>
      <c r="O55" s="188">
        <f t="shared" si="5"/>
        <v>2.319</v>
      </c>
      <c r="P55" s="189">
        <f t="shared" si="5"/>
        <v>1.125</v>
      </c>
      <c r="Q55" s="187">
        <f t="shared" si="5"/>
        <v>148.7700137978681</v>
      </c>
      <c r="R55" s="188">
        <f t="shared" si="5"/>
        <v>2.4409999999999998</v>
      </c>
      <c r="S55" s="189">
        <f t="shared" si="5"/>
        <v>1.1440000000000001</v>
      </c>
      <c r="T55" s="187">
        <f t="shared" si="5"/>
        <v>173.49794359607654</v>
      </c>
      <c r="U55" s="188">
        <f t="shared" si="5"/>
        <v>2.9240000000000004</v>
      </c>
      <c r="V55" s="189">
        <f t="shared" si="5"/>
        <v>1.157</v>
      </c>
      <c r="W55" s="187">
        <f t="shared" si="5"/>
        <v>208.48252866539897</v>
      </c>
      <c r="X55" s="188">
        <f t="shared" si="5"/>
        <v>3.5669999999999997</v>
      </c>
      <c r="Y55" s="189">
        <f t="shared" si="5"/>
        <v>1.1640000000000001</v>
      </c>
      <c r="Z55" s="187">
        <f t="shared" si="5"/>
        <v>221.38720507899984</v>
      </c>
      <c r="AA55" s="188">
        <f t="shared" si="5"/>
        <v>3.774</v>
      </c>
      <c r="AB55" s="189">
        <f t="shared" si="5"/>
        <v>1.2170000000000001</v>
      </c>
      <c r="AC55" s="187">
        <f t="shared" si="5"/>
        <v>239.20856077846142</v>
      </c>
      <c r="AD55" s="188">
        <f t="shared" si="5"/>
        <v>4.0489999999999995</v>
      </c>
      <c r="AE55" s="189">
        <f t="shared" si="5"/>
        <v>1.3159999999999998</v>
      </c>
      <c r="AF55" s="187">
        <f t="shared" si="5"/>
        <v>248.02069150023286</v>
      </c>
      <c r="AG55" s="188">
        <f t="shared" si="5"/>
        <v>4.1820000000000004</v>
      </c>
      <c r="AH55" s="189">
        <f t="shared" si="5"/>
        <v>1.401</v>
      </c>
      <c r="AI55" s="187">
        <f t="shared" si="5"/>
        <v>244.8995837171849</v>
      </c>
      <c r="AJ55" s="188">
        <f t="shared" si="5"/>
        <v>4.1360000000000001</v>
      </c>
      <c r="AK55" s="189">
        <f t="shared" si="5"/>
        <v>1.367</v>
      </c>
      <c r="AL55" s="187">
        <f t="shared" si="5"/>
        <v>247.41034417297377</v>
      </c>
      <c r="AM55" s="188">
        <f t="shared" si="5"/>
        <v>4.18</v>
      </c>
      <c r="AN55" s="189">
        <f t="shared" si="5"/>
        <v>1.3800000000000001</v>
      </c>
      <c r="AO55" s="187">
        <f t="shared" si="5"/>
        <v>228.85241537376444</v>
      </c>
      <c r="AP55" s="188">
        <f t="shared" si="5"/>
        <v>3.851</v>
      </c>
      <c r="AQ55" s="189">
        <f t="shared" si="5"/>
        <v>1.325</v>
      </c>
    </row>
    <row r="56" spans="1:43" s="255" customFormat="1" ht="15.75" customHeight="1" x14ac:dyDescent="0.25">
      <c r="B56" s="365"/>
      <c r="C56" s="365"/>
      <c r="D56" s="365"/>
      <c r="E56" s="365"/>
      <c r="F56" s="365"/>
      <c r="T56" s="827"/>
      <c r="U56" s="828"/>
    </row>
    <row r="57" spans="1:43" s="2" customFormat="1" ht="16.5" customHeight="1" thickBot="1" x14ac:dyDescent="0.3">
      <c r="A57" s="191" t="s">
        <v>80</v>
      </c>
      <c r="B57" s="3"/>
      <c r="C57" s="3"/>
      <c r="D57" s="3"/>
      <c r="E57" s="3"/>
      <c r="F57" s="3"/>
      <c r="G57" s="3"/>
      <c r="H57" s="192"/>
      <c r="I57" s="193"/>
      <c r="J57" s="115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4"/>
      <c r="Y57" s="194"/>
      <c r="Z57" s="194"/>
      <c r="AA57" s="194"/>
      <c r="AB57" s="194"/>
      <c r="AC57" s="194"/>
      <c r="AD57" s="194"/>
      <c r="AE57" s="194"/>
      <c r="AF57" s="194"/>
      <c r="AG57" s="194"/>
      <c r="AH57" s="194"/>
      <c r="AI57" s="194"/>
      <c r="AJ57" s="194"/>
      <c r="AK57" s="194"/>
      <c r="AL57" s="194"/>
      <c r="AM57" s="194"/>
      <c r="AN57" s="194"/>
      <c r="AO57" s="194"/>
      <c r="AP57" s="194"/>
      <c r="AQ57" s="194"/>
    </row>
    <row r="58" spans="1:43" s="2" customFormat="1" ht="16.5" customHeight="1" x14ac:dyDescent="0.25">
      <c r="A58" s="45" t="s">
        <v>23</v>
      </c>
      <c r="B58" s="195" t="s">
        <v>81</v>
      </c>
      <c r="C58" s="196"/>
      <c r="D58" s="196" t="s">
        <v>82</v>
      </c>
      <c r="E58" s="196"/>
      <c r="F58" s="196"/>
      <c r="G58" s="197"/>
      <c r="H58" s="198">
        <f>$C$60/1000</f>
        <v>2.3E-2</v>
      </c>
      <c r="I58" s="199" t="s">
        <v>83</v>
      </c>
      <c r="J58" s="200">
        <f>$G$60/1000</f>
        <v>0.158</v>
      </c>
      <c r="K58" s="198">
        <f>$C$60/1000</f>
        <v>2.3E-2</v>
      </c>
      <c r="L58" s="199" t="s">
        <v>83</v>
      </c>
      <c r="M58" s="200">
        <f>$G$60/1000</f>
        <v>0.158</v>
      </c>
      <c r="N58" s="198">
        <f>$C$60/1000</f>
        <v>2.3E-2</v>
      </c>
      <c r="O58" s="199" t="s">
        <v>83</v>
      </c>
      <c r="P58" s="200">
        <f>$G$60/1000</f>
        <v>0.158</v>
      </c>
      <c r="Q58" s="198">
        <f>$C$60/1000</f>
        <v>2.3E-2</v>
      </c>
      <c r="R58" s="199" t="s">
        <v>83</v>
      </c>
      <c r="S58" s="200">
        <f>$G$60/1000</f>
        <v>0.158</v>
      </c>
      <c r="T58" s="198">
        <f>$C$60/1000</f>
        <v>2.3E-2</v>
      </c>
      <c r="U58" s="199" t="s">
        <v>83</v>
      </c>
      <c r="V58" s="200">
        <f>$G$60/1000</f>
        <v>0.158</v>
      </c>
      <c r="W58" s="198">
        <f>$C$60/1000</f>
        <v>2.3E-2</v>
      </c>
      <c r="X58" s="199" t="s">
        <v>83</v>
      </c>
      <c r="Y58" s="200">
        <f>$G$60/1000</f>
        <v>0.158</v>
      </c>
      <c r="Z58" s="198">
        <f>$C$60/1000</f>
        <v>2.3E-2</v>
      </c>
      <c r="AA58" s="199" t="s">
        <v>83</v>
      </c>
      <c r="AB58" s="200">
        <f>$G$60/1000</f>
        <v>0.158</v>
      </c>
      <c r="AC58" s="198">
        <f>$C$60/1000</f>
        <v>2.3E-2</v>
      </c>
      <c r="AD58" s="199" t="s">
        <v>83</v>
      </c>
      <c r="AE58" s="200">
        <f>$G$60/1000</f>
        <v>0.158</v>
      </c>
      <c r="AF58" s="198">
        <f>$C$60/1000</f>
        <v>2.3E-2</v>
      </c>
      <c r="AG58" s="199" t="s">
        <v>83</v>
      </c>
      <c r="AH58" s="200">
        <f>$G$60/1000</f>
        <v>0.158</v>
      </c>
      <c r="AI58" s="198">
        <f>$C$60/1000</f>
        <v>2.3E-2</v>
      </c>
      <c r="AJ58" s="199" t="s">
        <v>83</v>
      </c>
      <c r="AK58" s="200">
        <f>$G$60/1000</f>
        <v>0.158</v>
      </c>
      <c r="AL58" s="198">
        <f>$C$60/1000</f>
        <v>2.3E-2</v>
      </c>
      <c r="AM58" s="199" t="s">
        <v>83</v>
      </c>
      <c r="AN58" s="200">
        <f>$G$60/1000</f>
        <v>0.158</v>
      </c>
      <c r="AO58" s="198">
        <f>$C$60/1000</f>
        <v>2.3E-2</v>
      </c>
      <c r="AP58" s="199" t="s">
        <v>83</v>
      </c>
      <c r="AQ58" s="200">
        <f>$G$60/1000</f>
        <v>0.158</v>
      </c>
    </row>
    <row r="59" spans="1:43" s="2" customFormat="1" ht="16.5" customHeight="1" thickBot="1" x14ac:dyDescent="0.3">
      <c r="A59" s="56"/>
      <c r="B59" s="201" t="s">
        <v>84</v>
      </c>
      <c r="C59" s="202"/>
      <c r="D59" s="202" t="s">
        <v>85</v>
      </c>
      <c r="E59" s="202"/>
      <c r="F59" s="202"/>
      <c r="G59" s="203"/>
      <c r="H59" s="204">
        <f>(((I7^2+J7^2)*$C$66/1000)+((I8^2+J8^2)*$G$61/1000)+((I9^2+J9^2)*$J$61/1000))/$C$7*$C$7</f>
        <v>0.52596414999999996</v>
      </c>
      <c r="I59" s="205" t="s">
        <v>83</v>
      </c>
      <c r="J59" s="206">
        <f>(((I7^2+J7^2)*$M$61)+((I8^2+J8^2)*$P$61)+((I9^2+J9^2)*S61))/(100*$C$7)</f>
        <v>1.3426575624999999E-2</v>
      </c>
      <c r="K59" s="204">
        <f>(((L7^2+M7^2)*$C$66/1000)+((L8^2+M8^2)*$G$61/1000)+((L9^2+M9^2)*$J$61/1000))/$C$7*$C$7</f>
        <v>0.47245095000000015</v>
      </c>
      <c r="L59" s="205" t="s">
        <v>83</v>
      </c>
      <c r="M59" s="206">
        <f>(((L7^2+M7^2)*$M$61)+((L8^2+M8^2)*$P$61)+((L9^2+M9^2)*V61))/(100*$C$7)</f>
        <v>1.9124999999999999E-4</v>
      </c>
      <c r="N59" s="204">
        <f>(((O7^2+P7^2)*$C$66/1000)+((O8^2+P8^2)*$G$61/1000)+((O9^2+P9^2)*$J$61/1000))/$C$7*$C$7</f>
        <v>0.46543190000000018</v>
      </c>
      <c r="O59" s="205" t="s">
        <v>83</v>
      </c>
      <c r="P59" s="206">
        <f>(((O7^2+P7^2)*$M$61)+((O8^2+P8^2)*$P$61)+((O9^2+P9^2)*Y61))/(100*$C$7)</f>
        <v>2.0212999999999999E-4</v>
      </c>
      <c r="Q59" s="204">
        <f>(((R7^2+S7^2)*$C$66/1000)+((R8^2+S8^2)*$G$61/1000)+((R9^2+S9^2)*$J$61/1000))/$C$7*$C$7</f>
        <v>0.49313540000000006</v>
      </c>
      <c r="R59" s="205" t="s">
        <v>83</v>
      </c>
      <c r="S59" s="206">
        <f>(((R7^2+S7^2)*$M$61)+((R8^2+S8^2)*$P$61)+((R9^2+S9^2)*AB61))/(100*$C$7)</f>
        <v>2.2074500000000003E-4</v>
      </c>
      <c r="T59" s="204">
        <f>(((U7^2+V7^2)*$C$66/1000)+((U8^2+V8^2)*$G$61/1000)+((U9^2+V9^2)*$J$61/1000))/$C$7*$C$7</f>
        <v>0.72795054999999986</v>
      </c>
      <c r="U59" s="205" t="s">
        <v>83</v>
      </c>
      <c r="V59" s="206">
        <f>(((U7^2+V7^2)*$M$61)+((U8^2+V8^2)*$P$61)+((U9^2+V9^2)*AE61))/(100*$C$7)</f>
        <v>2.5738000000000003E-4</v>
      </c>
      <c r="W59" s="204">
        <f>(((X7^2+Y7^2)*$C$66/1000)+((X8^2+Y8^2)*$G$61/1000)+((X9^2+Y9^2)*$J$61/1000))/$C$7*$C$7</f>
        <v>1.0094222000000002</v>
      </c>
      <c r="X59" s="205" t="s">
        <v>83</v>
      </c>
      <c r="Y59" s="206">
        <f>(((X7^2+Y7^2)*$M$61)+((X8^2+Y8^2)*$P$61)+((X9^2+Y9^2)*AH61))/(100*$C$7)</f>
        <v>4.9792999999999994E-4</v>
      </c>
      <c r="Z59" s="204">
        <f>(((AA7^2+AB7^2)*$C$66/1000)+((AA8^2+AB8^2)*$G$61/1000)+((AA9^2+AB9^2)*$J$61/1000))/$C$7*$C$7</f>
        <v>1.1561567500000003</v>
      </c>
      <c r="AA59" s="205" t="s">
        <v>83</v>
      </c>
      <c r="AB59" s="206">
        <f>(((AA7^2+AB7^2)*$M$61)+((AA8^2+AB8^2)*$P$61)+((AA9^2+AB9^2)*AK61))/(100*$C$7)</f>
        <v>5.6185000000000002E-4</v>
      </c>
      <c r="AC59" s="204">
        <f>(((AD7^2+AE7^2)*$C$66/1000)+((AD8^2+AE8^2)*$G$61/1000)+((AD9^2+AE9^2)*$J$61/1000))/$C$7*$C$7</f>
        <v>1.3459701499999999</v>
      </c>
      <c r="AD59" s="205" t="s">
        <v>83</v>
      </c>
      <c r="AE59" s="206">
        <f>(((AD7^2+AE7^2)*$M$61)+((AD8^2+AE8^2)*$P$61)+((AD9^2+AE9^2)*AN61))/(100*$C$7)</f>
        <v>6.3253812499999991E-4</v>
      </c>
      <c r="AF59" s="204">
        <f>(((AG7^2+AH7^2)*$C$66/1000)+((AG8^2+AH8^2)*$G$61/1000)+((AG9^2+AH9^2)*$J$61/1000))/$C$7*$C$7</f>
        <v>1.3135078999999998</v>
      </c>
      <c r="AG59" s="205" t="s">
        <v>83</v>
      </c>
      <c r="AH59" s="206">
        <f>(((AG7^2+AH7^2)*$M$61)+((AG8^2+AH8^2)*$P$61)+((AG9^2+AH9^2)*AQ61))/(100*$C$7)</f>
        <v>7.48085E-4</v>
      </c>
      <c r="AI59" s="204">
        <f>(((AJ7^2+AK7^2)*$C$66/1000)+((AJ8^2+AK8^2)*$G$61/1000)+((AJ9^2+AK9^2)*$J$61/1000))/$C$7*$C$7</f>
        <v>1.3990416999999999</v>
      </c>
      <c r="AJ59" s="205" t="s">
        <v>83</v>
      </c>
      <c r="AK59" s="206">
        <f>(((AJ7^2+AK7^2)*$M$61)+((AJ8^2+AK8^2)*$P$61)+((AJ9^2+AK9^2)*AT61))/(100*$C$7)</f>
        <v>6.6576249999999993E-4</v>
      </c>
      <c r="AL59" s="204">
        <f>(((AM7^2+AN7^2)*$C$66/1000)+((AM8^2+AN8^2)*$G$61/1000)+((AM9^2+AN9^2)*$J$61/1000))/$C$7*$C$7</f>
        <v>1.4307467000000003</v>
      </c>
      <c r="AM59" s="205" t="s">
        <v>83</v>
      </c>
      <c r="AN59" s="206">
        <f>(((AM7^2+AN7^2)*$M$61)+((AM8^2+AN8^2)*$P$61)+((AM9^2+AN9^2)*AW61))/(100*$C$7)</f>
        <v>5.6110624999999999E-4</v>
      </c>
      <c r="AO59" s="204">
        <f>(((AP7^2+AQ7^2)*$C$66/1000)+((AP8^2+AQ8^2)*$G$61/1000)+((AP9^2+AQ9^2)*$J$61/1000))/$C$7*$C$7</f>
        <v>1.22989675</v>
      </c>
      <c r="AP59" s="205" t="s">
        <v>83</v>
      </c>
      <c r="AQ59" s="206">
        <f>(((AP7^2+AQ7^2)*$M$61)+((AP8^2+AQ8^2)*$P$61)+((AP9^2+AQ9^2)*AZ61))/(100*$C$7)</f>
        <v>5.2742499999999999E-4</v>
      </c>
    </row>
    <row r="60" spans="1:43" s="2" customFormat="1" ht="16.5" customHeight="1" x14ac:dyDescent="0.25">
      <c r="A60" s="56"/>
      <c r="B60" s="207" t="s">
        <v>86</v>
      </c>
      <c r="C60" s="208">
        <v>23</v>
      </c>
      <c r="D60" s="209"/>
      <c r="E60" s="210" t="s">
        <v>87</v>
      </c>
      <c r="F60" s="210"/>
      <c r="G60" s="211">
        <v>158</v>
      </c>
      <c r="H60" s="212"/>
      <c r="I60" s="213"/>
      <c r="J60" s="214"/>
      <c r="K60" s="361"/>
      <c r="L60" s="362"/>
      <c r="M60" s="363"/>
      <c r="N60" s="361"/>
      <c r="O60" s="362"/>
      <c r="P60" s="363"/>
      <c r="Q60" s="361"/>
      <c r="R60" s="362"/>
      <c r="S60" s="363"/>
      <c r="T60" s="92"/>
      <c r="U60" s="215"/>
      <c r="V60" s="93"/>
      <c r="W60" s="92"/>
      <c r="X60" s="215"/>
      <c r="Y60" s="93"/>
      <c r="Z60" s="92"/>
      <c r="AA60" s="215"/>
      <c r="AB60" s="93"/>
      <c r="AC60" s="92"/>
      <c r="AD60" s="215"/>
      <c r="AE60" s="93"/>
      <c r="AF60" s="92"/>
      <c r="AG60" s="215"/>
      <c r="AH60" s="93"/>
      <c r="AI60" s="92"/>
      <c r="AJ60" s="215"/>
      <c r="AK60" s="93"/>
      <c r="AL60" s="92"/>
      <c r="AM60" s="215"/>
      <c r="AN60" s="93"/>
      <c r="AO60" s="92"/>
      <c r="AP60" s="215"/>
      <c r="AQ60" s="93"/>
    </row>
    <row r="61" spans="1:43" s="2" customFormat="1" ht="16.5" customHeight="1" thickBot="1" x14ac:dyDescent="0.3">
      <c r="A61" s="56"/>
      <c r="B61" s="364" t="s">
        <v>157</v>
      </c>
      <c r="C61" s="109">
        <v>50</v>
      </c>
      <c r="D61" s="112"/>
      <c r="E61" s="216"/>
      <c r="F61" s="216" t="s">
        <v>158</v>
      </c>
      <c r="G61" s="829">
        <v>50</v>
      </c>
      <c r="H61" s="217" t="s">
        <v>88</v>
      </c>
      <c r="I61" s="218"/>
      <c r="J61" s="219">
        <v>150</v>
      </c>
      <c r="K61" s="217" t="s">
        <v>159</v>
      </c>
      <c r="L61" s="218"/>
      <c r="M61" s="219">
        <v>10.5</v>
      </c>
      <c r="N61" s="217" t="s">
        <v>160</v>
      </c>
      <c r="O61" s="218"/>
      <c r="P61" s="219">
        <v>17</v>
      </c>
      <c r="Q61" s="217" t="s">
        <v>89</v>
      </c>
      <c r="R61" s="218"/>
      <c r="S61" s="219">
        <v>6</v>
      </c>
      <c r="T61" s="97"/>
      <c r="U61" s="220"/>
      <c r="V61" s="98"/>
      <c r="W61" s="97"/>
      <c r="X61" s="220"/>
      <c r="Y61" s="98"/>
      <c r="Z61" s="97"/>
      <c r="AA61" s="220"/>
      <c r="AB61" s="98"/>
      <c r="AC61" s="97"/>
      <c r="AD61" s="220"/>
      <c r="AE61" s="98"/>
      <c r="AF61" s="97"/>
      <c r="AG61" s="220"/>
      <c r="AH61" s="98"/>
      <c r="AI61" s="97"/>
      <c r="AJ61" s="220"/>
      <c r="AK61" s="98"/>
      <c r="AL61" s="97"/>
      <c r="AM61" s="220"/>
      <c r="AN61" s="98"/>
      <c r="AO61" s="97"/>
      <c r="AP61" s="220"/>
      <c r="AQ61" s="98"/>
    </row>
    <row r="62" spans="1:43" s="2" customFormat="1" ht="16.5" customHeight="1" thickBot="1" x14ac:dyDescent="0.3">
      <c r="A62" s="85"/>
      <c r="B62" s="221" t="s">
        <v>90</v>
      </c>
      <c r="C62" s="222"/>
      <c r="D62" s="222"/>
      <c r="E62" s="222"/>
      <c r="F62" s="222"/>
      <c r="G62" s="223"/>
      <c r="H62" s="224">
        <f>H58+H59+I8+I9</f>
        <v>2.3969641499999996</v>
      </c>
      <c r="I62" s="225" t="s">
        <v>83</v>
      </c>
      <c r="J62" s="226">
        <f>J58+J59+J8+J9</f>
        <v>1.0384265756250002</v>
      </c>
      <c r="K62" s="224">
        <f>K58+K59+L8+L9</f>
        <v>2.2474509500000002</v>
      </c>
      <c r="L62" s="225" t="s">
        <v>83</v>
      </c>
      <c r="M62" s="226">
        <f>M58+M59+M8+M9</f>
        <v>0.9111912499999999</v>
      </c>
      <c r="N62" s="224">
        <f>N58+N59+O8+O9</f>
        <v>2.2154319000000005</v>
      </c>
      <c r="O62" s="225" t="s">
        <v>83</v>
      </c>
      <c r="P62" s="226">
        <f>P58+P59+P8+P9</f>
        <v>0.94320213000000008</v>
      </c>
      <c r="Q62" s="224">
        <f>Q58+Q59+R8+R9</f>
        <v>2.3041353999999998</v>
      </c>
      <c r="R62" s="225" t="s">
        <v>83</v>
      </c>
      <c r="S62" s="226">
        <f>S58+S59+S8+S9</f>
        <v>0.94822074500000009</v>
      </c>
      <c r="T62" s="224">
        <f>T58+T59+U8+U9</f>
        <v>2.9639505499999999</v>
      </c>
      <c r="U62" s="225" t="s">
        <v>83</v>
      </c>
      <c r="V62" s="226">
        <f>V58+V59+V8+V9</f>
        <v>0.96625738000000005</v>
      </c>
      <c r="W62" s="224">
        <f>W58+W59+X8+X9</f>
        <v>3.7224221999999996</v>
      </c>
      <c r="X62" s="225" t="s">
        <v>83</v>
      </c>
      <c r="Y62" s="226">
        <f>Y58+Y59+Y8+Y9</f>
        <v>0.96249793000000006</v>
      </c>
      <c r="Z62" s="224">
        <f>Z58+Z59+AA8+AA9</f>
        <v>4.06015675</v>
      </c>
      <c r="AA62" s="225" t="s">
        <v>83</v>
      </c>
      <c r="AB62" s="226">
        <f>AB58+AB59+AB8+AB9</f>
        <v>1.00456185</v>
      </c>
      <c r="AC62" s="224">
        <f>AC58+AC59+AD8+AD9</f>
        <v>4.4769701499999996</v>
      </c>
      <c r="AD62" s="225" t="s">
        <v>83</v>
      </c>
      <c r="AE62" s="226">
        <f>AE58+AE59+AE8+AE9</f>
        <v>1.059632538125</v>
      </c>
      <c r="AF62" s="224">
        <f>AF58+AF59+AG8+AG9</f>
        <v>4.4215078999999999</v>
      </c>
      <c r="AG62" s="225" t="s">
        <v>83</v>
      </c>
      <c r="AH62" s="226">
        <f>AH58+AH59+AH8+AH9</f>
        <v>1.0817480850000001</v>
      </c>
      <c r="AI62" s="224">
        <f>AI58+AI59+AJ8+AJ9</f>
        <v>4.5870417000000003</v>
      </c>
      <c r="AJ62" s="225" t="s">
        <v>83</v>
      </c>
      <c r="AK62" s="226">
        <f>AK58+AK59+AK8+AK9</f>
        <v>1.0956657624999999</v>
      </c>
      <c r="AL62" s="224">
        <f>AL58+AL59+AM8+AM9</f>
        <v>4.6267467</v>
      </c>
      <c r="AM62" s="225" t="s">
        <v>83</v>
      </c>
      <c r="AN62" s="226">
        <f>AN58+AN59+AN8+AN9</f>
        <v>1.1195611062499999</v>
      </c>
      <c r="AO62" s="224">
        <f>AO58+AO59+AP8+AP9</f>
        <v>4.1928967500000001</v>
      </c>
      <c r="AP62" s="225" t="s">
        <v>83</v>
      </c>
      <c r="AQ62" s="226">
        <f>AQ58+AQ59+AQ8+AQ9</f>
        <v>1.087527425</v>
      </c>
    </row>
    <row r="63" spans="1:43" s="2" customFormat="1" ht="16.5" customHeight="1" x14ac:dyDescent="0.25">
      <c r="A63" s="45" t="s">
        <v>91</v>
      </c>
      <c r="B63" s="195" t="s">
        <v>81</v>
      </c>
      <c r="C63" s="196"/>
      <c r="D63" s="196" t="s">
        <v>82</v>
      </c>
      <c r="E63" s="196"/>
      <c r="F63" s="196"/>
      <c r="G63" s="196"/>
      <c r="H63" s="198">
        <f>$C$65/1000</f>
        <v>2.3E-2</v>
      </c>
      <c r="I63" s="199" t="s">
        <v>83</v>
      </c>
      <c r="J63" s="200">
        <f>$G$65/1000</f>
        <v>0.158</v>
      </c>
      <c r="K63" s="198">
        <f>$C$65/1000</f>
        <v>2.3E-2</v>
      </c>
      <c r="L63" s="199" t="s">
        <v>83</v>
      </c>
      <c r="M63" s="200">
        <f>$G$65/1000</f>
        <v>0.158</v>
      </c>
      <c r="N63" s="198">
        <f>$C$65/1000</f>
        <v>2.3E-2</v>
      </c>
      <c r="O63" s="199" t="s">
        <v>83</v>
      </c>
      <c r="P63" s="200">
        <f>$G$65/1000</f>
        <v>0.158</v>
      </c>
      <c r="Q63" s="198">
        <f>$C$65/1000</f>
        <v>2.3E-2</v>
      </c>
      <c r="R63" s="199" t="s">
        <v>83</v>
      </c>
      <c r="S63" s="200">
        <f>$G$65/1000</f>
        <v>0.158</v>
      </c>
      <c r="T63" s="198">
        <f>$C$65/1000</f>
        <v>2.3E-2</v>
      </c>
      <c r="U63" s="199" t="s">
        <v>83</v>
      </c>
      <c r="V63" s="200">
        <f>$G$65/1000</f>
        <v>0.158</v>
      </c>
      <c r="W63" s="198">
        <f>$C$65/1000</f>
        <v>2.3E-2</v>
      </c>
      <c r="X63" s="199" t="s">
        <v>83</v>
      </c>
      <c r="Y63" s="200">
        <f>$G$65/1000</f>
        <v>0.158</v>
      </c>
      <c r="Z63" s="198">
        <f>$C$65/1000</f>
        <v>2.3E-2</v>
      </c>
      <c r="AA63" s="199" t="s">
        <v>83</v>
      </c>
      <c r="AB63" s="200">
        <f>$G$65/1000</f>
        <v>0.158</v>
      </c>
      <c r="AC63" s="198">
        <f>$C$65/1000</f>
        <v>2.3E-2</v>
      </c>
      <c r="AD63" s="199" t="s">
        <v>83</v>
      </c>
      <c r="AE63" s="200">
        <f>$G$65/1000</f>
        <v>0.158</v>
      </c>
      <c r="AF63" s="198">
        <f>$C$65/1000</f>
        <v>2.3E-2</v>
      </c>
      <c r="AG63" s="199" t="s">
        <v>83</v>
      </c>
      <c r="AH63" s="200">
        <f>$G$65/1000</f>
        <v>0.158</v>
      </c>
      <c r="AI63" s="198">
        <f>$C$65/1000</f>
        <v>2.3E-2</v>
      </c>
      <c r="AJ63" s="199" t="s">
        <v>83</v>
      </c>
      <c r="AK63" s="200">
        <f>$G$65/1000</f>
        <v>0.158</v>
      </c>
      <c r="AL63" s="198">
        <f>$C$65/1000</f>
        <v>2.3E-2</v>
      </c>
      <c r="AM63" s="199" t="s">
        <v>83</v>
      </c>
      <c r="AN63" s="200">
        <f>$G$65/1000</f>
        <v>0.158</v>
      </c>
      <c r="AO63" s="198">
        <f>$C$65/1000</f>
        <v>2.3E-2</v>
      </c>
      <c r="AP63" s="199" t="s">
        <v>83</v>
      </c>
      <c r="AQ63" s="200">
        <f>$G$65/1000</f>
        <v>0.158</v>
      </c>
    </row>
    <row r="64" spans="1:43" s="2" customFormat="1" ht="16.5" customHeight="1" thickBot="1" x14ac:dyDescent="0.3">
      <c r="A64" s="56"/>
      <c r="B64" s="201" t="s">
        <v>84</v>
      </c>
      <c r="C64" s="202"/>
      <c r="D64" s="202" t="s">
        <v>85</v>
      </c>
      <c r="E64" s="202"/>
      <c r="F64" s="202"/>
      <c r="G64" s="227"/>
      <c r="H64" s="204">
        <f>(((I15^2+J15^2)*$C$66/1000)+((I16^2+J16^2)*$G$66/1000)+((I17^2+J17^2)*$J$66/1000))/$C$15*$C$15</f>
        <v>0.14462919999999996</v>
      </c>
      <c r="I64" s="205" t="s">
        <v>83</v>
      </c>
      <c r="J64" s="206">
        <f>(((I15^2+J15^2)*$M$66)+((I16^2+J16^2)*$P$66)+((I17^2+J17^2)*S66))/(100*$C$7)</f>
        <v>4.3675018749999997E-3</v>
      </c>
      <c r="K64" s="204">
        <f>(((L15^2+M15^2)*$C$66/1000)+((L16^2+M16^2)*$G$66/1000)+((L17^2+M17^2)*$J$66/1000))/$C$15*$C$15</f>
        <v>0.11964080000000002</v>
      </c>
      <c r="L64" s="205" t="s">
        <v>83</v>
      </c>
      <c r="M64" s="206">
        <f>(((L15^2+M15^2)*$M$66)+((L16^2+M16^2)*$P$66)+((L17^2+M17^2)*V66))/(100*$C$7)</f>
        <v>9.08448125E-4</v>
      </c>
      <c r="N64" s="204">
        <f>(((O15^2+P15^2)*$C$66/1000)+((O16^2+P16^2)*$G$66/1000)+((O17^2+P17^2)*$J$66/1000))/$C$15*$C$15</f>
        <v>0.12040624999999999</v>
      </c>
      <c r="O64" s="205" t="s">
        <v>83</v>
      </c>
      <c r="P64" s="206">
        <f>(((O15^2+P15^2)*$M$66)+((O16^2+P16^2)*$P$66)+((O17^2+P17^2)*Y66))/(100*$C$7)</f>
        <v>9.868606250000001E-4</v>
      </c>
      <c r="Q64" s="204">
        <f>(((R15^2+S15^2)*$C$66/1000)+((R16^2+S16^2)*$G$66/1000)+((R17^2+S17^2)*$J$66/1000))/$C$15*$C$15</f>
        <v>0.13821699999999998</v>
      </c>
      <c r="R64" s="205" t="s">
        <v>83</v>
      </c>
      <c r="S64" s="206">
        <f>(((R15^2+S15^2)*$M$66)+((R16^2+S16^2)*$P$66)+((R17^2+S17^2)*AB66))/(100*$C$7)</f>
        <v>1.1497524999999999E-3</v>
      </c>
      <c r="T64" s="204">
        <f>(((U15^2+V15^2)*$C$66/1000)+((U16^2+V16^2)*$G$66/1000)+((U17^2+V17^2)*$J$66/1000))/$C$15*$C$15</f>
        <v>0.17441100000000004</v>
      </c>
      <c r="U64" s="205" t="s">
        <v>83</v>
      </c>
      <c r="V64" s="206">
        <f>(((U15^2+V15^2)*$M$66)+((U16^2+V16^2)*$P$66)+((U17^2+V17^2)*AE66))/(100*$C$7)</f>
        <v>1.4046356250000003E-3</v>
      </c>
      <c r="W64" s="204">
        <f>(((X15^2+Y15^2)*$C$66/1000)+((X16^2+Y16^2)*$G$66/1000)+((X17^2+Y17^2)*$J$66/1000))/$C$15*$C$15</f>
        <v>0.23411674999999998</v>
      </c>
      <c r="X64" s="205" t="s">
        <v>83</v>
      </c>
      <c r="Y64" s="206">
        <f>(((X15^2+Y15^2)*$M$66)+((X16^2+Y16^2)*$P$66)+((X17^2+Y17^2)*AH66))/(100*$C$7)</f>
        <v>2.1920224999999998E-3</v>
      </c>
      <c r="Z64" s="204">
        <f>(((AA15^2+AB15^2)*$C$66/1000)+((AA16^2+AB16^2)*$G$66/1000)+((AA17^2+AB17^2)*$J$66/1000))/$C$15*$C$15</f>
        <v>0.24627939999999995</v>
      </c>
      <c r="AA64" s="205" t="s">
        <v>83</v>
      </c>
      <c r="AB64" s="206">
        <f>(((AA15^2+AB15^2)*$M$66)+((AA16^2+AB16^2)*$P$66)+((AA17^2+AB17^2)*AK66))/(100*$C$7)</f>
        <v>2.2482606249999999E-3</v>
      </c>
      <c r="AC64" s="204">
        <f>(((AD15^2+AE15^2)*$C$66/1000)+((AD16^2+AE16^2)*$G$66/1000)+((AD17^2+AE17^2)*$J$66/1000))/$C$15*$C$15</f>
        <v>0.30030095000000001</v>
      </c>
      <c r="AD64" s="205" t="s">
        <v>83</v>
      </c>
      <c r="AE64" s="206">
        <f>(((AD15^2+AE15^2)*$M$66)+((AD16^2+AE16^2)*$P$66)+((AD17^2+AE17^2)*AN66))/(100*$C$7)</f>
        <v>2.7309331250000009E-3</v>
      </c>
      <c r="AF64" s="204">
        <f>(((AG15^2+AH15^2)*$C$66/1000)+((AG16^2+AH16^2)*$G$66/1000)+((AG17^2+AH17^2)*$J$66/1000))/$C$15*$C$15</f>
        <v>0.33366579999999996</v>
      </c>
      <c r="AG64" s="205" t="s">
        <v>83</v>
      </c>
      <c r="AH64" s="206">
        <f>(((AG15^2+AH15^2)*$M$66)+((AG16^2+AH16^2)*$P$66)+((AG17^2+AH17^2)*AQ66))/(100*$C$7)</f>
        <v>2.5665006249999999E-3</v>
      </c>
      <c r="AI64" s="204">
        <f>(((AJ15^2+AK15^2)*$C$66/1000)+((AJ16^2+AK16^2)*$G$66/1000)+((AJ17^2+AK17^2)*$J$66/1000))/$C$15*$C$15</f>
        <v>0.29268700000000003</v>
      </c>
      <c r="AJ64" s="205" t="s">
        <v>83</v>
      </c>
      <c r="AK64" s="206">
        <f>(((AJ15^2+AK15^2)*$M$66)+((AJ16^2+AK16^2)*$P$66)+((AJ17^2+AK17^2)*AT66))/(100*$C$7)</f>
        <v>2.6817925000000003E-3</v>
      </c>
      <c r="AL64" s="204">
        <f>(((AM15^2+AN15^2)*$C$66/1000)+((AM16^2+AN16^2)*$G$66/1000)+((AM17^2+AN17^2)*$J$66/1000))/$C$15*$C$15</f>
        <v>0.29757085000000005</v>
      </c>
      <c r="AM64" s="205" t="s">
        <v>83</v>
      </c>
      <c r="AN64" s="206">
        <f>(((AM15^2+AN15^2)*$M$66)+((AM16^2+AN16^2)*$P$66)+((AM17^2+AN17^2)*AW66))/(100*$C$7)</f>
        <v>2.7852906249999998E-3</v>
      </c>
      <c r="AO64" s="204">
        <f>(((AP15^2+AQ15^2)*$C$66/1000)+((AP16^2+AQ16^2)*$G$66/1000)+((AP17^2+AQ17^2)*$J$66/1000))/$C$15*$C$15</f>
        <v>0.25355074999999999</v>
      </c>
      <c r="AP64" s="205" t="s">
        <v>83</v>
      </c>
      <c r="AQ64" s="206">
        <f>(((AP15^2+AQ15^2)*$M$66)+((AP16^2+AQ16^2)*$P$66)+((AP17^2+AQ17^2)*AZ66))/(100*$C$7)</f>
        <v>2.2824199999999998E-3</v>
      </c>
    </row>
    <row r="65" spans="1:81" s="2" customFormat="1" ht="16.5" customHeight="1" x14ac:dyDescent="0.25">
      <c r="A65" s="56"/>
      <c r="B65" s="207" t="s">
        <v>86</v>
      </c>
      <c r="C65" s="208">
        <v>23</v>
      </c>
      <c r="D65" s="209"/>
      <c r="E65" s="210" t="s">
        <v>87</v>
      </c>
      <c r="F65" s="210"/>
      <c r="G65" s="211">
        <v>158</v>
      </c>
      <c r="H65" s="212"/>
      <c r="I65" s="213"/>
      <c r="J65" s="214"/>
      <c r="K65" s="361"/>
      <c r="L65" s="362"/>
      <c r="M65" s="363"/>
      <c r="N65" s="361"/>
      <c r="O65" s="362"/>
      <c r="P65" s="363"/>
      <c r="Q65" s="361"/>
      <c r="R65" s="362"/>
      <c r="S65" s="363"/>
      <c r="T65" s="231"/>
      <c r="U65" s="232"/>
      <c r="V65" s="233"/>
      <c r="W65" s="231"/>
      <c r="X65" s="232"/>
      <c r="Y65" s="233"/>
      <c r="Z65" s="231"/>
      <c r="AA65" s="232"/>
      <c r="AB65" s="233"/>
      <c r="AC65" s="231"/>
      <c r="AD65" s="232"/>
      <c r="AE65" s="233"/>
      <c r="AF65" s="231"/>
      <c r="AG65" s="232"/>
      <c r="AH65" s="233"/>
      <c r="AI65" s="231"/>
      <c r="AJ65" s="232"/>
      <c r="AK65" s="233"/>
      <c r="AL65" s="231"/>
      <c r="AM65" s="232"/>
      <c r="AN65" s="233"/>
      <c r="AO65" s="231"/>
      <c r="AP65" s="232"/>
      <c r="AQ65" s="233"/>
    </row>
    <row r="66" spans="1:81" s="2" customFormat="1" ht="16.5" customHeight="1" thickBot="1" x14ac:dyDescent="0.3">
      <c r="A66" s="56"/>
      <c r="B66" s="364" t="s">
        <v>157</v>
      </c>
      <c r="C66" s="109">
        <v>50</v>
      </c>
      <c r="D66" s="112"/>
      <c r="E66" s="216"/>
      <c r="F66" s="216" t="s">
        <v>158</v>
      </c>
      <c r="G66" s="829">
        <v>50</v>
      </c>
      <c r="H66" s="217" t="s">
        <v>88</v>
      </c>
      <c r="I66" s="218"/>
      <c r="J66" s="219">
        <v>150</v>
      </c>
      <c r="K66" s="217" t="s">
        <v>159</v>
      </c>
      <c r="L66" s="218"/>
      <c r="M66" s="219">
        <v>10.5</v>
      </c>
      <c r="N66" s="217" t="s">
        <v>160</v>
      </c>
      <c r="O66" s="218"/>
      <c r="P66" s="219">
        <v>17</v>
      </c>
      <c r="Q66" s="217" t="s">
        <v>89</v>
      </c>
      <c r="R66" s="218"/>
      <c r="S66" s="219">
        <v>6</v>
      </c>
      <c r="T66" s="236"/>
      <c r="U66" s="237"/>
      <c r="V66" s="238"/>
      <c r="W66" s="236"/>
      <c r="X66" s="237"/>
      <c r="Y66" s="238"/>
      <c r="Z66" s="236"/>
      <c r="AA66" s="237"/>
      <c r="AB66" s="238"/>
      <c r="AC66" s="236"/>
      <c r="AD66" s="237"/>
      <c r="AE66" s="238"/>
      <c r="AF66" s="236"/>
      <c r="AG66" s="237"/>
      <c r="AH66" s="238"/>
      <c r="AI66" s="236"/>
      <c r="AJ66" s="237"/>
      <c r="AK66" s="238"/>
      <c r="AL66" s="236"/>
      <c r="AM66" s="237"/>
      <c r="AN66" s="238"/>
      <c r="AO66" s="236"/>
      <c r="AP66" s="237"/>
      <c r="AQ66" s="238"/>
    </row>
    <row r="67" spans="1:81" s="856" customFormat="1" ht="16.5" customHeight="1" thickBot="1" x14ac:dyDescent="0.3">
      <c r="A67" s="85"/>
      <c r="B67" s="221" t="s">
        <v>90</v>
      </c>
      <c r="C67" s="222"/>
      <c r="D67" s="222"/>
      <c r="E67" s="222"/>
      <c r="F67" s="222"/>
      <c r="G67" s="223"/>
      <c r="H67" s="239">
        <f>H63+H64+I16+I17</f>
        <v>1.2806291999999999</v>
      </c>
      <c r="I67" s="240" t="s">
        <v>83</v>
      </c>
      <c r="J67" s="241">
        <f>J63+J64+J16+J17</f>
        <v>0.73336750187499999</v>
      </c>
      <c r="K67" s="239">
        <f>K63+K64+L16+L17</f>
        <v>1.1776408000000003</v>
      </c>
      <c r="L67" s="240" t="s">
        <v>83</v>
      </c>
      <c r="M67" s="241">
        <f>M63+M64+M16+M17</f>
        <v>0.70190844812499997</v>
      </c>
      <c r="N67" s="239">
        <f>N63+N64+O16+O17</f>
        <v>1.18140625</v>
      </c>
      <c r="O67" s="240" t="s">
        <v>83</v>
      </c>
      <c r="P67" s="241">
        <f>P63+P64+P16+P17</f>
        <v>0.72598686062499995</v>
      </c>
      <c r="Q67" s="239">
        <f>Q63+Q64+R16+R17</f>
        <v>1.2852169999999998</v>
      </c>
      <c r="R67" s="240" t="s">
        <v>83</v>
      </c>
      <c r="S67" s="241">
        <f>S63+S64+S16+S17</f>
        <v>0.74914975249999993</v>
      </c>
      <c r="T67" s="239">
        <f>T63+T64+U16+U17</f>
        <v>1.493411</v>
      </c>
      <c r="U67" s="240" t="s">
        <v>83</v>
      </c>
      <c r="V67" s="241">
        <f>V63+V64+V16+V17</f>
        <v>0.74140463562499992</v>
      </c>
      <c r="W67" s="239">
        <f>W63+W64+X16+X17</f>
        <v>1.82611675</v>
      </c>
      <c r="X67" s="240" t="s">
        <v>83</v>
      </c>
      <c r="Y67" s="241">
        <f>Y63+Y64+Y16+Y17</f>
        <v>0.74819202250000005</v>
      </c>
      <c r="Z67" s="239">
        <f>Z63+Z64+AA16+AA17</f>
        <v>1.8742793999999998</v>
      </c>
      <c r="AA67" s="240" t="s">
        <v>83</v>
      </c>
      <c r="AB67" s="241">
        <f>AB63+AB64+AB16+AB17</f>
        <v>0.75924826062499995</v>
      </c>
      <c r="AC67" s="239">
        <f>AC63+AC64+AD16+AD17</f>
        <v>2.0893009500000002</v>
      </c>
      <c r="AD67" s="240" t="s">
        <v>83</v>
      </c>
      <c r="AE67" s="241">
        <f>AE63+AE64+AE16+AE17</f>
        <v>0.83573093312500002</v>
      </c>
      <c r="AF67" s="239">
        <f>AF63+AF64+AG16+AG17</f>
        <v>2.1696657999999998</v>
      </c>
      <c r="AG67" s="240" t="s">
        <v>83</v>
      </c>
      <c r="AH67" s="241">
        <f>AH63+AH64+AH16+AH17</f>
        <v>0.89356650062499998</v>
      </c>
      <c r="AI67" s="239">
        <f>AI63+AI64+AJ16+AJ17</f>
        <v>2.049687</v>
      </c>
      <c r="AJ67" s="240" t="s">
        <v>83</v>
      </c>
      <c r="AK67" s="241">
        <f>AK63+AK64+AK16+AK17</f>
        <v>0.85668179249999998</v>
      </c>
      <c r="AL67" s="239">
        <f>AL63+AL64+AM16+AM17</f>
        <v>2.0835708500000001</v>
      </c>
      <c r="AM67" s="240" t="s">
        <v>83</v>
      </c>
      <c r="AN67" s="241">
        <f>AN63+AN64+AN16+AN17</f>
        <v>0.83878529062499996</v>
      </c>
      <c r="AO67" s="239">
        <f>AO63+AO64+AP16+AP17</f>
        <v>1.8835507499999999</v>
      </c>
      <c r="AP67" s="240" t="s">
        <v>83</v>
      </c>
      <c r="AQ67" s="241">
        <f>AQ63+AQ64+AQ16+AQ17</f>
        <v>0.81428242000000006</v>
      </c>
      <c r="CC67" s="857"/>
    </row>
    <row r="68" spans="1:81" s="2" customFormat="1" ht="16.5" customHeight="1" x14ac:dyDescent="0.25">
      <c r="A68" s="118" t="s">
        <v>92</v>
      </c>
      <c r="B68" s="119"/>
      <c r="C68" s="119"/>
      <c r="D68" s="119"/>
      <c r="E68" s="119"/>
      <c r="F68" s="119"/>
      <c r="G68" s="244"/>
      <c r="H68" s="245"/>
      <c r="I68" s="246"/>
      <c r="J68" s="214"/>
      <c r="K68" s="245"/>
      <c r="L68" s="246"/>
      <c r="M68" s="214"/>
      <c r="N68" s="245"/>
      <c r="O68" s="246"/>
      <c r="P68" s="214"/>
      <c r="Q68" s="245"/>
      <c r="R68" s="246"/>
      <c r="S68" s="214"/>
      <c r="T68" s="245"/>
      <c r="U68" s="246"/>
      <c r="V68" s="214"/>
      <c r="W68" s="245"/>
      <c r="X68" s="246"/>
      <c r="Y68" s="214"/>
      <c r="Z68" s="245"/>
      <c r="AA68" s="246"/>
      <c r="AB68" s="214"/>
      <c r="AC68" s="245"/>
      <c r="AD68" s="246"/>
      <c r="AE68" s="214"/>
      <c r="AF68" s="245"/>
      <c r="AG68" s="246"/>
      <c r="AH68" s="214"/>
      <c r="AI68" s="245"/>
      <c r="AJ68" s="246"/>
      <c r="AK68" s="214"/>
      <c r="AL68" s="245"/>
      <c r="AM68" s="246"/>
      <c r="AN68" s="214"/>
      <c r="AO68" s="245"/>
      <c r="AP68" s="246"/>
      <c r="AQ68" s="214"/>
    </row>
    <row r="69" spans="1:81" s="2" customFormat="1" ht="16.5" customHeight="1" thickBot="1" x14ac:dyDescent="0.3">
      <c r="A69" s="247" t="s">
        <v>93</v>
      </c>
      <c r="B69" s="248"/>
      <c r="C69" s="249"/>
      <c r="D69" s="248"/>
      <c r="E69" s="112"/>
      <c r="F69" s="248" t="s">
        <v>94</v>
      </c>
      <c r="G69" s="111"/>
      <c r="H69" s="250">
        <f>SUM(H62,H67)</f>
        <v>3.6775933499999995</v>
      </c>
      <c r="I69" s="251" t="s">
        <v>83</v>
      </c>
      <c r="J69" s="252">
        <f>SUM(J62,J67)</f>
        <v>1.7717940775000001</v>
      </c>
      <c r="K69" s="250">
        <f>SUM(K62,K67)</f>
        <v>3.4250917500000004</v>
      </c>
      <c r="L69" s="251" t="s">
        <v>83</v>
      </c>
      <c r="M69" s="252">
        <f>SUM(M62,M67)</f>
        <v>1.6130996981249999</v>
      </c>
      <c r="N69" s="250">
        <f>SUM(N62,N67)</f>
        <v>3.3968381500000007</v>
      </c>
      <c r="O69" s="251" t="s">
        <v>83</v>
      </c>
      <c r="P69" s="252">
        <f>SUM(P62,P67)</f>
        <v>1.6691889906249999</v>
      </c>
      <c r="Q69" s="250">
        <f>SUM(Q62,Q67)</f>
        <v>3.5893523999999997</v>
      </c>
      <c r="R69" s="251" t="s">
        <v>83</v>
      </c>
      <c r="S69" s="252">
        <f>SUM(S62,S67)</f>
        <v>1.6973704975000001</v>
      </c>
      <c r="T69" s="250">
        <f>SUM(T62,T67)</f>
        <v>4.4573615499999999</v>
      </c>
      <c r="U69" s="251" t="s">
        <v>83</v>
      </c>
      <c r="V69" s="252">
        <f>SUM(V62,V67)</f>
        <v>1.707662015625</v>
      </c>
      <c r="W69" s="250">
        <f>SUM(W62,W67)</f>
        <v>5.5485389499999993</v>
      </c>
      <c r="X69" s="251" t="s">
        <v>83</v>
      </c>
      <c r="Y69" s="252">
        <f>SUM(Y62,Y67)</f>
        <v>1.7106899525000001</v>
      </c>
      <c r="Z69" s="250">
        <f>SUM(Z62,Z67)</f>
        <v>5.9344361499999998</v>
      </c>
      <c r="AA69" s="251" t="s">
        <v>83</v>
      </c>
      <c r="AB69" s="252">
        <f>SUM(AB62,AB67)</f>
        <v>1.7638101106249999</v>
      </c>
      <c r="AC69" s="250">
        <f>SUM(AC62,AC67)</f>
        <v>6.5662710999999998</v>
      </c>
      <c r="AD69" s="251" t="s">
        <v>83</v>
      </c>
      <c r="AE69" s="252">
        <f>SUM(AE62,AE67)</f>
        <v>1.89536347125</v>
      </c>
      <c r="AF69" s="250">
        <f>SUM(AF62,AF67)</f>
        <v>6.5911736999999997</v>
      </c>
      <c r="AG69" s="251" t="s">
        <v>83</v>
      </c>
      <c r="AH69" s="252">
        <f>SUM(AH62,AH67)</f>
        <v>1.9753145856250001</v>
      </c>
      <c r="AI69" s="250">
        <f>SUM(AI62,AI67)</f>
        <v>6.6367287000000008</v>
      </c>
      <c r="AJ69" s="251" t="s">
        <v>83</v>
      </c>
      <c r="AK69" s="252">
        <f>SUM(AK62,AK67)</f>
        <v>1.9523475549999998</v>
      </c>
      <c r="AL69" s="250">
        <f>SUM(AL62,AL67)</f>
        <v>6.7103175500000001</v>
      </c>
      <c r="AM69" s="251" t="s">
        <v>83</v>
      </c>
      <c r="AN69" s="252">
        <f>SUM(AN62,AN67)</f>
        <v>1.9583463968749999</v>
      </c>
      <c r="AO69" s="250">
        <f>SUM(AO62,AO67)</f>
        <v>6.0764475000000004</v>
      </c>
      <c r="AP69" s="251" t="s">
        <v>83</v>
      </c>
      <c r="AQ69" s="252">
        <f>SUM(AQ62,AQ67)</f>
        <v>1.9018098450000001</v>
      </c>
    </row>
    <row r="70" spans="1:81" s="2" customFormat="1" ht="16.5" hidden="1" customHeight="1" x14ac:dyDescent="0.25">
      <c r="A70" s="253" t="s">
        <v>95</v>
      </c>
      <c r="B70" s="856"/>
      <c r="C70" s="856"/>
      <c r="D70" s="856"/>
      <c r="E70" s="856"/>
      <c r="F70" s="856"/>
      <c r="G70" s="856"/>
      <c r="H70" s="856"/>
      <c r="I70" s="858">
        <f>J69/H69</f>
        <v>0.48178085744580768</v>
      </c>
      <c r="J70" s="856"/>
      <c r="K70" s="856"/>
      <c r="L70" s="858">
        <f>M69/K69</f>
        <v>0.47096539767876283</v>
      </c>
      <c r="M70" s="856"/>
      <c r="N70" s="856"/>
      <c r="O70" s="858">
        <f>P69/N69</f>
        <v>0.49139491400995938</v>
      </c>
      <c r="P70" s="856"/>
      <c r="Q70" s="856"/>
      <c r="R70" s="858">
        <f>S69/Q69</f>
        <v>0.47289045720336637</v>
      </c>
      <c r="S70" s="856"/>
      <c r="T70" s="856"/>
      <c r="U70" s="858">
        <f>V69/T69</f>
        <v>0.38311050079054054</v>
      </c>
      <c r="V70" s="856"/>
      <c r="W70" s="856"/>
      <c r="X70" s="858">
        <f>Y69/W69</f>
        <v>0.30831358812034659</v>
      </c>
      <c r="Y70" s="856"/>
      <c r="Z70" s="856"/>
      <c r="AA70" s="858">
        <f>AB69/Z69</f>
        <v>0.29721612399941316</v>
      </c>
      <c r="AB70" s="856"/>
      <c r="AC70" s="856"/>
      <c r="AD70" s="858">
        <f>AE69/AC69</f>
        <v>0.28865141910604331</v>
      </c>
      <c r="AE70" s="856"/>
      <c r="AF70" s="856"/>
      <c r="AG70" s="858">
        <f>AH69/AF69</f>
        <v>0.29969087078148166</v>
      </c>
      <c r="AH70" s="856"/>
      <c r="AI70" s="856"/>
      <c r="AJ70" s="858">
        <f>AK69/AI69</f>
        <v>0.29417317525726183</v>
      </c>
      <c r="AK70" s="856"/>
      <c r="AL70" s="856"/>
      <c r="AM70" s="858">
        <f>AN69/AL69</f>
        <v>0.29184109131690794</v>
      </c>
      <c r="AN70" s="856"/>
      <c r="AO70" s="856"/>
      <c r="AP70" s="858">
        <f>AQ69/AO69</f>
        <v>0.31298054414195137</v>
      </c>
      <c r="AQ70" s="856"/>
    </row>
    <row r="71" spans="1:81" s="255" customFormat="1" ht="16.5" hidden="1" customHeight="1" x14ac:dyDescent="0.25">
      <c r="A71" s="253" t="s">
        <v>96</v>
      </c>
      <c r="B71" s="253"/>
      <c r="C71" s="253"/>
      <c r="D71" s="253"/>
      <c r="E71" s="253"/>
      <c r="F71" s="253"/>
      <c r="T71" s="827"/>
      <c r="U71" s="828"/>
    </row>
    <row r="72" spans="1:81" s="255" customFormat="1" ht="16.5" customHeight="1" thickBot="1" x14ac:dyDescent="0.3">
      <c r="A72" s="253"/>
      <c r="B72" s="253"/>
      <c r="C72" s="253"/>
      <c r="D72" s="253"/>
      <c r="E72" s="253"/>
      <c r="F72" s="253"/>
      <c r="T72" s="827"/>
      <c r="U72" s="828"/>
    </row>
    <row r="73" spans="1:81" s="258" customFormat="1" ht="17.25" thickBot="1" x14ac:dyDescent="0.3">
      <c r="A73" s="16" t="s">
        <v>2</v>
      </c>
      <c r="B73" s="17"/>
      <c r="C73" s="17"/>
      <c r="D73" s="17"/>
      <c r="E73" s="17"/>
      <c r="F73" s="17"/>
      <c r="G73" s="18"/>
      <c r="H73" s="19" t="s">
        <v>97</v>
      </c>
      <c r="I73" s="20"/>
      <c r="J73" s="21"/>
      <c r="K73" s="19" t="s">
        <v>98</v>
      </c>
      <c r="L73" s="20"/>
      <c r="M73" s="21"/>
      <c r="N73" s="19" t="s">
        <v>99</v>
      </c>
      <c r="O73" s="20"/>
      <c r="P73" s="21"/>
      <c r="Q73" s="19" t="s">
        <v>100</v>
      </c>
      <c r="R73" s="20"/>
      <c r="S73" s="21"/>
      <c r="T73" s="19" t="s">
        <v>101</v>
      </c>
      <c r="U73" s="20"/>
      <c r="V73" s="21"/>
      <c r="W73" s="19" t="s">
        <v>102</v>
      </c>
      <c r="X73" s="20"/>
      <c r="Y73" s="21"/>
      <c r="Z73" s="19" t="s">
        <v>103</v>
      </c>
      <c r="AA73" s="20"/>
      <c r="AB73" s="21"/>
      <c r="AC73" s="19" t="s">
        <v>104</v>
      </c>
      <c r="AD73" s="20"/>
      <c r="AE73" s="21"/>
      <c r="AF73" s="19" t="s">
        <v>105</v>
      </c>
      <c r="AG73" s="20"/>
      <c r="AH73" s="21"/>
      <c r="AI73" s="19" t="s">
        <v>106</v>
      </c>
      <c r="AJ73" s="20"/>
      <c r="AK73" s="21"/>
      <c r="AL73" s="19" t="s">
        <v>107</v>
      </c>
      <c r="AM73" s="20"/>
      <c r="AN73" s="21"/>
      <c r="AO73" s="19" t="s">
        <v>108</v>
      </c>
      <c r="AP73" s="20"/>
      <c r="AQ73" s="21"/>
      <c r="AS73" s="259"/>
      <c r="AV73" s="259"/>
      <c r="AY73" s="259"/>
      <c r="BB73" s="259"/>
      <c r="BE73" s="259"/>
      <c r="BH73" s="259"/>
      <c r="BK73" s="259"/>
      <c r="BN73" s="259"/>
      <c r="BQ73" s="259"/>
      <c r="BT73" s="259"/>
      <c r="BW73" s="259"/>
      <c r="BZ73" s="259"/>
    </row>
    <row r="74" spans="1:81" s="258" customFormat="1" ht="16.5" x14ac:dyDescent="0.25">
      <c r="A74" s="22" t="s">
        <v>15</v>
      </c>
      <c r="B74" s="23"/>
      <c r="C74" s="24" t="s">
        <v>16</v>
      </c>
      <c r="D74" s="369"/>
      <c r="E74" s="370"/>
      <c r="F74" s="370"/>
      <c r="G74" s="371"/>
      <c r="H74" s="28" t="s">
        <v>17</v>
      </c>
      <c r="I74" s="29" t="s">
        <v>18</v>
      </c>
      <c r="J74" s="30" t="s">
        <v>19</v>
      </c>
      <c r="K74" s="28" t="s">
        <v>17</v>
      </c>
      <c r="L74" s="29" t="s">
        <v>18</v>
      </c>
      <c r="M74" s="30" t="s">
        <v>19</v>
      </c>
      <c r="N74" s="28" t="s">
        <v>17</v>
      </c>
      <c r="O74" s="29" t="s">
        <v>18</v>
      </c>
      <c r="P74" s="30" t="s">
        <v>19</v>
      </c>
      <c r="Q74" s="28" t="s">
        <v>17</v>
      </c>
      <c r="R74" s="29" t="s">
        <v>18</v>
      </c>
      <c r="S74" s="30" t="s">
        <v>19</v>
      </c>
      <c r="T74" s="28" t="s">
        <v>17</v>
      </c>
      <c r="U74" s="29" t="s">
        <v>18</v>
      </c>
      <c r="V74" s="30" t="s">
        <v>19</v>
      </c>
      <c r="W74" s="28" t="s">
        <v>17</v>
      </c>
      <c r="X74" s="29" t="s">
        <v>18</v>
      </c>
      <c r="Y74" s="30" t="s">
        <v>19</v>
      </c>
      <c r="Z74" s="28" t="s">
        <v>17</v>
      </c>
      <c r="AA74" s="29" t="s">
        <v>18</v>
      </c>
      <c r="AB74" s="30" t="s">
        <v>19</v>
      </c>
      <c r="AC74" s="28" t="s">
        <v>17</v>
      </c>
      <c r="AD74" s="29" t="s">
        <v>18</v>
      </c>
      <c r="AE74" s="30" t="s">
        <v>19</v>
      </c>
      <c r="AF74" s="28" t="s">
        <v>17</v>
      </c>
      <c r="AG74" s="29" t="s">
        <v>18</v>
      </c>
      <c r="AH74" s="30" t="s">
        <v>19</v>
      </c>
      <c r="AI74" s="28" t="s">
        <v>17</v>
      </c>
      <c r="AJ74" s="29" t="s">
        <v>18</v>
      </c>
      <c r="AK74" s="30" t="s">
        <v>19</v>
      </c>
      <c r="AL74" s="28" t="s">
        <v>17</v>
      </c>
      <c r="AM74" s="29" t="s">
        <v>18</v>
      </c>
      <c r="AN74" s="30" t="s">
        <v>19</v>
      </c>
      <c r="AO74" s="28" t="s">
        <v>17</v>
      </c>
      <c r="AP74" s="29" t="s">
        <v>18</v>
      </c>
      <c r="AQ74" s="30" t="s">
        <v>19</v>
      </c>
    </row>
    <row r="75" spans="1:81" s="258" customFormat="1" ht="17.25" thickBot="1" x14ac:dyDescent="0.3">
      <c r="A75" s="31"/>
      <c r="B75" s="32"/>
      <c r="C75" s="33"/>
      <c r="D75" s="372"/>
      <c r="E75" s="373"/>
      <c r="F75" s="373"/>
      <c r="G75" s="374"/>
      <c r="H75" s="40" t="s">
        <v>20</v>
      </c>
      <c r="I75" s="41" t="s">
        <v>21</v>
      </c>
      <c r="J75" s="42" t="s">
        <v>22</v>
      </c>
      <c r="K75" s="40" t="s">
        <v>20</v>
      </c>
      <c r="L75" s="41" t="s">
        <v>21</v>
      </c>
      <c r="M75" s="42" t="s">
        <v>22</v>
      </c>
      <c r="N75" s="40" t="s">
        <v>20</v>
      </c>
      <c r="O75" s="41" t="s">
        <v>21</v>
      </c>
      <c r="P75" s="42" t="s">
        <v>22</v>
      </c>
      <c r="Q75" s="40" t="s">
        <v>20</v>
      </c>
      <c r="R75" s="41" t="s">
        <v>21</v>
      </c>
      <c r="S75" s="42" t="s">
        <v>22</v>
      </c>
      <c r="T75" s="40" t="s">
        <v>20</v>
      </c>
      <c r="U75" s="41" t="s">
        <v>21</v>
      </c>
      <c r="V75" s="42" t="s">
        <v>22</v>
      </c>
      <c r="W75" s="40" t="s">
        <v>20</v>
      </c>
      <c r="X75" s="41" t="s">
        <v>21</v>
      </c>
      <c r="Y75" s="42" t="s">
        <v>22</v>
      </c>
      <c r="Z75" s="40" t="s">
        <v>20</v>
      </c>
      <c r="AA75" s="41" t="s">
        <v>21</v>
      </c>
      <c r="AB75" s="42" t="s">
        <v>22</v>
      </c>
      <c r="AC75" s="40" t="s">
        <v>20</v>
      </c>
      <c r="AD75" s="41" t="s">
        <v>21</v>
      </c>
      <c r="AE75" s="42" t="s">
        <v>22</v>
      </c>
      <c r="AF75" s="40" t="s">
        <v>20</v>
      </c>
      <c r="AG75" s="41" t="s">
        <v>21</v>
      </c>
      <c r="AH75" s="42" t="s">
        <v>22</v>
      </c>
      <c r="AI75" s="40" t="s">
        <v>20</v>
      </c>
      <c r="AJ75" s="41" t="s">
        <v>21</v>
      </c>
      <c r="AK75" s="42" t="s">
        <v>22</v>
      </c>
      <c r="AL75" s="40" t="s">
        <v>20</v>
      </c>
      <c r="AM75" s="41" t="s">
        <v>21</v>
      </c>
      <c r="AN75" s="42" t="s">
        <v>22</v>
      </c>
      <c r="AO75" s="40" t="s">
        <v>20</v>
      </c>
      <c r="AP75" s="41" t="s">
        <v>21</v>
      </c>
      <c r="AQ75" s="42" t="s">
        <v>22</v>
      </c>
      <c r="BN75" s="287"/>
      <c r="BO75" s="287"/>
      <c r="BP75" s="261">
        <v>0</v>
      </c>
      <c r="BQ75" s="261"/>
      <c r="BR75" s="261"/>
      <c r="BS75" s="261"/>
      <c r="BT75" s="261"/>
      <c r="BU75" s="261"/>
      <c r="BV75" s="261"/>
      <c r="BW75" s="261"/>
      <c r="BX75" s="261"/>
      <c r="BY75" s="261"/>
      <c r="BZ75" s="261"/>
    </row>
    <row r="76" spans="1:81" ht="16.5" x14ac:dyDescent="0.25">
      <c r="A76" s="43" t="s">
        <v>23</v>
      </c>
      <c r="B76" s="44"/>
      <c r="C76" s="45">
        <v>40</v>
      </c>
      <c r="D76" s="46" t="s">
        <v>24</v>
      </c>
      <c r="E76" s="47"/>
      <c r="F76" s="48" t="s">
        <v>25</v>
      </c>
      <c r="G76" s="75"/>
      <c r="H76" s="290">
        <f>SQRT(I76^2+J76^2)*1000/(1.73*H80)</f>
        <v>0</v>
      </c>
      <c r="I76" s="291">
        <v>0</v>
      </c>
      <c r="J76" s="292">
        <v>0</v>
      </c>
      <c r="K76" s="290">
        <f>SQRT(L76^2+M76^2)*1000/(1.73*K80)</f>
        <v>0</v>
      </c>
      <c r="L76" s="291">
        <v>0</v>
      </c>
      <c r="M76" s="292">
        <v>0</v>
      </c>
      <c r="N76" s="290">
        <f>SQRT(O76^2+P76^2)*1000/(1.73*N80)</f>
        <v>0</v>
      </c>
      <c r="O76" s="291">
        <v>0</v>
      </c>
      <c r="P76" s="292">
        <v>0</v>
      </c>
      <c r="Q76" s="290">
        <f>SQRT(R76^2+S76^2)*1000/(1.73*Q80)</f>
        <v>0</v>
      </c>
      <c r="R76" s="291">
        <v>0</v>
      </c>
      <c r="S76" s="292">
        <v>0</v>
      </c>
      <c r="T76" s="290">
        <f>SQRT(U76^2+V76^2)*1000/(1.73*T80)</f>
        <v>0</v>
      </c>
      <c r="U76" s="291">
        <v>0</v>
      </c>
      <c r="V76" s="292">
        <v>0</v>
      </c>
      <c r="W76" s="290">
        <f>SQRT(X76^2+Y76^2)*1000/(1.73*W80)</f>
        <v>0</v>
      </c>
      <c r="X76" s="291">
        <v>0</v>
      </c>
      <c r="Y76" s="292">
        <v>0</v>
      </c>
      <c r="Z76" s="290">
        <f>SQRT(AA76^2+AB76^2)*1000/(1.73*Z80)</f>
        <v>0</v>
      </c>
      <c r="AA76" s="291">
        <v>0</v>
      </c>
      <c r="AB76" s="292">
        <v>0</v>
      </c>
      <c r="AC76" s="290">
        <f>SQRT(AD76^2+AE76^2)*1000/(1.73*AC80)</f>
        <v>0</v>
      </c>
      <c r="AD76" s="291">
        <v>0</v>
      </c>
      <c r="AE76" s="292">
        <v>0</v>
      </c>
      <c r="AF76" s="290">
        <f>SQRT(AG76^2+AH76^2)*1000/(1.73*AF80)</f>
        <v>0</v>
      </c>
      <c r="AG76" s="291">
        <v>0</v>
      </c>
      <c r="AH76" s="292">
        <v>0</v>
      </c>
      <c r="AI76" s="290">
        <f>SQRT(AJ76^2+AK76^2)*1000/(1.73*AI80)</f>
        <v>0</v>
      </c>
      <c r="AJ76" s="291">
        <v>0</v>
      </c>
      <c r="AK76" s="292">
        <v>0</v>
      </c>
      <c r="AL76" s="290">
        <f>SQRT(AM76^2+AN76^2)*1000/(1.73*AL80)</f>
        <v>0</v>
      </c>
      <c r="AM76" s="291">
        <v>0</v>
      </c>
      <c r="AN76" s="292">
        <v>0</v>
      </c>
      <c r="AO76" s="290">
        <f>SQRT(AP76^2+AQ76^2)*1000/(1.73*AO80)</f>
        <v>0</v>
      </c>
      <c r="AP76" s="291">
        <v>0</v>
      </c>
      <c r="AQ76" s="292">
        <v>0</v>
      </c>
      <c r="AR76" s="810"/>
      <c r="BN76" s="287"/>
      <c r="BO76" s="287"/>
    </row>
    <row r="77" spans="1:81" ht="16.5" x14ac:dyDescent="0.25">
      <c r="A77" s="311"/>
      <c r="B77" s="55"/>
      <c r="C77" s="56"/>
      <c r="D77" s="312"/>
      <c r="E77" s="313"/>
      <c r="F77" s="314" t="s">
        <v>143</v>
      </c>
      <c r="G77" s="315"/>
      <c r="H77" s="316">
        <f>SQRT(I77^2+J77^2)*1000/(1.73*H81)</f>
        <v>3.3408449070892217</v>
      </c>
      <c r="I77" s="317">
        <f>I101</f>
        <v>0.19500000000000001</v>
      </c>
      <c r="J77" s="318">
        <f>J101</f>
        <v>0.06</v>
      </c>
      <c r="K77" s="316">
        <f>SQRT(L77^2+M77^2)*1000/(1.73*K81)</f>
        <v>3.3444954330270544</v>
      </c>
      <c r="L77" s="317">
        <f>L101</f>
        <v>0.19400000000000001</v>
      </c>
      <c r="M77" s="318">
        <f>M101</f>
        <v>6.2E-2</v>
      </c>
      <c r="N77" s="316">
        <f>SQRT(O77^2+P77^2)*1000/(1.73*N81)</f>
        <v>3.1054327788776952</v>
      </c>
      <c r="O77" s="317">
        <f>O101</f>
        <v>0.17899999999999999</v>
      </c>
      <c r="P77" s="318">
        <f>P101</f>
        <v>6.0999999999999999E-2</v>
      </c>
      <c r="Q77" s="316">
        <f>SQRT(R77^2+S77^2)*1000/(1.73*Q81)</f>
        <v>3.0852210283469206</v>
      </c>
      <c r="R77" s="317">
        <f>R101</f>
        <v>0.17699999999999999</v>
      </c>
      <c r="S77" s="318">
        <f>S101</f>
        <v>6.3E-2</v>
      </c>
      <c r="T77" s="316">
        <f>SQRT(U77^2+V77^2)*1000/(1.73*T81)</f>
        <v>3.2146200579521316</v>
      </c>
      <c r="U77" s="317">
        <f>U101</f>
        <v>0.185</v>
      </c>
      <c r="V77" s="318">
        <f>V101</f>
        <v>6.4000000000000001E-2</v>
      </c>
      <c r="W77" s="316">
        <f>SQRT(X77^2+Y77^2)*1000/(1.73*W81)</f>
        <v>3.3040165469864458</v>
      </c>
      <c r="X77" s="317">
        <f>X101</f>
        <v>0.189</v>
      </c>
      <c r="Y77" s="318">
        <f>Y101</f>
        <v>6.9000000000000006E-2</v>
      </c>
      <c r="Z77" s="316">
        <f>SQRT(AA77^2+AB77^2)*1000/(1.73*Z81)</f>
        <v>3.2999831857826472</v>
      </c>
      <c r="AA77" s="317">
        <f>AA101</f>
        <v>0.193</v>
      </c>
      <c r="AB77" s="318">
        <f>AB101</f>
        <v>5.8000000000000003E-2</v>
      </c>
      <c r="AC77" s="316">
        <f>SQRT(AD77^2+AE77^2)*1000/(1.73*AC81)</f>
        <v>3.3506480421393556</v>
      </c>
      <c r="AD77" s="317">
        <f>AD101</f>
        <v>0.19500000000000001</v>
      </c>
      <c r="AE77" s="318">
        <f>AE101</f>
        <v>5.6000000000000001E-2</v>
      </c>
      <c r="AF77" s="316">
        <f>SQRT(AG77^2+AH77^2)*1000/(1.73*AF81)</f>
        <v>3.5547157061835648</v>
      </c>
      <c r="AG77" s="317">
        <f>AG101</f>
        <v>0.20100000000000001</v>
      </c>
      <c r="AH77" s="318">
        <f>AH101</f>
        <v>8.2000000000000003E-2</v>
      </c>
      <c r="AI77" s="316">
        <f>SQRT(AJ77^2+AK77^2)*1000/(1.73*AI81)</f>
        <v>3.4663244025660811</v>
      </c>
      <c r="AJ77" s="317">
        <f>AJ101</f>
        <v>0.189</v>
      </c>
      <c r="AK77" s="318">
        <f>AK101</f>
        <v>9.4E-2</v>
      </c>
      <c r="AL77" s="316">
        <f>SQRT(AM77^2+AN77^2)*1000/(1.73*AL81)</f>
        <v>3.1022616419378668</v>
      </c>
      <c r="AM77" s="317">
        <f>AM101</f>
        <v>0.16500000000000001</v>
      </c>
      <c r="AN77" s="318">
        <f>AN101</f>
        <v>9.1999999999999998E-2</v>
      </c>
      <c r="AO77" s="316">
        <f>SQRT(AP77^2+AQ77^2)*1000/(1.73*AO81)</f>
        <v>2.848690461182064</v>
      </c>
      <c r="AP77" s="317">
        <f>AP101</f>
        <v>0.15</v>
      </c>
      <c r="AQ77" s="318">
        <f>AQ101</f>
        <v>9.0999999999999998E-2</v>
      </c>
      <c r="AR77" s="810"/>
      <c r="BN77" s="287"/>
      <c r="BO77" s="287"/>
    </row>
    <row r="78" spans="1:81" ht="17.25" thickBot="1" x14ac:dyDescent="0.3">
      <c r="A78" s="54"/>
      <c r="B78" s="55"/>
      <c r="C78" s="56"/>
      <c r="D78" s="57"/>
      <c r="E78" s="58"/>
      <c r="F78" s="59" t="s">
        <v>26</v>
      </c>
      <c r="G78" s="81"/>
      <c r="H78" s="61">
        <f>SQRT(I78^2+J78^2)*1000/(1.73*H82)</f>
        <v>156.25958359976201</v>
      </c>
      <c r="I78" s="811">
        <f>I122+I120</f>
        <v>2.64</v>
      </c>
      <c r="J78" s="812">
        <f>J122+J120</f>
        <v>0.88500000000000001</v>
      </c>
      <c r="K78" s="61">
        <f>SQRT(L78^2+M78^2)*1000/(1.73*K82)</f>
        <v>157.21784586250598</v>
      </c>
      <c r="L78" s="811">
        <f>L122+L120</f>
        <v>2.6590000000000003</v>
      </c>
      <c r="M78" s="812">
        <f>M122+M120</f>
        <v>0.88200000000000001</v>
      </c>
      <c r="N78" s="61">
        <f>SQRT(O78^2+P78^2)*1000/(1.73*N82)</f>
        <v>162.34672955259018</v>
      </c>
      <c r="O78" s="811">
        <f>O122+O120</f>
        <v>2.7629999999999999</v>
      </c>
      <c r="P78" s="812">
        <f>P122+P120</f>
        <v>0.85699999999999998</v>
      </c>
      <c r="Q78" s="61">
        <f>SQRT(R78^2+S78^2)*1000/(1.73*Q82)</f>
        <v>157.71423465508607</v>
      </c>
      <c r="R78" s="811">
        <f>R122+R120</f>
        <v>2.6790000000000003</v>
      </c>
      <c r="S78" s="812">
        <f>S122+S120</f>
        <v>0.84899999999999998</v>
      </c>
      <c r="T78" s="61">
        <f>SQRT(U78^2+V78^2)*1000/(1.73*T82)</f>
        <v>155.600763002554</v>
      </c>
      <c r="U78" s="811">
        <f>U122+U120</f>
        <v>2.6480000000000001</v>
      </c>
      <c r="V78" s="812">
        <f>V122+V120</f>
        <v>0.82200000000000006</v>
      </c>
      <c r="W78" s="61">
        <f>SQRT(X78^2+Y78^2)*1000/(1.73*W82)</f>
        <v>153.45891532054154</v>
      </c>
      <c r="X78" s="811">
        <f>X122+X120</f>
        <v>2.613</v>
      </c>
      <c r="Y78" s="812">
        <f>Y122+Y120</f>
        <v>0.80600000000000005</v>
      </c>
      <c r="Z78" s="61">
        <f>SQRT(AA78^2+AB78^2)*1000/(1.73*Z82)</f>
        <v>157.71490362461668</v>
      </c>
      <c r="AA78" s="811">
        <f>AA122+AA120</f>
        <v>2.6970000000000001</v>
      </c>
      <c r="AB78" s="812">
        <f>AB122+AB120</f>
        <v>0.79</v>
      </c>
      <c r="AC78" s="61">
        <f>SQRT(AD78^2+AE78^2)*1000/(1.73*AC82)</f>
        <v>160.93261564104418</v>
      </c>
      <c r="AD78" s="811">
        <f>AD122+AD120</f>
        <v>2.77</v>
      </c>
      <c r="AE78" s="812">
        <f>AE122+AE120</f>
        <v>0.74199999999999999</v>
      </c>
      <c r="AF78" s="61">
        <f>SQRT(AG78^2+AH78^2)*1000/(1.73*AF82)</f>
        <v>151.48698510591311</v>
      </c>
      <c r="AG78" s="811">
        <f>AG122+AG120</f>
        <v>2.5859999999999999</v>
      </c>
      <c r="AH78" s="812">
        <f>AH122+AH120</f>
        <v>0.77400000000000002</v>
      </c>
      <c r="AI78" s="61">
        <f>SQRT(AJ78^2+AK78^2)*1000/(1.73*AI82)</f>
        <v>174.71200493721096</v>
      </c>
      <c r="AJ78" s="811">
        <f>AJ122+AJ120</f>
        <v>2.9760000000000004</v>
      </c>
      <c r="AK78" s="812">
        <f>AK122+AK120</f>
        <v>0.91399999999999992</v>
      </c>
      <c r="AL78" s="61">
        <f>SQRT(AM78^2+AN78^2)*1000/(1.73*AL82)</f>
        <v>155.01833492475433</v>
      </c>
      <c r="AM78" s="811">
        <f>AM122+AM120</f>
        <v>2.6170000000000004</v>
      </c>
      <c r="AN78" s="812">
        <f>AN122+AN120</f>
        <v>0.88400000000000001</v>
      </c>
      <c r="AO78" s="61">
        <f>SQRT(AP78^2+AQ78^2)*1000/(1.73*AO82)</f>
        <v>141.41632903983466</v>
      </c>
      <c r="AP78" s="811">
        <f>AP122+AP120</f>
        <v>2.391</v>
      </c>
      <c r="AQ78" s="812">
        <f>AQ122+AQ120</f>
        <v>0.87</v>
      </c>
      <c r="AR78" s="810"/>
      <c r="BN78" s="287"/>
      <c r="BO78" s="287"/>
      <c r="BP78" s="261">
        <v>0</v>
      </c>
    </row>
    <row r="79" spans="1:81" ht="17.25" thickBot="1" x14ac:dyDescent="0.3">
      <c r="A79" s="54"/>
      <c r="B79" s="55"/>
      <c r="C79" s="56"/>
      <c r="D79" s="64" t="s">
        <v>27</v>
      </c>
      <c r="E79" s="65"/>
      <c r="F79" s="319"/>
      <c r="G79" s="320"/>
      <c r="H79" s="321">
        <v>4</v>
      </c>
      <c r="I79" s="322"/>
      <c r="J79" s="323"/>
      <c r="K79" s="321">
        <v>4</v>
      </c>
      <c r="L79" s="322"/>
      <c r="M79" s="323"/>
      <c r="N79" s="321">
        <v>4</v>
      </c>
      <c r="O79" s="322"/>
      <c r="P79" s="323"/>
      <c r="Q79" s="321">
        <v>4</v>
      </c>
      <c r="R79" s="322"/>
      <c r="S79" s="323"/>
      <c r="T79" s="321">
        <v>4</v>
      </c>
      <c r="U79" s="322"/>
      <c r="V79" s="323"/>
      <c r="W79" s="321">
        <v>4</v>
      </c>
      <c r="X79" s="322"/>
      <c r="Y79" s="323"/>
      <c r="Z79" s="321">
        <v>4</v>
      </c>
      <c r="AA79" s="322"/>
      <c r="AB79" s="323"/>
      <c r="AC79" s="321">
        <v>4</v>
      </c>
      <c r="AD79" s="322"/>
      <c r="AE79" s="323"/>
      <c r="AF79" s="321">
        <v>4</v>
      </c>
      <c r="AG79" s="322"/>
      <c r="AH79" s="323"/>
      <c r="AI79" s="321">
        <v>4</v>
      </c>
      <c r="AJ79" s="322"/>
      <c r="AK79" s="323"/>
      <c r="AL79" s="321">
        <v>4</v>
      </c>
      <c r="AM79" s="322"/>
      <c r="AN79" s="323"/>
      <c r="AO79" s="321">
        <v>4</v>
      </c>
      <c r="AP79" s="322"/>
      <c r="AQ79" s="323"/>
      <c r="BN79" s="375"/>
      <c r="BO79" s="375"/>
      <c r="BP79" s="261">
        <v>0</v>
      </c>
    </row>
    <row r="80" spans="1:81" ht="16.5" x14ac:dyDescent="0.25">
      <c r="A80" s="54"/>
      <c r="B80" s="55"/>
      <c r="C80" s="56"/>
      <c r="D80" s="74" t="s">
        <v>28</v>
      </c>
      <c r="E80" s="91"/>
      <c r="F80" s="176" t="s">
        <v>25</v>
      </c>
      <c r="G80" s="324"/>
      <c r="H80" s="76">
        <v>121</v>
      </c>
      <c r="I80" s="77"/>
      <c r="J80" s="78"/>
      <c r="K80" s="76">
        <v>121</v>
      </c>
      <c r="L80" s="77"/>
      <c r="M80" s="78"/>
      <c r="N80" s="76">
        <v>121</v>
      </c>
      <c r="O80" s="77"/>
      <c r="P80" s="78"/>
      <c r="Q80" s="76">
        <v>121</v>
      </c>
      <c r="R80" s="77"/>
      <c r="S80" s="78"/>
      <c r="T80" s="76">
        <v>121</v>
      </c>
      <c r="U80" s="77"/>
      <c r="V80" s="78"/>
      <c r="W80" s="76">
        <v>121</v>
      </c>
      <c r="X80" s="77"/>
      <c r="Y80" s="78"/>
      <c r="Z80" s="76">
        <v>121</v>
      </c>
      <c r="AA80" s="77"/>
      <c r="AB80" s="78"/>
      <c r="AC80" s="76">
        <v>120</v>
      </c>
      <c r="AD80" s="77"/>
      <c r="AE80" s="78"/>
      <c r="AF80" s="76">
        <v>121</v>
      </c>
      <c r="AG80" s="77"/>
      <c r="AH80" s="78"/>
      <c r="AI80" s="76">
        <v>120</v>
      </c>
      <c r="AJ80" s="77"/>
      <c r="AK80" s="78"/>
      <c r="AL80" s="76">
        <v>121</v>
      </c>
      <c r="AM80" s="77"/>
      <c r="AN80" s="78"/>
      <c r="AO80" s="76">
        <v>121</v>
      </c>
      <c r="AP80" s="77"/>
      <c r="AQ80" s="78"/>
      <c r="BN80" s="375"/>
      <c r="BO80" s="375"/>
      <c r="BP80" s="261">
        <v>0</v>
      </c>
    </row>
    <row r="81" spans="1:68" ht="16.5" x14ac:dyDescent="0.25">
      <c r="A81" s="54"/>
      <c r="B81" s="55"/>
      <c r="C81" s="56"/>
      <c r="D81" s="54"/>
      <c r="E81" s="325"/>
      <c r="F81" s="326" t="s">
        <v>143</v>
      </c>
      <c r="G81" s="327"/>
      <c r="H81" s="328">
        <v>35.299999999999997</v>
      </c>
      <c r="I81" s="329"/>
      <c r="J81" s="330"/>
      <c r="K81" s="328">
        <v>35.200000000000003</v>
      </c>
      <c r="L81" s="329"/>
      <c r="M81" s="330"/>
      <c r="N81" s="328">
        <v>35.200000000000003</v>
      </c>
      <c r="O81" s="329"/>
      <c r="P81" s="330"/>
      <c r="Q81" s="328">
        <v>35.200000000000003</v>
      </c>
      <c r="R81" s="329"/>
      <c r="S81" s="330"/>
      <c r="T81" s="328">
        <v>35.200000000000003</v>
      </c>
      <c r="U81" s="329"/>
      <c r="V81" s="330"/>
      <c r="W81" s="328">
        <v>35.200000000000003</v>
      </c>
      <c r="X81" s="329"/>
      <c r="Y81" s="330"/>
      <c r="Z81" s="328">
        <v>35.299999999999997</v>
      </c>
      <c r="AA81" s="329"/>
      <c r="AB81" s="330"/>
      <c r="AC81" s="328">
        <v>35</v>
      </c>
      <c r="AD81" s="329"/>
      <c r="AE81" s="330"/>
      <c r="AF81" s="328">
        <v>35.299999999999997</v>
      </c>
      <c r="AG81" s="329"/>
      <c r="AH81" s="330"/>
      <c r="AI81" s="328">
        <v>35.200000000000003</v>
      </c>
      <c r="AJ81" s="329"/>
      <c r="AK81" s="330"/>
      <c r="AL81" s="328">
        <v>35.200000000000003</v>
      </c>
      <c r="AM81" s="329"/>
      <c r="AN81" s="330"/>
      <c r="AO81" s="328">
        <v>35.6</v>
      </c>
      <c r="AP81" s="329"/>
      <c r="AQ81" s="330"/>
      <c r="AX81" s="287"/>
      <c r="AY81" s="287"/>
      <c r="AZ81" s="261">
        <v>0</v>
      </c>
      <c r="BB81" s="287"/>
      <c r="BC81" s="287"/>
      <c r="BN81" s="375"/>
      <c r="BO81" s="375"/>
      <c r="BP81" s="261">
        <v>0</v>
      </c>
    </row>
    <row r="82" spans="1:68" ht="17.25" thickBot="1" x14ac:dyDescent="0.3">
      <c r="A82" s="54"/>
      <c r="B82" s="55"/>
      <c r="C82" s="56"/>
      <c r="D82" s="79"/>
      <c r="E82" s="96"/>
      <c r="F82" s="331" t="s">
        <v>26</v>
      </c>
      <c r="G82" s="332"/>
      <c r="H82" s="82">
        <v>10.3</v>
      </c>
      <c r="I82" s="83"/>
      <c r="J82" s="84"/>
      <c r="K82" s="82">
        <v>10.3</v>
      </c>
      <c r="L82" s="83"/>
      <c r="M82" s="84"/>
      <c r="N82" s="82">
        <v>10.3</v>
      </c>
      <c r="O82" s="83"/>
      <c r="P82" s="84"/>
      <c r="Q82" s="82">
        <v>10.3</v>
      </c>
      <c r="R82" s="83"/>
      <c r="S82" s="84"/>
      <c r="T82" s="82">
        <v>10.3</v>
      </c>
      <c r="U82" s="83"/>
      <c r="V82" s="84"/>
      <c r="W82" s="82">
        <v>10.3</v>
      </c>
      <c r="X82" s="83"/>
      <c r="Y82" s="84"/>
      <c r="Z82" s="82">
        <v>10.3</v>
      </c>
      <c r="AA82" s="83"/>
      <c r="AB82" s="84"/>
      <c r="AC82" s="82">
        <v>10.3</v>
      </c>
      <c r="AD82" s="83"/>
      <c r="AE82" s="84"/>
      <c r="AF82" s="82">
        <v>10.3</v>
      </c>
      <c r="AG82" s="83"/>
      <c r="AH82" s="84"/>
      <c r="AI82" s="82">
        <v>10.3</v>
      </c>
      <c r="AJ82" s="83"/>
      <c r="AK82" s="84"/>
      <c r="AL82" s="82">
        <v>10.3</v>
      </c>
      <c r="AM82" s="83"/>
      <c r="AN82" s="84"/>
      <c r="AO82" s="82">
        <v>10.4</v>
      </c>
      <c r="AP82" s="83"/>
      <c r="AQ82" s="84"/>
      <c r="AX82" s="287"/>
      <c r="AY82" s="287"/>
      <c r="AZ82" s="261">
        <v>0</v>
      </c>
      <c r="BB82" s="287"/>
      <c r="BC82" s="287"/>
      <c r="BN82" s="375"/>
      <c r="BO82" s="375"/>
      <c r="BP82" s="261">
        <v>0</v>
      </c>
    </row>
    <row r="83" spans="1:68" ht="17.25" thickBot="1" x14ac:dyDescent="0.3">
      <c r="A83" s="79"/>
      <c r="B83" s="80"/>
      <c r="C83" s="85"/>
      <c r="D83" s="64" t="s">
        <v>29</v>
      </c>
      <c r="E83" s="65"/>
      <c r="F83" s="186"/>
      <c r="G83" s="333"/>
      <c r="H83" s="67" t="s">
        <v>30</v>
      </c>
      <c r="I83" s="68"/>
      <c r="J83" s="69"/>
      <c r="K83" s="67" t="s">
        <v>30</v>
      </c>
      <c r="L83" s="68"/>
      <c r="M83" s="69"/>
      <c r="N83" s="67" t="s">
        <v>30</v>
      </c>
      <c r="O83" s="68"/>
      <c r="P83" s="69"/>
      <c r="Q83" s="67" t="s">
        <v>30</v>
      </c>
      <c r="R83" s="68"/>
      <c r="S83" s="69"/>
      <c r="T83" s="67" t="s">
        <v>30</v>
      </c>
      <c r="U83" s="68"/>
      <c r="V83" s="69"/>
      <c r="W83" s="67" t="s">
        <v>30</v>
      </c>
      <c r="X83" s="68"/>
      <c r="Y83" s="69"/>
      <c r="Z83" s="67" t="s">
        <v>30</v>
      </c>
      <c r="AA83" s="68"/>
      <c r="AB83" s="69"/>
      <c r="AC83" s="67" t="s">
        <v>30</v>
      </c>
      <c r="AD83" s="68"/>
      <c r="AE83" s="69"/>
      <c r="AF83" s="67" t="s">
        <v>30</v>
      </c>
      <c r="AG83" s="68"/>
      <c r="AH83" s="69"/>
      <c r="AI83" s="67" t="s">
        <v>30</v>
      </c>
      <c r="AJ83" s="68"/>
      <c r="AK83" s="69"/>
      <c r="AL83" s="67" t="s">
        <v>30</v>
      </c>
      <c r="AM83" s="68"/>
      <c r="AN83" s="69"/>
      <c r="AO83" s="67" t="s">
        <v>30</v>
      </c>
      <c r="AP83" s="68"/>
      <c r="AQ83" s="69"/>
      <c r="AX83" s="287"/>
      <c r="AY83" s="287"/>
      <c r="AZ83" s="261">
        <v>0</v>
      </c>
      <c r="BB83" s="287"/>
      <c r="BC83" s="287"/>
    </row>
    <row r="84" spans="1:68" ht="16.5" x14ac:dyDescent="0.25">
      <c r="A84" s="43" t="s">
        <v>91</v>
      </c>
      <c r="B84" s="44"/>
      <c r="C84" s="45">
        <v>40</v>
      </c>
      <c r="D84" s="46" t="s">
        <v>24</v>
      </c>
      <c r="E84" s="47"/>
      <c r="F84" s="48" t="s">
        <v>25</v>
      </c>
      <c r="G84" s="49"/>
      <c r="H84" s="290">
        <f>SQRT(I84^2+J84^2)*1000/(1.73*H88)</f>
        <v>0</v>
      </c>
      <c r="I84" s="291">
        <v>0</v>
      </c>
      <c r="J84" s="292">
        <v>0</v>
      </c>
      <c r="K84" s="290">
        <f>SQRT(L84^2+M84^2)*1000/(1.73*K88)</f>
        <v>0</v>
      </c>
      <c r="L84" s="291">
        <v>0</v>
      </c>
      <c r="M84" s="292">
        <v>0</v>
      </c>
      <c r="N84" s="290">
        <f>SQRT(O84^2+P84^2)*1000/(1.73*N88)</f>
        <v>0</v>
      </c>
      <c r="O84" s="291">
        <v>0</v>
      </c>
      <c r="P84" s="292">
        <v>0</v>
      </c>
      <c r="Q84" s="290">
        <f>SQRT(R84^2+S84^2)*1000/(1.73*Q88)</f>
        <v>0</v>
      </c>
      <c r="R84" s="291">
        <v>0</v>
      </c>
      <c r="S84" s="292">
        <v>0</v>
      </c>
      <c r="T84" s="290">
        <f>SQRT(U84^2+V84^2)*1000/(1.73*T88)</f>
        <v>0</v>
      </c>
      <c r="U84" s="291">
        <v>0</v>
      </c>
      <c r="V84" s="292">
        <v>0</v>
      </c>
      <c r="W84" s="290">
        <f>SQRT(X84^2+Y84^2)*1000/(1.73*W88)</f>
        <v>0</v>
      </c>
      <c r="X84" s="291">
        <v>0</v>
      </c>
      <c r="Y84" s="292">
        <v>0</v>
      </c>
      <c r="Z84" s="290">
        <f>SQRT(AA84^2+AB84^2)*1000/(1.73*Z88)</f>
        <v>0</v>
      </c>
      <c r="AA84" s="291">
        <v>0</v>
      </c>
      <c r="AB84" s="292">
        <v>0</v>
      </c>
      <c r="AC84" s="290">
        <f>SQRT(AD84^2+AE84^2)*1000/(1.73*AC88)</f>
        <v>0</v>
      </c>
      <c r="AD84" s="291">
        <v>0</v>
      </c>
      <c r="AE84" s="292">
        <v>0</v>
      </c>
      <c r="AF84" s="290">
        <f>SQRT(AG84^2+AH84^2)*1000/(1.73*AF88)</f>
        <v>0</v>
      </c>
      <c r="AG84" s="291">
        <v>0</v>
      </c>
      <c r="AH84" s="292">
        <v>0</v>
      </c>
      <c r="AI84" s="290">
        <f>SQRT(AJ84^2+AK84^2)*1000/(1.73*AI88)</f>
        <v>0</v>
      </c>
      <c r="AJ84" s="291">
        <v>0</v>
      </c>
      <c r="AK84" s="292">
        <v>0</v>
      </c>
      <c r="AL84" s="290">
        <f>SQRT(AM84^2+AN84^2)*1000/(1.73*AL88)</f>
        <v>0</v>
      </c>
      <c r="AM84" s="291">
        <v>0</v>
      </c>
      <c r="AN84" s="292">
        <v>0</v>
      </c>
      <c r="AO84" s="290">
        <f>SQRT(AP84^2+AQ84^2)*1000/(1.73*AO88)</f>
        <v>0</v>
      </c>
      <c r="AP84" s="291">
        <v>0</v>
      </c>
      <c r="AQ84" s="292">
        <v>0</v>
      </c>
      <c r="AR84" s="810"/>
      <c r="AX84" s="287"/>
      <c r="AY84" s="287"/>
      <c r="AZ84" s="261">
        <v>0</v>
      </c>
      <c r="BB84" s="287"/>
      <c r="BC84" s="287"/>
    </row>
    <row r="85" spans="1:68" ht="16.5" x14ac:dyDescent="0.25">
      <c r="A85" s="311"/>
      <c r="B85" s="55"/>
      <c r="C85" s="56"/>
      <c r="D85" s="312"/>
      <c r="E85" s="313"/>
      <c r="F85" s="314" t="s">
        <v>143</v>
      </c>
      <c r="G85" s="816"/>
      <c r="H85" s="817">
        <f>SQRT(I85^2+J85^2)*1000/(1.73*H89)</f>
        <v>7.5299219789034595</v>
      </c>
      <c r="I85" s="818">
        <f>I102</f>
        <v>0.41599999999999998</v>
      </c>
      <c r="J85" s="819">
        <f>J102</f>
        <v>0.19900000000000001</v>
      </c>
      <c r="K85" s="817">
        <f>SQRT(L85^2+M85^2)*1000/(1.73*K89)</f>
        <v>7.6866952065458287</v>
      </c>
      <c r="L85" s="818">
        <f>L102</f>
        <v>0.42699999999999999</v>
      </c>
      <c r="M85" s="819">
        <f>M102</f>
        <v>0.19500000000000001</v>
      </c>
      <c r="N85" s="817">
        <f>SQRT(O85^2+P85^2)*1000/(1.73*N89)</f>
        <v>7.3438733000856944</v>
      </c>
      <c r="O85" s="818">
        <f>O102</f>
        <v>0.40899999999999997</v>
      </c>
      <c r="P85" s="819">
        <f>P102</f>
        <v>0.184</v>
      </c>
      <c r="Q85" s="817">
        <f>SQRT(R85^2+S85^2)*1000/(1.73*Q89)</f>
        <v>7.5520688113969907</v>
      </c>
      <c r="R85" s="818">
        <f>R102</f>
        <v>0.42399999999999999</v>
      </c>
      <c r="S85" s="819">
        <f>S102</f>
        <v>0.188</v>
      </c>
      <c r="T85" s="817">
        <f>SQRT(U85^2+V85^2)*1000/(1.73*T89)</f>
        <v>7.4203687474788635</v>
      </c>
      <c r="U85" s="818">
        <f>U102</f>
        <v>0.41499999999999998</v>
      </c>
      <c r="V85" s="819">
        <f>V102</f>
        <v>0.182</v>
      </c>
      <c r="W85" s="817">
        <f>SQRT(X85^2+Y85^2)*1000/(1.73*W89)</f>
        <v>7.3022597426761395</v>
      </c>
      <c r="X85" s="818">
        <f>X102</f>
        <v>0.40799999999999997</v>
      </c>
      <c r="Y85" s="819">
        <f>Y102</f>
        <v>0.18</v>
      </c>
      <c r="Z85" s="817">
        <f>SQRT(AA85^2+AB85^2)*1000/(1.73*Z89)</f>
        <v>7.2074951009976784</v>
      </c>
      <c r="AA85" s="818">
        <f>AA102</f>
        <v>0.40600000000000003</v>
      </c>
      <c r="AB85" s="819">
        <f>AB102</f>
        <v>0.17</v>
      </c>
      <c r="AC85" s="817">
        <f>SQRT(AD85^2+AE85^2)*1000/(1.73*AC89)</f>
        <v>7.4832429699838654</v>
      </c>
      <c r="AD85" s="818">
        <f>AD102</f>
        <v>0.42199999999999999</v>
      </c>
      <c r="AE85" s="819">
        <f>AE102</f>
        <v>0.16500000000000001</v>
      </c>
      <c r="AF85" s="817">
        <f>SQRT(AG85^2+AH85^2)*1000/(1.73*AF89)</f>
        <v>6.8690789581815661</v>
      </c>
      <c r="AG85" s="818">
        <f>AG102</f>
        <v>0.38900000000000001</v>
      </c>
      <c r="AH85" s="819">
        <f>AH102</f>
        <v>0.157</v>
      </c>
      <c r="AI85" s="817">
        <f>SQRT(AJ85^2+AK85^2)*1000/(1.73*AI89)</f>
        <v>6.2099172631668358</v>
      </c>
      <c r="AJ85" s="818">
        <f>AJ102</f>
        <v>0.34699999999999998</v>
      </c>
      <c r="AK85" s="819">
        <f>AK102</f>
        <v>0.153</v>
      </c>
      <c r="AL85" s="817">
        <f>SQRT(AM85^2+AN85^2)*1000/(1.73*AL89)</f>
        <v>5.3180184652818765</v>
      </c>
      <c r="AM85" s="818">
        <f>AM102</f>
        <v>0.28699999999999998</v>
      </c>
      <c r="AN85" s="819">
        <f>AN102</f>
        <v>0.152</v>
      </c>
      <c r="AO85" s="817">
        <f>SQRT(AP85^2+AQ85^2)*1000/(1.73*AO89)</f>
        <v>4.780841727456866</v>
      </c>
      <c r="AP85" s="818">
        <f>AP102</f>
        <v>0.253</v>
      </c>
      <c r="AQ85" s="819">
        <f>AQ102</f>
        <v>0.14899999999999999</v>
      </c>
      <c r="AR85" s="810"/>
      <c r="AX85" s="287"/>
      <c r="AY85" s="287"/>
      <c r="AZ85" s="261">
        <v>0</v>
      </c>
      <c r="BB85" s="287"/>
      <c r="BC85" s="287"/>
    </row>
    <row r="86" spans="1:68" ht="17.25" thickBot="1" x14ac:dyDescent="0.3">
      <c r="A86" s="54"/>
      <c r="B86" s="55"/>
      <c r="C86" s="56"/>
      <c r="D86" s="57"/>
      <c r="E86" s="58"/>
      <c r="F86" s="59" t="s">
        <v>26</v>
      </c>
      <c r="G86" s="60"/>
      <c r="H86" s="61">
        <f>SQRT(I86^2+J86^2)*1000/(1.73*H90)</f>
        <v>69.520041714154658</v>
      </c>
      <c r="I86" s="811">
        <f>I123+I121</f>
        <v>1.149</v>
      </c>
      <c r="J86" s="820">
        <f>J123+J121</f>
        <v>0.46300000000000002</v>
      </c>
      <c r="K86" s="61">
        <f>SQRT(L86^2+M86^2)*1000/(1.73*K90)</f>
        <v>72.407989367977692</v>
      </c>
      <c r="L86" s="811">
        <f>L123+L121</f>
        <v>1.1830000000000001</v>
      </c>
      <c r="M86" s="820">
        <f>M123+M121</f>
        <v>0.51500000000000001</v>
      </c>
      <c r="N86" s="61">
        <f>SQRT(O86^2+P86^2)*1000/(1.73*N90)</f>
        <v>70.70945760602811</v>
      </c>
      <c r="O86" s="811">
        <f>O123+O121</f>
        <v>1.173</v>
      </c>
      <c r="P86" s="820">
        <f>P123+P121</f>
        <v>0.46</v>
      </c>
      <c r="Q86" s="61">
        <f>SQRT(R86^2+S86^2)*1000/(1.73*Q90)</f>
        <v>72.711692238679589</v>
      </c>
      <c r="R86" s="811">
        <f>R123+R121</f>
        <v>1.212</v>
      </c>
      <c r="S86" s="820">
        <f>S123+S121</f>
        <v>0.45800000000000002</v>
      </c>
      <c r="T86" s="61">
        <f>SQRT(U86^2+V86^2)*1000/(1.73*T90)</f>
        <v>71.739549453381471</v>
      </c>
      <c r="U86" s="811">
        <f>U123+U121</f>
        <v>1.198</v>
      </c>
      <c r="V86" s="820">
        <f>V123+V121</f>
        <v>0.44600000000000001</v>
      </c>
      <c r="W86" s="61">
        <f>SQRT(X86^2+Y86^2)*1000/(1.73*W90)</f>
        <v>74.315112088992237</v>
      </c>
      <c r="X86" s="811">
        <f>X123+X121</f>
        <v>1.244</v>
      </c>
      <c r="Y86" s="820">
        <f>Y123+Y121</f>
        <v>0.45390000000000003</v>
      </c>
      <c r="Z86" s="61">
        <f>SQRT(AA86^2+AB86^2)*1000/(1.73*Z90)</f>
        <v>77.625975880065766</v>
      </c>
      <c r="AA86" s="811">
        <f>AA123+AA121</f>
        <v>1.3089999999999999</v>
      </c>
      <c r="AB86" s="820">
        <f>AB123+AB121</f>
        <v>0.44700000000000001</v>
      </c>
      <c r="AC86" s="61">
        <f>SQRT(AD86^2+AE86^2)*1000/(1.73*AC90)</f>
        <v>77.234646410215575</v>
      </c>
      <c r="AD86" s="811">
        <f>AD123+AD121</f>
        <v>1.3080000000000001</v>
      </c>
      <c r="AE86" s="820">
        <f>AE123+AE121</f>
        <v>0.42799999999999999</v>
      </c>
      <c r="AF86" s="61">
        <f>SQRT(AG86^2+AH86^2)*1000/(1.73*AF90)</f>
        <v>73.142301860557836</v>
      </c>
      <c r="AG86" s="811">
        <f>AG123+AG121</f>
        <v>1.2249999999999999</v>
      </c>
      <c r="AH86" s="820">
        <f>AH123+AH121</f>
        <v>0.44500000000000001</v>
      </c>
      <c r="AI86" s="61">
        <f>SQRT(AJ86^2+AK86^2)*1000/(1.73*AI90)</f>
        <v>68.385811835671447</v>
      </c>
      <c r="AJ86" s="811">
        <f>AJ123+AJ121</f>
        <v>1.1280000000000001</v>
      </c>
      <c r="AK86" s="820">
        <f>AK123+AK121</f>
        <v>0.46100000000000002</v>
      </c>
      <c r="AL86" s="61">
        <f>SQRT(AM86^2+AN86^2)*1000/(1.73*AL90)</f>
        <v>58.227578839293152</v>
      </c>
      <c r="AM86" s="811">
        <f>AM123+AM121</f>
        <v>0.93100000000000005</v>
      </c>
      <c r="AN86" s="820">
        <f>AN123+AN121</f>
        <v>0.45800000000000002</v>
      </c>
      <c r="AO86" s="61">
        <f>SQRT(AP86^2+AQ86^2)*1000/(1.73*AO90)</f>
        <v>69.967068073418005</v>
      </c>
      <c r="AP86" s="811">
        <f>AP123+AP121</f>
        <v>0.81899999999999995</v>
      </c>
      <c r="AQ86" s="820">
        <f>AQ123+AQ121</f>
        <v>0.95600000000000007</v>
      </c>
      <c r="AR86" s="810"/>
      <c r="AX86" s="287"/>
      <c r="AY86" s="287"/>
      <c r="AZ86" s="261">
        <v>0</v>
      </c>
      <c r="BB86" s="287"/>
      <c r="BC86" s="287"/>
    </row>
    <row r="87" spans="1:68" ht="17.25" thickBot="1" x14ac:dyDescent="0.3">
      <c r="A87" s="54"/>
      <c r="B87" s="55"/>
      <c r="C87" s="56"/>
      <c r="D87" s="64" t="s">
        <v>27</v>
      </c>
      <c r="E87" s="65"/>
      <c r="F87" s="65"/>
      <c r="G87" s="66"/>
      <c r="H87" s="321">
        <v>4</v>
      </c>
      <c r="I87" s="322"/>
      <c r="J87" s="323"/>
      <c r="K87" s="321">
        <v>4</v>
      </c>
      <c r="L87" s="322"/>
      <c r="M87" s="323"/>
      <c r="N87" s="321">
        <v>4</v>
      </c>
      <c r="O87" s="322"/>
      <c r="P87" s="323"/>
      <c r="Q87" s="321">
        <v>4</v>
      </c>
      <c r="R87" s="322"/>
      <c r="S87" s="323"/>
      <c r="T87" s="321">
        <v>4</v>
      </c>
      <c r="U87" s="322"/>
      <c r="V87" s="323"/>
      <c r="W87" s="321">
        <v>4</v>
      </c>
      <c r="X87" s="322"/>
      <c r="Y87" s="323"/>
      <c r="Z87" s="321">
        <v>4</v>
      </c>
      <c r="AA87" s="322"/>
      <c r="AB87" s="323"/>
      <c r="AC87" s="321">
        <v>4</v>
      </c>
      <c r="AD87" s="322"/>
      <c r="AE87" s="323"/>
      <c r="AF87" s="321">
        <v>4</v>
      </c>
      <c r="AG87" s="322"/>
      <c r="AH87" s="323"/>
      <c r="AI87" s="321">
        <v>4</v>
      </c>
      <c r="AJ87" s="322"/>
      <c r="AK87" s="323"/>
      <c r="AL87" s="321">
        <v>4</v>
      </c>
      <c r="AM87" s="322"/>
      <c r="AN87" s="323"/>
      <c r="AO87" s="321">
        <v>4</v>
      </c>
      <c r="AP87" s="322"/>
      <c r="AQ87" s="323"/>
      <c r="AX87" s="287"/>
      <c r="AY87" s="287"/>
      <c r="AZ87" s="261">
        <v>0</v>
      </c>
      <c r="BB87" s="287"/>
      <c r="BC87" s="287"/>
    </row>
    <row r="88" spans="1:68" ht="16.5" x14ac:dyDescent="0.25">
      <c r="A88" s="54"/>
      <c r="B88" s="55"/>
      <c r="C88" s="56"/>
      <c r="D88" s="74" t="s">
        <v>28</v>
      </c>
      <c r="E88" s="91"/>
      <c r="F88" s="176" t="s">
        <v>25</v>
      </c>
      <c r="G88" s="324"/>
      <c r="H88" s="76">
        <v>121</v>
      </c>
      <c r="I88" s="77"/>
      <c r="J88" s="78"/>
      <c r="K88" s="76">
        <v>121</v>
      </c>
      <c r="L88" s="77"/>
      <c r="M88" s="78"/>
      <c r="N88" s="76">
        <v>121</v>
      </c>
      <c r="O88" s="77"/>
      <c r="P88" s="78"/>
      <c r="Q88" s="76">
        <v>121</v>
      </c>
      <c r="R88" s="77"/>
      <c r="S88" s="78"/>
      <c r="T88" s="76">
        <v>121</v>
      </c>
      <c r="U88" s="77"/>
      <c r="V88" s="78"/>
      <c r="W88" s="76">
        <v>121</v>
      </c>
      <c r="X88" s="77"/>
      <c r="Y88" s="78"/>
      <c r="Z88" s="76">
        <v>121</v>
      </c>
      <c r="AA88" s="77"/>
      <c r="AB88" s="78"/>
      <c r="AC88" s="76">
        <v>121</v>
      </c>
      <c r="AD88" s="77"/>
      <c r="AE88" s="78"/>
      <c r="AF88" s="76">
        <v>121</v>
      </c>
      <c r="AG88" s="77"/>
      <c r="AH88" s="78"/>
      <c r="AI88" s="76">
        <v>121</v>
      </c>
      <c r="AJ88" s="77"/>
      <c r="AK88" s="78"/>
      <c r="AL88" s="76">
        <v>121</v>
      </c>
      <c r="AM88" s="77"/>
      <c r="AN88" s="78"/>
      <c r="AO88" s="76">
        <v>121</v>
      </c>
      <c r="AP88" s="77"/>
      <c r="AQ88" s="78"/>
      <c r="AX88" s="287"/>
      <c r="AY88" s="287"/>
      <c r="AZ88" s="261">
        <v>0</v>
      </c>
      <c r="BB88" s="287"/>
      <c r="BC88" s="287"/>
    </row>
    <row r="89" spans="1:68" ht="16.5" x14ac:dyDescent="0.25">
      <c r="A89" s="54"/>
      <c r="B89" s="55"/>
      <c r="C89" s="56"/>
      <c r="D89" s="54"/>
      <c r="E89" s="325"/>
      <c r="F89" s="326" t="s">
        <v>143</v>
      </c>
      <c r="G89" s="327"/>
      <c r="H89" s="328">
        <v>35.4</v>
      </c>
      <c r="I89" s="329"/>
      <c r="J89" s="330"/>
      <c r="K89" s="328">
        <v>35.299999999999997</v>
      </c>
      <c r="L89" s="329"/>
      <c r="M89" s="330"/>
      <c r="N89" s="328">
        <v>35.299999999999997</v>
      </c>
      <c r="O89" s="329"/>
      <c r="P89" s="330"/>
      <c r="Q89" s="328">
        <v>35.5</v>
      </c>
      <c r="R89" s="329"/>
      <c r="S89" s="330"/>
      <c r="T89" s="328">
        <v>35.299999999999997</v>
      </c>
      <c r="U89" s="329"/>
      <c r="V89" s="330"/>
      <c r="W89" s="328">
        <v>35.299999999999997</v>
      </c>
      <c r="X89" s="329"/>
      <c r="Y89" s="330"/>
      <c r="Z89" s="328">
        <v>35.299999999999997</v>
      </c>
      <c r="AA89" s="329"/>
      <c r="AB89" s="330"/>
      <c r="AC89" s="328">
        <v>35</v>
      </c>
      <c r="AD89" s="329"/>
      <c r="AE89" s="330"/>
      <c r="AF89" s="328">
        <v>35.299999999999997</v>
      </c>
      <c r="AG89" s="329"/>
      <c r="AH89" s="330"/>
      <c r="AI89" s="328">
        <v>35.299999999999997</v>
      </c>
      <c r="AJ89" s="329"/>
      <c r="AK89" s="330"/>
      <c r="AL89" s="328">
        <v>35.299999999999997</v>
      </c>
      <c r="AM89" s="329"/>
      <c r="AN89" s="330"/>
      <c r="AO89" s="328">
        <v>35.5</v>
      </c>
      <c r="AP89" s="329"/>
      <c r="AQ89" s="330"/>
    </row>
    <row r="90" spans="1:68" ht="17.25" thickBot="1" x14ac:dyDescent="0.3">
      <c r="A90" s="54"/>
      <c r="B90" s="55"/>
      <c r="C90" s="56"/>
      <c r="D90" s="79"/>
      <c r="E90" s="96"/>
      <c r="F90" s="331" t="s">
        <v>26</v>
      </c>
      <c r="G90" s="332"/>
      <c r="H90" s="82">
        <v>10.3</v>
      </c>
      <c r="I90" s="83"/>
      <c r="J90" s="84"/>
      <c r="K90" s="82">
        <v>10.3</v>
      </c>
      <c r="L90" s="83"/>
      <c r="M90" s="84"/>
      <c r="N90" s="82">
        <v>10.3</v>
      </c>
      <c r="O90" s="83"/>
      <c r="P90" s="84"/>
      <c r="Q90" s="82">
        <v>10.3</v>
      </c>
      <c r="R90" s="83"/>
      <c r="S90" s="84"/>
      <c r="T90" s="82">
        <v>10.3</v>
      </c>
      <c r="U90" s="83"/>
      <c r="V90" s="84"/>
      <c r="W90" s="82">
        <v>10.3</v>
      </c>
      <c r="X90" s="83"/>
      <c r="Y90" s="84"/>
      <c r="Z90" s="82">
        <v>10.3</v>
      </c>
      <c r="AA90" s="83"/>
      <c r="AB90" s="84"/>
      <c r="AC90" s="82">
        <v>10.3</v>
      </c>
      <c r="AD90" s="83"/>
      <c r="AE90" s="84"/>
      <c r="AF90" s="82">
        <v>10.3</v>
      </c>
      <c r="AG90" s="83"/>
      <c r="AH90" s="84"/>
      <c r="AI90" s="82">
        <v>10.3</v>
      </c>
      <c r="AJ90" s="83"/>
      <c r="AK90" s="84"/>
      <c r="AL90" s="82">
        <v>10.3</v>
      </c>
      <c r="AM90" s="83"/>
      <c r="AN90" s="84"/>
      <c r="AO90" s="82">
        <v>10.4</v>
      </c>
      <c r="AP90" s="83"/>
      <c r="AQ90" s="84"/>
    </row>
    <row r="91" spans="1:68" ht="17.25" thickBot="1" x14ac:dyDescent="0.3">
      <c r="A91" s="79"/>
      <c r="B91" s="80"/>
      <c r="C91" s="85"/>
      <c r="D91" s="64" t="s">
        <v>29</v>
      </c>
      <c r="E91" s="65"/>
      <c r="F91" s="65"/>
      <c r="G91" s="66"/>
      <c r="H91" s="70" t="s">
        <v>30</v>
      </c>
      <c r="I91" s="71"/>
      <c r="J91" s="72"/>
      <c r="K91" s="70" t="s">
        <v>30</v>
      </c>
      <c r="L91" s="71"/>
      <c r="M91" s="72"/>
      <c r="N91" s="70" t="s">
        <v>30</v>
      </c>
      <c r="O91" s="71"/>
      <c r="P91" s="72"/>
      <c r="Q91" s="70" t="s">
        <v>30</v>
      </c>
      <c r="R91" s="71"/>
      <c r="S91" s="72"/>
      <c r="T91" s="70" t="s">
        <v>30</v>
      </c>
      <c r="U91" s="71"/>
      <c r="V91" s="72"/>
      <c r="W91" s="70" t="s">
        <v>30</v>
      </c>
      <c r="X91" s="71"/>
      <c r="Y91" s="72"/>
      <c r="Z91" s="70" t="s">
        <v>30</v>
      </c>
      <c r="AA91" s="71"/>
      <c r="AB91" s="72"/>
      <c r="AC91" s="70" t="s">
        <v>30</v>
      </c>
      <c r="AD91" s="71"/>
      <c r="AE91" s="72"/>
      <c r="AF91" s="70" t="s">
        <v>30</v>
      </c>
      <c r="AG91" s="71"/>
      <c r="AH91" s="72"/>
      <c r="AI91" s="70" t="s">
        <v>30</v>
      </c>
      <c r="AJ91" s="71"/>
      <c r="AK91" s="72"/>
      <c r="AL91" s="70" t="s">
        <v>30</v>
      </c>
      <c r="AM91" s="71"/>
      <c r="AN91" s="72"/>
      <c r="AO91" s="70" t="s">
        <v>30</v>
      </c>
      <c r="AP91" s="71"/>
      <c r="AQ91" s="72"/>
    </row>
    <row r="92" spans="1:68" ht="16.5" x14ac:dyDescent="0.25">
      <c r="A92" s="74" t="s">
        <v>32</v>
      </c>
      <c r="B92" s="91"/>
      <c r="C92" s="44"/>
      <c r="D92" s="92"/>
      <c r="E92" s="93"/>
      <c r="F92" s="176" t="s">
        <v>25</v>
      </c>
      <c r="G92" s="324"/>
      <c r="H92" s="290">
        <f>H84+H76</f>
        <v>0</v>
      </c>
      <c r="I92" s="291">
        <f>I84+I76</f>
        <v>0</v>
      </c>
      <c r="J92" s="292">
        <f>J84+J76</f>
        <v>0</v>
      </c>
      <c r="K92" s="290">
        <f t="shared" ref="K92:AQ92" si="6">K84+K76</f>
        <v>0</v>
      </c>
      <c r="L92" s="291">
        <f t="shared" si="6"/>
        <v>0</v>
      </c>
      <c r="M92" s="292">
        <f t="shared" si="6"/>
        <v>0</v>
      </c>
      <c r="N92" s="290">
        <f t="shared" si="6"/>
        <v>0</v>
      </c>
      <c r="O92" s="291">
        <f t="shared" si="6"/>
        <v>0</v>
      </c>
      <c r="P92" s="292">
        <f t="shared" si="6"/>
        <v>0</v>
      </c>
      <c r="Q92" s="290">
        <f t="shared" si="6"/>
        <v>0</v>
      </c>
      <c r="R92" s="291">
        <f t="shared" si="6"/>
        <v>0</v>
      </c>
      <c r="S92" s="292">
        <f t="shared" si="6"/>
        <v>0</v>
      </c>
      <c r="T92" s="290">
        <f t="shared" si="6"/>
        <v>0</v>
      </c>
      <c r="U92" s="291">
        <f t="shared" si="6"/>
        <v>0</v>
      </c>
      <c r="V92" s="292">
        <f t="shared" si="6"/>
        <v>0</v>
      </c>
      <c r="W92" s="290">
        <f t="shared" si="6"/>
        <v>0</v>
      </c>
      <c r="X92" s="291">
        <f t="shared" si="6"/>
        <v>0</v>
      </c>
      <c r="Y92" s="292">
        <f t="shared" si="6"/>
        <v>0</v>
      </c>
      <c r="Z92" s="290">
        <f t="shared" si="6"/>
        <v>0</v>
      </c>
      <c r="AA92" s="291">
        <f t="shared" si="6"/>
        <v>0</v>
      </c>
      <c r="AB92" s="292">
        <f t="shared" si="6"/>
        <v>0</v>
      </c>
      <c r="AC92" s="290">
        <f t="shared" si="6"/>
        <v>0</v>
      </c>
      <c r="AD92" s="291">
        <f t="shared" si="6"/>
        <v>0</v>
      </c>
      <c r="AE92" s="292">
        <f t="shared" si="6"/>
        <v>0</v>
      </c>
      <c r="AF92" s="290">
        <f t="shared" si="6"/>
        <v>0</v>
      </c>
      <c r="AG92" s="291">
        <f t="shared" si="6"/>
        <v>0</v>
      </c>
      <c r="AH92" s="292">
        <f t="shared" si="6"/>
        <v>0</v>
      </c>
      <c r="AI92" s="290">
        <f t="shared" si="6"/>
        <v>0</v>
      </c>
      <c r="AJ92" s="291">
        <f t="shared" si="6"/>
        <v>0</v>
      </c>
      <c r="AK92" s="292">
        <f t="shared" si="6"/>
        <v>0</v>
      </c>
      <c r="AL92" s="290">
        <f t="shared" si="6"/>
        <v>0</v>
      </c>
      <c r="AM92" s="291">
        <f t="shared" si="6"/>
        <v>0</v>
      </c>
      <c r="AN92" s="292">
        <f t="shared" si="6"/>
        <v>0</v>
      </c>
      <c r="AO92" s="290">
        <f t="shared" si="6"/>
        <v>0</v>
      </c>
      <c r="AP92" s="291">
        <f t="shared" si="6"/>
        <v>0</v>
      </c>
      <c r="AQ92" s="292">
        <f t="shared" si="6"/>
        <v>0</v>
      </c>
      <c r="AR92" s="810"/>
    </row>
    <row r="93" spans="1:68" ht="16.5" x14ac:dyDescent="0.25">
      <c r="A93" s="54"/>
      <c r="B93" s="325"/>
      <c r="C93" s="55"/>
      <c r="D93" s="337"/>
      <c r="E93" s="338"/>
      <c r="F93" s="326" t="s">
        <v>143</v>
      </c>
      <c r="G93" s="327"/>
      <c r="H93" s="817">
        <f t="shared" ref="H93:AQ94" si="7">H85+H77</f>
        <v>10.870766885992682</v>
      </c>
      <c r="I93" s="818">
        <f t="shared" si="7"/>
        <v>0.61099999999999999</v>
      </c>
      <c r="J93" s="819">
        <f t="shared" si="7"/>
        <v>0.25900000000000001</v>
      </c>
      <c r="K93" s="817">
        <f t="shared" si="7"/>
        <v>11.031190639572884</v>
      </c>
      <c r="L93" s="818">
        <f t="shared" si="7"/>
        <v>0.621</v>
      </c>
      <c r="M93" s="819">
        <f t="shared" si="7"/>
        <v>0.25700000000000001</v>
      </c>
      <c r="N93" s="817">
        <f t="shared" si="7"/>
        <v>10.449306078963389</v>
      </c>
      <c r="O93" s="818">
        <f t="shared" si="7"/>
        <v>0.58799999999999997</v>
      </c>
      <c r="P93" s="819">
        <f t="shared" si="7"/>
        <v>0.245</v>
      </c>
      <c r="Q93" s="817">
        <f t="shared" si="7"/>
        <v>10.637289839743911</v>
      </c>
      <c r="R93" s="818">
        <f t="shared" si="7"/>
        <v>0.60099999999999998</v>
      </c>
      <c r="S93" s="819">
        <f t="shared" si="7"/>
        <v>0.251</v>
      </c>
      <c r="T93" s="817">
        <f t="shared" si="7"/>
        <v>10.634988805430995</v>
      </c>
      <c r="U93" s="818">
        <f t="shared" si="7"/>
        <v>0.6</v>
      </c>
      <c r="V93" s="819">
        <f t="shared" si="7"/>
        <v>0.246</v>
      </c>
      <c r="W93" s="817">
        <f t="shared" si="7"/>
        <v>10.606276289662585</v>
      </c>
      <c r="X93" s="818">
        <f t="shared" si="7"/>
        <v>0.59699999999999998</v>
      </c>
      <c r="Y93" s="819">
        <f t="shared" si="7"/>
        <v>0.249</v>
      </c>
      <c r="Z93" s="817">
        <f t="shared" si="7"/>
        <v>10.507478286780326</v>
      </c>
      <c r="AA93" s="818">
        <f t="shared" si="7"/>
        <v>0.59899999999999998</v>
      </c>
      <c r="AB93" s="819">
        <f t="shared" si="7"/>
        <v>0.22800000000000001</v>
      </c>
      <c r="AC93" s="817">
        <f t="shared" si="7"/>
        <v>10.833891012123221</v>
      </c>
      <c r="AD93" s="818">
        <f t="shared" si="7"/>
        <v>0.61699999999999999</v>
      </c>
      <c r="AE93" s="819">
        <f t="shared" si="7"/>
        <v>0.221</v>
      </c>
      <c r="AF93" s="817">
        <f t="shared" si="7"/>
        <v>10.423794664365131</v>
      </c>
      <c r="AG93" s="818">
        <f t="shared" si="7"/>
        <v>0.59000000000000008</v>
      </c>
      <c r="AH93" s="819">
        <f t="shared" si="7"/>
        <v>0.23899999999999999</v>
      </c>
      <c r="AI93" s="817">
        <f t="shared" si="7"/>
        <v>9.6762416657329169</v>
      </c>
      <c r="AJ93" s="818">
        <f t="shared" si="7"/>
        <v>0.53600000000000003</v>
      </c>
      <c r="AK93" s="819">
        <f t="shared" si="7"/>
        <v>0.247</v>
      </c>
      <c r="AL93" s="817">
        <f t="shared" si="7"/>
        <v>8.4202801072197424</v>
      </c>
      <c r="AM93" s="818">
        <f t="shared" si="7"/>
        <v>0.45199999999999996</v>
      </c>
      <c r="AN93" s="819">
        <f t="shared" si="7"/>
        <v>0.24399999999999999</v>
      </c>
      <c r="AO93" s="817">
        <f t="shared" si="7"/>
        <v>7.6295321886389296</v>
      </c>
      <c r="AP93" s="818">
        <f t="shared" si="7"/>
        <v>0.40300000000000002</v>
      </c>
      <c r="AQ93" s="819">
        <f t="shared" si="7"/>
        <v>0.24</v>
      </c>
      <c r="AR93" s="810"/>
    </row>
    <row r="94" spans="1:68" ht="17.25" thickBot="1" x14ac:dyDescent="0.3">
      <c r="A94" s="79"/>
      <c r="B94" s="96"/>
      <c r="C94" s="80"/>
      <c r="D94" s="97"/>
      <c r="E94" s="98"/>
      <c r="F94" s="331" t="s">
        <v>26</v>
      </c>
      <c r="G94" s="332"/>
      <c r="H94" s="61">
        <f>H86+H78</f>
        <v>225.77962531391665</v>
      </c>
      <c r="I94" s="99">
        <f t="shared" si="7"/>
        <v>3.7890000000000001</v>
      </c>
      <c r="J94" s="100">
        <f t="shared" si="7"/>
        <v>1.3480000000000001</v>
      </c>
      <c r="K94" s="61">
        <f t="shared" si="7"/>
        <v>229.62583523048369</v>
      </c>
      <c r="L94" s="99">
        <f t="shared" si="7"/>
        <v>3.8420000000000005</v>
      </c>
      <c r="M94" s="100">
        <f t="shared" si="7"/>
        <v>1.397</v>
      </c>
      <c r="N94" s="61">
        <f t="shared" si="7"/>
        <v>233.05618715861829</v>
      </c>
      <c r="O94" s="99">
        <f t="shared" si="7"/>
        <v>3.9359999999999999</v>
      </c>
      <c r="P94" s="100">
        <f t="shared" si="7"/>
        <v>1.3169999999999999</v>
      </c>
      <c r="Q94" s="61">
        <f t="shared" si="7"/>
        <v>230.42592689376568</v>
      </c>
      <c r="R94" s="99">
        <f t="shared" si="7"/>
        <v>3.891</v>
      </c>
      <c r="S94" s="100">
        <f t="shared" si="7"/>
        <v>1.3069999999999999</v>
      </c>
      <c r="T94" s="61">
        <f t="shared" si="7"/>
        <v>227.34031245593548</v>
      </c>
      <c r="U94" s="99">
        <f t="shared" si="7"/>
        <v>3.8460000000000001</v>
      </c>
      <c r="V94" s="100">
        <f t="shared" si="7"/>
        <v>1.268</v>
      </c>
      <c r="W94" s="61">
        <f t="shared" si="7"/>
        <v>227.77402740953377</v>
      </c>
      <c r="X94" s="99">
        <f t="shared" si="7"/>
        <v>3.8570000000000002</v>
      </c>
      <c r="Y94" s="100">
        <f t="shared" si="7"/>
        <v>1.2599</v>
      </c>
      <c r="Z94" s="61">
        <f t="shared" si="7"/>
        <v>235.34087950468245</v>
      </c>
      <c r="AA94" s="99">
        <f t="shared" si="7"/>
        <v>4.0060000000000002</v>
      </c>
      <c r="AB94" s="100">
        <f t="shared" si="7"/>
        <v>1.2370000000000001</v>
      </c>
      <c r="AC94" s="61">
        <f t="shared" si="7"/>
        <v>238.16726205125974</v>
      </c>
      <c r="AD94" s="99">
        <f t="shared" si="7"/>
        <v>4.0780000000000003</v>
      </c>
      <c r="AE94" s="100">
        <f t="shared" si="7"/>
        <v>1.17</v>
      </c>
      <c r="AF94" s="61">
        <f t="shared" si="7"/>
        <v>224.62928696647094</v>
      </c>
      <c r="AG94" s="99">
        <f t="shared" si="7"/>
        <v>3.8109999999999999</v>
      </c>
      <c r="AH94" s="100">
        <f t="shared" si="7"/>
        <v>1.2190000000000001</v>
      </c>
      <c r="AI94" s="61">
        <f t="shared" si="7"/>
        <v>243.09781677288242</v>
      </c>
      <c r="AJ94" s="99">
        <f t="shared" si="7"/>
        <v>4.104000000000001</v>
      </c>
      <c r="AK94" s="100">
        <f t="shared" si="7"/>
        <v>1.375</v>
      </c>
      <c r="AL94" s="61">
        <f t="shared" si="7"/>
        <v>213.24591376404749</v>
      </c>
      <c r="AM94" s="99">
        <f t="shared" si="7"/>
        <v>3.5480000000000005</v>
      </c>
      <c r="AN94" s="100">
        <f t="shared" si="7"/>
        <v>1.3420000000000001</v>
      </c>
      <c r="AO94" s="61">
        <f t="shared" si="7"/>
        <v>211.38339711325267</v>
      </c>
      <c r="AP94" s="99">
        <f t="shared" si="7"/>
        <v>3.21</v>
      </c>
      <c r="AQ94" s="100">
        <f t="shared" si="7"/>
        <v>1.8260000000000001</v>
      </c>
      <c r="AR94" s="810"/>
    </row>
    <row r="95" spans="1:68" ht="16.5" x14ac:dyDescent="0.25">
      <c r="A95" s="859"/>
      <c r="B95" s="102"/>
      <c r="C95" s="103"/>
      <c r="D95" s="7"/>
      <c r="E95" s="808"/>
      <c r="F95" s="808"/>
      <c r="G95" s="105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105"/>
    </row>
    <row r="96" spans="1:68" ht="16.5" x14ac:dyDescent="0.25">
      <c r="A96" s="859"/>
      <c r="B96" s="341"/>
      <c r="C96" s="342"/>
      <c r="D96" s="7"/>
      <c r="E96" s="104"/>
      <c r="F96" s="104"/>
      <c r="G96" s="105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105"/>
    </row>
    <row r="97" spans="1:43" ht="17.25" thickBot="1" x14ac:dyDescent="0.3">
      <c r="A97" s="106"/>
      <c r="B97" s="107"/>
      <c r="C97" s="108"/>
      <c r="D97" s="109"/>
      <c r="E97" s="110"/>
      <c r="F97" s="110"/>
      <c r="G97" s="111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12"/>
      <c r="AG97" s="112"/>
      <c r="AH97" s="112"/>
      <c r="AI97" s="112"/>
      <c r="AJ97" s="112"/>
      <c r="AK97" s="112"/>
      <c r="AL97" s="112"/>
      <c r="AM97" s="112"/>
      <c r="AN97" s="112"/>
      <c r="AO97" s="112"/>
      <c r="AP97" s="112"/>
      <c r="AQ97" s="111"/>
    </row>
    <row r="98" spans="1:43" ht="17.25" thickBot="1" x14ac:dyDescent="0.3">
      <c r="A98" s="113"/>
      <c r="B98" s="114"/>
      <c r="C98" s="114"/>
      <c r="D98" s="115"/>
      <c r="E98" s="116"/>
      <c r="F98" s="115"/>
      <c r="G98" s="116"/>
      <c r="H98" s="117"/>
      <c r="I98" s="115"/>
      <c r="J98" s="115"/>
      <c r="K98" s="117"/>
      <c r="L98" s="115"/>
      <c r="M98" s="115"/>
      <c r="N98" s="117"/>
      <c r="O98" s="115"/>
      <c r="P98" s="115"/>
      <c r="Q98" s="117"/>
      <c r="R98" s="115"/>
      <c r="S98" s="115"/>
      <c r="T98" s="117"/>
      <c r="U98" s="115"/>
      <c r="V98" s="115"/>
      <c r="W98" s="117"/>
      <c r="X98" s="115"/>
      <c r="Y98" s="115"/>
      <c r="Z98" s="117"/>
      <c r="AA98" s="115"/>
      <c r="AB98" s="115"/>
      <c r="AC98" s="117"/>
      <c r="AD98" s="115"/>
      <c r="AE98" s="115"/>
      <c r="AF98" s="117"/>
      <c r="AG98" s="115"/>
      <c r="AH98" s="115"/>
      <c r="AI98" s="117"/>
      <c r="AJ98" s="115"/>
      <c r="AK98" s="115"/>
      <c r="AL98" s="117"/>
      <c r="AM98" s="115"/>
      <c r="AN98" s="115"/>
      <c r="AO98" s="117"/>
      <c r="AP98" s="115"/>
      <c r="AQ98" s="115"/>
    </row>
    <row r="99" spans="1:43" ht="16.5" x14ac:dyDescent="0.25">
      <c r="A99" s="118" t="s">
        <v>37</v>
      </c>
      <c r="B99" s="119"/>
      <c r="C99" s="119"/>
      <c r="D99" s="76" t="s">
        <v>38</v>
      </c>
      <c r="E99" s="77"/>
      <c r="F99" s="77" t="s">
        <v>39</v>
      </c>
      <c r="G99" s="860"/>
      <c r="H99" s="120" t="s">
        <v>97</v>
      </c>
      <c r="I99" s="121"/>
      <c r="J99" s="122"/>
      <c r="K99" s="120" t="s">
        <v>98</v>
      </c>
      <c r="L99" s="121"/>
      <c r="M99" s="122"/>
      <c r="N99" s="120" t="s">
        <v>99</v>
      </c>
      <c r="O99" s="121"/>
      <c r="P99" s="122"/>
      <c r="Q99" s="120" t="s">
        <v>100</v>
      </c>
      <c r="R99" s="121"/>
      <c r="S99" s="122"/>
      <c r="T99" s="120" t="s">
        <v>101</v>
      </c>
      <c r="U99" s="121"/>
      <c r="V99" s="122"/>
      <c r="W99" s="120" t="s">
        <v>102</v>
      </c>
      <c r="X99" s="121"/>
      <c r="Y99" s="122"/>
      <c r="Z99" s="120" t="s">
        <v>103</v>
      </c>
      <c r="AA99" s="121"/>
      <c r="AB99" s="122"/>
      <c r="AC99" s="120" t="s">
        <v>104</v>
      </c>
      <c r="AD99" s="121"/>
      <c r="AE99" s="122"/>
      <c r="AF99" s="120" t="s">
        <v>105</v>
      </c>
      <c r="AG99" s="121"/>
      <c r="AH99" s="122"/>
      <c r="AI99" s="120" t="s">
        <v>106</v>
      </c>
      <c r="AJ99" s="121"/>
      <c r="AK99" s="122"/>
      <c r="AL99" s="120" t="s">
        <v>107</v>
      </c>
      <c r="AM99" s="121"/>
      <c r="AN99" s="122"/>
      <c r="AO99" s="120" t="s">
        <v>108</v>
      </c>
      <c r="AP99" s="121"/>
      <c r="AQ99" s="122"/>
    </row>
    <row r="100" spans="1:43" ht="17.25" thickBot="1" x14ac:dyDescent="0.3">
      <c r="A100" s="123" t="s">
        <v>146</v>
      </c>
      <c r="B100" s="124"/>
      <c r="C100" s="124"/>
      <c r="D100" s="125" t="s">
        <v>41</v>
      </c>
      <c r="E100" s="126" t="s">
        <v>42</v>
      </c>
      <c r="F100" s="127" t="s">
        <v>41</v>
      </c>
      <c r="G100" s="861" t="s">
        <v>42</v>
      </c>
      <c r="H100" s="132"/>
      <c r="I100" s="133"/>
      <c r="J100" s="134"/>
      <c r="K100" s="132"/>
      <c r="L100" s="133"/>
      <c r="M100" s="134"/>
      <c r="N100" s="132"/>
      <c r="O100" s="133"/>
      <c r="P100" s="134"/>
      <c r="Q100" s="132"/>
      <c r="R100" s="133"/>
      <c r="S100" s="134"/>
      <c r="T100" s="132"/>
      <c r="U100" s="133"/>
      <c r="V100" s="134"/>
      <c r="W100" s="132"/>
      <c r="X100" s="133"/>
      <c r="Y100" s="134"/>
      <c r="Z100" s="132"/>
      <c r="AA100" s="133"/>
      <c r="AB100" s="134"/>
      <c r="AC100" s="132"/>
      <c r="AD100" s="133"/>
      <c r="AE100" s="134"/>
      <c r="AF100" s="132"/>
      <c r="AG100" s="133"/>
      <c r="AH100" s="134"/>
      <c r="AI100" s="132"/>
      <c r="AJ100" s="133"/>
      <c r="AK100" s="134"/>
      <c r="AL100" s="132"/>
      <c r="AM100" s="133"/>
      <c r="AN100" s="134"/>
      <c r="AO100" s="132"/>
      <c r="AP100" s="133"/>
      <c r="AQ100" s="134"/>
    </row>
    <row r="101" spans="1:43" s="2" customFormat="1" ht="16.5" customHeight="1" x14ac:dyDescent="0.25">
      <c r="A101" s="145" t="s">
        <v>298</v>
      </c>
      <c r="B101" s="146" t="s">
        <v>299</v>
      </c>
      <c r="C101" s="147"/>
      <c r="D101" s="148"/>
      <c r="E101" s="149"/>
      <c r="F101" s="150"/>
      <c r="G101" s="151"/>
      <c r="H101" s="152">
        <f>SQRT(I101^2+J101^2)*1000/(1.73*H89)</f>
        <v>3.3314074920974441</v>
      </c>
      <c r="I101" s="843">
        <v>0.19500000000000001</v>
      </c>
      <c r="J101" s="862">
        <v>0.06</v>
      </c>
      <c r="K101" s="299">
        <f>SQRT(L101^2+M101^2)*1000/(1.73*K89)</f>
        <v>3.3350209417153631</v>
      </c>
      <c r="L101" s="843">
        <v>0.19400000000000001</v>
      </c>
      <c r="M101" s="862">
        <v>6.2E-2</v>
      </c>
      <c r="N101" s="152">
        <f>SQRT(O101^2+P101^2)*1000/(1.73*N89)</f>
        <v>3.0966355188808752</v>
      </c>
      <c r="O101" s="843">
        <v>0.17899999999999999</v>
      </c>
      <c r="P101" s="862">
        <v>6.0999999999999999E-2</v>
      </c>
      <c r="Q101" s="152">
        <f>SQRT(R101^2+S101^2)*1000/(1.73*Q89)</f>
        <v>3.0591487379665243</v>
      </c>
      <c r="R101" s="843">
        <v>0.17699999999999999</v>
      </c>
      <c r="S101" s="862">
        <v>6.3E-2</v>
      </c>
      <c r="T101" s="152">
        <f>SQRT(U101^2+V101^2)*1000/(1.73*T89)</f>
        <v>3.2055134855500014</v>
      </c>
      <c r="U101" s="843">
        <v>0.185</v>
      </c>
      <c r="V101" s="862">
        <v>6.4000000000000001E-2</v>
      </c>
      <c r="W101" s="152">
        <f>SQRT(X101^2+Y101^2)*1000/(1.73*W89)</f>
        <v>3.2946567267400257</v>
      </c>
      <c r="X101" s="843">
        <v>0.189</v>
      </c>
      <c r="Y101" s="862">
        <v>6.9000000000000006E-2</v>
      </c>
      <c r="Z101" s="152">
        <f>SQRT(AA101^2+AB101^2)*1000/(1.73*Z89)</f>
        <v>3.2999831857826472</v>
      </c>
      <c r="AA101" s="843">
        <v>0.193</v>
      </c>
      <c r="AB101" s="862">
        <v>5.8000000000000003E-2</v>
      </c>
      <c r="AC101" s="152">
        <f>SQRT(AD101^2+AE101^2)*1000/(1.73*AC89)</f>
        <v>3.3506480421393556</v>
      </c>
      <c r="AD101" s="843">
        <v>0.19500000000000001</v>
      </c>
      <c r="AE101" s="862">
        <v>5.6000000000000001E-2</v>
      </c>
      <c r="AF101" s="152">
        <f>SQRT(AG101^2+AH101^2)*1000/(1.73*AF89)</f>
        <v>3.5547157061835648</v>
      </c>
      <c r="AG101" s="843">
        <v>0.20100000000000001</v>
      </c>
      <c r="AH101" s="862">
        <v>8.2000000000000003E-2</v>
      </c>
      <c r="AI101" s="152">
        <f>SQRT(AJ101^2+AK101^2)*1000/(1.73*AI89)</f>
        <v>3.4565047866947896</v>
      </c>
      <c r="AJ101" s="843">
        <v>0.189</v>
      </c>
      <c r="AK101" s="862">
        <v>9.4E-2</v>
      </c>
      <c r="AL101" s="152">
        <f>SQRT(AM101^2+AN101^2)*1000/(1.73*AL89)</f>
        <v>3.0934733653318109</v>
      </c>
      <c r="AM101" s="843">
        <v>0.16500000000000001</v>
      </c>
      <c r="AN101" s="862">
        <v>9.1999999999999998E-2</v>
      </c>
      <c r="AO101" s="152">
        <f>SQRT(AP101^2+AQ101^2)*1000/(1.73*AO89)</f>
        <v>2.856714941354408</v>
      </c>
      <c r="AP101" s="843">
        <v>0.15</v>
      </c>
      <c r="AQ101" s="862">
        <v>9.0999999999999998E-2</v>
      </c>
    </row>
    <row r="102" spans="1:43" s="2" customFormat="1" ht="16.5" customHeight="1" thickBot="1" x14ac:dyDescent="0.3">
      <c r="A102" s="145" t="s">
        <v>298</v>
      </c>
      <c r="B102" s="146" t="s">
        <v>300</v>
      </c>
      <c r="C102" s="147"/>
      <c r="D102" s="148"/>
      <c r="E102" s="149"/>
      <c r="F102" s="150"/>
      <c r="G102" s="151"/>
      <c r="H102" s="152">
        <f>SQRT(I102^2+J102^2)*1000/(1.73*H89)</f>
        <v>7.5299219789034595</v>
      </c>
      <c r="I102" s="153">
        <v>0.41599999999999998</v>
      </c>
      <c r="J102" s="154">
        <v>0.19900000000000001</v>
      </c>
      <c r="K102" s="299">
        <f>SQRT(L102^2+M102^2)*1000/(1.73*K89)</f>
        <v>7.6866952065458287</v>
      </c>
      <c r="L102" s="153">
        <v>0.42699999999999999</v>
      </c>
      <c r="M102" s="154">
        <v>0.19500000000000001</v>
      </c>
      <c r="N102" s="152">
        <f>SQRT(O102^2+P102^2)*1000/(1.73*N89)</f>
        <v>7.3438733000856944</v>
      </c>
      <c r="O102" s="153">
        <v>0.40899999999999997</v>
      </c>
      <c r="P102" s="154">
        <v>0.184</v>
      </c>
      <c r="Q102" s="152">
        <f>SQRT(R102^2+S102^2)*1000/(1.73*Q89)</f>
        <v>7.5520688113969907</v>
      </c>
      <c r="R102" s="153">
        <v>0.42399999999999999</v>
      </c>
      <c r="S102" s="154">
        <v>0.188</v>
      </c>
      <c r="T102" s="152">
        <f>SQRT(U102^2+V102^2)*1000/(1.73*T89)</f>
        <v>7.4203687474788635</v>
      </c>
      <c r="U102" s="153">
        <v>0.41499999999999998</v>
      </c>
      <c r="V102" s="154">
        <v>0.182</v>
      </c>
      <c r="W102" s="152">
        <f>SQRT(X102^2+Y102^2)*1000/(1.73*W89)</f>
        <v>7.3022597426761395</v>
      </c>
      <c r="X102" s="153">
        <v>0.40799999999999997</v>
      </c>
      <c r="Y102" s="154">
        <v>0.18</v>
      </c>
      <c r="Z102" s="152">
        <f>SQRT(AA102^2+AB102^2)*1000/(1.73*Z89)</f>
        <v>7.2074951009976784</v>
      </c>
      <c r="AA102" s="153">
        <v>0.40600000000000003</v>
      </c>
      <c r="AB102" s="154">
        <v>0.17</v>
      </c>
      <c r="AC102" s="152">
        <f>SQRT(AD102^2+AE102^2)*1000/(1.73*AC89)</f>
        <v>7.4832429699838654</v>
      </c>
      <c r="AD102" s="153">
        <v>0.42199999999999999</v>
      </c>
      <c r="AE102" s="154">
        <v>0.16500000000000001</v>
      </c>
      <c r="AF102" s="152">
        <f>SQRT(AG102^2+AH102^2)*1000/(1.73*AF89)</f>
        <v>6.8690789581815661</v>
      </c>
      <c r="AG102" s="153">
        <v>0.38900000000000001</v>
      </c>
      <c r="AH102" s="154">
        <v>0.157</v>
      </c>
      <c r="AI102" s="152">
        <f>SQRT(AJ102^2+AK102^2)*1000/(1.73*AI89)</f>
        <v>6.2099172631668358</v>
      </c>
      <c r="AJ102" s="153">
        <v>0.34699999999999998</v>
      </c>
      <c r="AK102" s="154">
        <v>0.153</v>
      </c>
      <c r="AL102" s="152">
        <f>SQRT(AM102^2+AN102^2)*1000/(1.73*AL89)</f>
        <v>5.3180184652818765</v>
      </c>
      <c r="AM102" s="153">
        <v>0.28699999999999998</v>
      </c>
      <c r="AN102" s="154">
        <v>0.152</v>
      </c>
      <c r="AO102" s="152">
        <f>SQRT(AP102^2+AQ102^2)*1000/(1.73*AO89)</f>
        <v>4.780841727456866</v>
      </c>
      <c r="AP102" s="153">
        <v>0.253</v>
      </c>
      <c r="AQ102" s="154">
        <v>0.14899999999999999</v>
      </c>
    </row>
    <row r="103" spans="1:43" s="2" customFormat="1" ht="16.5" customHeight="1" x14ac:dyDescent="0.25">
      <c r="A103" s="176" t="s">
        <v>153</v>
      </c>
      <c r="B103" s="177"/>
      <c r="C103" s="177"/>
      <c r="D103" s="177"/>
      <c r="E103" s="177"/>
      <c r="F103" s="177"/>
      <c r="G103" s="324"/>
      <c r="H103" s="142">
        <f>H101</f>
        <v>3.3314074920974441</v>
      </c>
      <c r="I103" s="143">
        <f t="shared" ref="I103:AQ104" si="8">I101</f>
        <v>0.19500000000000001</v>
      </c>
      <c r="J103" s="282">
        <f t="shared" si="8"/>
        <v>0.06</v>
      </c>
      <c r="K103" s="142">
        <f t="shared" si="8"/>
        <v>3.3350209417153631</v>
      </c>
      <c r="L103" s="143">
        <f t="shared" si="8"/>
        <v>0.19400000000000001</v>
      </c>
      <c r="M103" s="282">
        <f t="shared" si="8"/>
        <v>6.2E-2</v>
      </c>
      <c r="N103" s="142">
        <f t="shared" si="8"/>
        <v>3.0966355188808752</v>
      </c>
      <c r="O103" s="143">
        <f t="shared" si="8"/>
        <v>0.17899999999999999</v>
      </c>
      <c r="P103" s="282">
        <f t="shared" si="8"/>
        <v>6.0999999999999999E-2</v>
      </c>
      <c r="Q103" s="142">
        <f t="shared" si="8"/>
        <v>3.0591487379665243</v>
      </c>
      <c r="R103" s="143">
        <f t="shared" si="8"/>
        <v>0.17699999999999999</v>
      </c>
      <c r="S103" s="282">
        <f t="shared" si="8"/>
        <v>6.3E-2</v>
      </c>
      <c r="T103" s="142">
        <f t="shared" si="8"/>
        <v>3.2055134855500014</v>
      </c>
      <c r="U103" s="143">
        <f t="shared" si="8"/>
        <v>0.185</v>
      </c>
      <c r="V103" s="282">
        <f t="shared" si="8"/>
        <v>6.4000000000000001E-2</v>
      </c>
      <c r="W103" s="142">
        <f t="shared" si="8"/>
        <v>3.2946567267400257</v>
      </c>
      <c r="X103" s="143">
        <f t="shared" si="8"/>
        <v>0.189</v>
      </c>
      <c r="Y103" s="282">
        <f t="shared" si="8"/>
        <v>6.9000000000000006E-2</v>
      </c>
      <c r="Z103" s="142">
        <f t="shared" si="8"/>
        <v>3.2999831857826472</v>
      </c>
      <c r="AA103" s="143">
        <f t="shared" si="8"/>
        <v>0.193</v>
      </c>
      <c r="AB103" s="282">
        <f t="shared" si="8"/>
        <v>5.8000000000000003E-2</v>
      </c>
      <c r="AC103" s="142">
        <f t="shared" si="8"/>
        <v>3.3506480421393556</v>
      </c>
      <c r="AD103" s="143">
        <f t="shared" si="8"/>
        <v>0.19500000000000001</v>
      </c>
      <c r="AE103" s="282">
        <f t="shared" si="8"/>
        <v>5.6000000000000001E-2</v>
      </c>
      <c r="AF103" s="142">
        <f t="shared" si="8"/>
        <v>3.5547157061835648</v>
      </c>
      <c r="AG103" s="143">
        <f t="shared" si="8"/>
        <v>0.20100000000000001</v>
      </c>
      <c r="AH103" s="282">
        <f t="shared" si="8"/>
        <v>8.2000000000000003E-2</v>
      </c>
      <c r="AI103" s="142">
        <f t="shared" si="8"/>
        <v>3.4565047866947896</v>
      </c>
      <c r="AJ103" s="143">
        <f t="shared" si="8"/>
        <v>0.189</v>
      </c>
      <c r="AK103" s="282">
        <f t="shared" si="8"/>
        <v>9.4E-2</v>
      </c>
      <c r="AL103" s="142">
        <f t="shared" si="8"/>
        <v>3.0934733653318109</v>
      </c>
      <c r="AM103" s="143">
        <f t="shared" si="8"/>
        <v>0.16500000000000001</v>
      </c>
      <c r="AN103" s="282">
        <f t="shared" si="8"/>
        <v>9.1999999999999998E-2</v>
      </c>
      <c r="AO103" s="142">
        <f t="shared" si="8"/>
        <v>2.856714941354408</v>
      </c>
      <c r="AP103" s="143">
        <f t="shared" si="8"/>
        <v>0.15</v>
      </c>
      <c r="AQ103" s="282">
        <f t="shared" si="8"/>
        <v>9.0999999999999998E-2</v>
      </c>
    </row>
    <row r="104" spans="1:43" s="2" customFormat="1" ht="16.5" customHeight="1" thickBot="1" x14ac:dyDescent="0.3">
      <c r="A104" s="179" t="s">
        <v>154</v>
      </c>
      <c r="B104" s="180"/>
      <c r="C104" s="180"/>
      <c r="D104" s="180"/>
      <c r="E104" s="180"/>
      <c r="F104" s="180"/>
      <c r="G104" s="360"/>
      <c r="H104" s="182">
        <f>H102</f>
        <v>7.5299219789034595</v>
      </c>
      <c r="I104" s="183">
        <f t="shared" si="8"/>
        <v>0.41599999999999998</v>
      </c>
      <c r="J104" s="284">
        <f t="shared" si="8"/>
        <v>0.19900000000000001</v>
      </c>
      <c r="K104" s="182">
        <f t="shared" si="8"/>
        <v>7.6866952065458287</v>
      </c>
      <c r="L104" s="183">
        <f t="shared" si="8"/>
        <v>0.42699999999999999</v>
      </c>
      <c r="M104" s="284">
        <f t="shared" si="8"/>
        <v>0.19500000000000001</v>
      </c>
      <c r="N104" s="182">
        <f t="shared" si="8"/>
        <v>7.3438733000856944</v>
      </c>
      <c r="O104" s="183">
        <f t="shared" si="8"/>
        <v>0.40899999999999997</v>
      </c>
      <c r="P104" s="284">
        <f t="shared" si="8"/>
        <v>0.184</v>
      </c>
      <c r="Q104" s="182">
        <f t="shared" si="8"/>
        <v>7.5520688113969907</v>
      </c>
      <c r="R104" s="183">
        <f t="shared" si="8"/>
        <v>0.42399999999999999</v>
      </c>
      <c r="S104" s="284">
        <f t="shared" si="8"/>
        <v>0.188</v>
      </c>
      <c r="T104" s="182">
        <f t="shared" si="8"/>
        <v>7.4203687474788635</v>
      </c>
      <c r="U104" s="183">
        <f t="shared" si="8"/>
        <v>0.41499999999999998</v>
      </c>
      <c r="V104" s="284">
        <f t="shared" si="8"/>
        <v>0.182</v>
      </c>
      <c r="W104" s="182">
        <f>W102</f>
        <v>7.3022597426761395</v>
      </c>
      <c r="X104" s="183">
        <f t="shared" si="8"/>
        <v>0.40799999999999997</v>
      </c>
      <c r="Y104" s="284">
        <f t="shared" si="8"/>
        <v>0.18</v>
      </c>
      <c r="Z104" s="182">
        <f t="shared" si="8"/>
        <v>7.2074951009976784</v>
      </c>
      <c r="AA104" s="183">
        <f t="shared" si="8"/>
        <v>0.40600000000000003</v>
      </c>
      <c r="AB104" s="284">
        <f t="shared" si="8"/>
        <v>0.17</v>
      </c>
      <c r="AC104" s="182">
        <f t="shared" si="8"/>
        <v>7.4832429699838654</v>
      </c>
      <c r="AD104" s="183">
        <f t="shared" si="8"/>
        <v>0.42199999999999999</v>
      </c>
      <c r="AE104" s="284">
        <f t="shared" si="8"/>
        <v>0.16500000000000001</v>
      </c>
      <c r="AF104" s="182">
        <f t="shared" si="8"/>
        <v>6.8690789581815661</v>
      </c>
      <c r="AG104" s="183">
        <f t="shared" si="8"/>
        <v>0.38900000000000001</v>
      </c>
      <c r="AH104" s="284">
        <f t="shared" si="8"/>
        <v>0.157</v>
      </c>
      <c r="AI104" s="182">
        <f t="shared" si="8"/>
        <v>6.2099172631668358</v>
      </c>
      <c r="AJ104" s="183">
        <f t="shared" si="8"/>
        <v>0.34699999999999998</v>
      </c>
      <c r="AK104" s="284">
        <f t="shared" si="8"/>
        <v>0.153</v>
      </c>
      <c r="AL104" s="182">
        <f t="shared" si="8"/>
        <v>5.3180184652818765</v>
      </c>
      <c r="AM104" s="183">
        <f t="shared" si="8"/>
        <v>0.28699999999999998</v>
      </c>
      <c r="AN104" s="284">
        <f t="shared" si="8"/>
        <v>0.152</v>
      </c>
      <c r="AO104" s="182">
        <f t="shared" si="8"/>
        <v>4.780841727456866</v>
      </c>
      <c r="AP104" s="183">
        <f t="shared" si="8"/>
        <v>0.253</v>
      </c>
      <c r="AQ104" s="284">
        <f t="shared" si="8"/>
        <v>0.14899999999999999</v>
      </c>
    </row>
    <row r="105" spans="1:43" s="2" customFormat="1" ht="16.5" customHeight="1" thickBot="1" x14ac:dyDescent="0.3">
      <c r="A105" s="185" t="s">
        <v>155</v>
      </c>
      <c r="B105" s="186"/>
      <c r="C105" s="186"/>
      <c r="D105" s="186"/>
      <c r="E105" s="186"/>
      <c r="F105" s="186"/>
      <c r="G105" s="186"/>
      <c r="H105" s="187">
        <f>H103+H104</f>
        <v>10.861329471000904</v>
      </c>
      <c r="I105" s="188">
        <f>I103+I104</f>
        <v>0.61099999999999999</v>
      </c>
      <c r="J105" s="286">
        <f>J103+J104</f>
        <v>0.25900000000000001</v>
      </c>
      <c r="K105" s="187">
        <f t="shared" ref="K105:AQ105" si="9">K103+K104</f>
        <v>11.021716148261191</v>
      </c>
      <c r="L105" s="188">
        <f t="shared" si="9"/>
        <v>0.621</v>
      </c>
      <c r="M105" s="286">
        <f t="shared" si="9"/>
        <v>0.25700000000000001</v>
      </c>
      <c r="N105" s="187">
        <f t="shared" si="9"/>
        <v>10.44050881896657</v>
      </c>
      <c r="O105" s="188">
        <f t="shared" si="9"/>
        <v>0.58799999999999997</v>
      </c>
      <c r="P105" s="286">
        <f t="shared" si="9"/>
        <v>0.245</v>
      </c>
      <c r="Q105" s="187">
        <f t="shared" si="9"/>
        <v>10.611217549363515</v>
      </c>
      <c r="R105" s="188">
        <f t="shared" si="9"/>
        <v>0.60099999999999998</v>
      </c>
      <c r="S105" s="286">
        <f t="shared" si="9"/>
        <v>0.251</v>
      </c>
      <c r="T105" s="187">
        <f t="shared" si="9"/>
        <v>10.625882233028864</v>
      </c>
      <c r="U105" s="188">
        <f t="shared" si="9"/>
        <v>0.6</v>
      </c>
      <c r="V105" s="286">
        <f t="shared" si="9"/>
        <v>0.246</v>
      </c>
      <c r="W105" s="187">
        <f t="shared" si="9"/>
        <v>10.596916469416165</v>
      </c>
      <c r="X105" s="188">
        <f t="shared" si="9"/>
        <v>0.59699999999999998</v>
      </c>
      <c r="Y105" s="286">
        <f t="shared" si="9"/>
        <v>0.249</v>
      </c>
      <c r="Z105" s="187">
        <f t="shared" si="9"/>
        <v>10.507478286780326</v>
      </c>
      <c r="AA105" s="188">
        <f t="shared" si="9"/>
        <v>0.59899999999999998</v>
      </c>
      <c r="AB105" s="286">
        <f t="shared" si="9"/>
        <v>0.22800000000000001</v>
      </c>
      <c r="AC105" s="187">
        <f t="shared" si="9"/>
        <v>10.833891012123221</v>
      </c>
      <c r="AD105" s="188">
        <f t="shared" si="9"/>
        <v>0.61699999999999999</v>
      </c>
      <c r="AE105" s="286">
        <f t="shared" si="9"/>
        <v>0.221</v>
      </c>
      <c r="AF105" s="187">
        <f t="shared" si="9"/>
        <v>10.423794664365131</v>
      </c>
      <c r="AG105" s="188">
        <f t="shared" si="9"/>
        <v>0.59000000000000008</v>
      </c>
      <c r="AH105" s="286">
        <f t="shared" si="9"/>
        <v>0.23899999999999999</v>
      </c>
      <c r="AI105" s="187">
        <f t="shared" si="9"/>
        <v>9.6664220498616249</v>
      </c>
      <c r="AJ105" s="188">
        <f t="shared" si="9"/>
        <v>0.53600000000000003</v>
      </c>
      <c r="AK105" s="286">
        <f t="shared" si="9"/>
        <v>0.247</v>
      </c>
      <c r="AL105" s="187">
        <f t="shared" si="9"/>
        <v>8.4114918306136879</v>
      </c>
      <c r="AM105" s="188">
        <f t="shared" si="9"/>
        <v>0.45199999999999996</v>
      </c>
      <c r="AN105" s="286">
        <f t="shared" si="9"/>
        <v>0.24399999999999999</v>
      </c>
      <c r="AO105" s="187">
        <f t="shared" si="9"/>
        <v>7.6375566688112739</v>
      </c>
      <c r="AP105" s="188">
        <f t="shared" si="9"/>
        <v>0.40300000000000002</v>
      </c>
      <c r="AQ105" s="286">
        <f t="shared" si="9"/>
        <v>0.24</v>
      </c>
    </row>
    <row r="106" spans="1:43" ht="17.25" thickBot="1" x14ac:dyDescent="0.3">
      <c r="A106" s="7"/>
      <c r="B106" s="345"/>
      <c r="C106" s="345"/>
      <c r="D106" s="346"/>
      <c r="E106" s="116"/>
      <c r="F106" s="346"/>
      <c r="G106" s="346"/>
      <c r="H106" s="347"/>
      <c r="I106" s="348"/>
      <c r="J106" s="348"/>
      <c r="K106" s="347"/>
      <c r="L106" s="348"/>
      <c r="M106" s="348"/>
      <c r="N106" s="347"/>
      <c r="O106" s="348"/>
      <c r="P106" s="348"/>
      <c r="Q106" s="347"/>
      <c r="R106" s="348"/>
      <c r="S106" s="348"/>
      <c r="T106" s="347"/>
      <c r="U106" s="348"/>
      <c r="V106" s="348"/>
      <c r="W106" s="347"/>
      <c r="X106" s="348"/>
      <c r="Y106" s="348"/>
      <c r="Z106" s="347"/>
      <c r="AA106" s="348"/>
      <c r="AB106" s="348"/>
      <c r="AC106" s="347"/>
      <c r="AD106" s="348"/>
      <c r="AE106" s="348"/>
      <c r="AF106" s="347"/>
      <c r="AG106" s="348"/>
      <c r="AH106" s="348"/>
      <c r="AI106" s="347"/>
      <c r="AJ106" s="348"/>
      <c r="AK106" s="348"/>
      <c r="AL106" s="347"/>
      <c r="AM106" s="348"/>
      <c r="AN106" s="348"/>
      <c r="AO106" s="347"/>
      <c r="AP106" s="348"/>
      <c r="AQ106" s="348"/>
    </row>
    <row r="107" spans="1:43" ht="16.5" x14ac:dyDescent="0.25">
      <c r="A107" s="118" t="s">
        <v>37</v>
      </c>
      <c r="B107" s="119"/>
      <c r="C107" s="119"/>
      <c r="D107" s="76" t="s">
        <v>38</v>
      </c>
      <c r="E107" s="77"/>
      <c r="F107" s="77" t="s">
        <v>39</v>
      </c>
      <c r="G107" s="78"/>
      <c r="H107" s="120" t="s">
        <v>97</v>
      </c>
      <c r="I107" s="121"/>
      <c r="J107" s="122"/>
      <c r="K107" s="120" t="s">
        <v>98</v>
      </c>
      <c r="L107" s="121"/>
      <c r="M107" s="122"/>
      <c r="N107" s="120" t="s">
        <v>99</v>
      </c>
      <c r="O107" s="121"/>
      <c r="P107" s="122"/>
      <c r="Q107" s="120" t="s">
        <v>100</v>
      </c>
      <c r="R107" s="121"/>
      <c r="S107" s="122"/>
      <c r="T107" s="120" t="s">
        <v>101</v>
      </c>
      <c r="U107" s="121"/>
      <c r="V107" s="122"/>
      <c r="W107" s="120" t="s">
        <v>102</v>
      </c>
      <c r="X107" s="121"/>
      <c r="Y107" s="122"/>
      <c r="Z107" s="120" t="s">
        <v>103</v>
      </c>
      <c r="AA107" s="121"/>
      <c r="AB107" s="122"/>
      <c r="AC107" s="120" t="s">
        <v>104</v>
      </c>
      <c r="AD107" s="121"/>
      <c r="AE107" s="122"/>
      <c r="AF107" s="120" t="s">
        <v>105</v>
      </c>
      <c r="AG107" s="121"/>
      <c r="AH107" s="122"/>
      <c r="AI107" s="120" t="s">
        <v>106</v>
      </c>
      <c r="AJ107" s="121"/>
      <c r="AK107" s="122"/>
      <c r="AL107" s="120" t="s">
        <v>107</v>
      </c>
      <c r="AM107" s="121"/>
      <c r="AN107" s="122"/>
      <c r="AO107" s="120" t="s">
        <v>108</v>
      </c>
      <c r="AP107" s="121"/>
      <c r="AQ107" s="122"/>
    </row>
    <row r="108" spans="1:43" ht="17.25" thickBot="1" x14ac:dyDescent="0.3">
      <c r="A108" s="123" t="s">
        <v>40</v>
      </c>
      <c r="B108" s="124"/>
      <c r="C108" s="124"/>
      <c r="D108" s="125" t="s">
        <v>41</v>
      </c>
      <c r="E108" s="126" t="s">
        <v>42</v>
      </c>
      <c r="F108" s="127" t="s">
        <v>41</v>
      </c>
      <c r="G108" s="128" t="s">
        <v>42</v>
      </c>
      <c r="H108" s="132"/>
      <c r="I108" s="133"/>
      <c r="J108" s="134"/>
      <c r="K108" s="132"/>
      <c r="L108" s="133"/>
      <c r="M108" s="134"/>
      <c r="N108" s="132"/>
      <c r="O108" s="133"/>
      <c r="P108" s="134"/>
      <c r="Q108" s="132"/>
      <c r="R108" s="133"/>
      <c r="S108" s="134"/>
      <c r="T108" s="132"/>
      <c r="U108" s="133"/>
      <c r="V108" s="134"/>
      <c r="W108" s="132"/>
      <c r="X108" s="133"/>
      <c r="Y108" s="134"/>
      <c r="Z108" s="132"/>
      <c r="AA108" s="133"/>
      <c r="AB108" s="134"/>
      <c r="AC108" s="132"/>
      <c r="AD108" s="133"/>
      <c r="AE108" s="134"/>
      <c r="AF108" s="132"/>
      <c r="AG108" s="133"/>
      <c r="AH108" s="134"/>
      <c r="AI108" s="132"/>
      <c r="AJ108" s="133"/>
      <c r="AK108" s="134"/>
      <c r="AL108" s="132"/>
      <c r="AM108" s="133"/>
      <c r="AN108" s="134"/>
      <c r="AO108" s="132"/>
      <c r="AP108" s="133"/>
      <c r="AQ108" s="134"/>
    </row>
    <row r="109" spans="1:43" s="2" customFormat="1" ht="16.5" customHeight="1" x14ac:dyDescent="0.25">
      <c r="A109" s="135" t="s">
        <v>271</v>
      </c>
      <c r="B109" s="136" t="s">
        <v>301</v>
      </c>
      <c r="C109" s="137"/>
      <c r="D109" s="138"/>
      <c r="E109" s="139"/>
      <c r="F109" s="140"/>
      <c r="G109" s="141"/>
      <c r="H109" s="159">
        <f>SQRT(I109^2+J109^2)*1000/(1.73*H82)</f>
        <v>1.0347993105441256</v>
      </c>
      <c r="I109" s="353">
        <v>1.4E-2</v>
      </c>
      <c r="J109" s="354">
        <v>1.2E-2</v>
      </c>
      <c r="K109" s="159">
        <f>SQRT(L109^2+M109^2)*1000/(1.73*K82)</f>
        <v>1.078027538711406</v>
      </c>
      <c r="L109" s="353">
        <v>1.4999999999999999E-2</v>
      </c>
      <c r="M109" s="354">
        <v>1.2E-2</v>
      </c>
      <c r="N109" s="159">
        <f>SQRT(O109^2+P109^2)*1000/(1.73*N82)</f>
        <v>0.90490574648392708</v>
      </c>
      <c r="O109" s="353">
        <v>1.4E-2</v>
      </c>
      <c r="P109" s="354">
        <v>8.0000000000000002E-3</v>
      </c>
      <c r="Q109" s="159">
        <f>SQRT(R109^2+S109^2)*1000/(1.73*Q82)</f>
        <v>1.1054332792857178</v>
      </c>
      <c r="R109" s="353">
        <v>1.7999999999999999E-2</v>
      </c>
      <c r="S109" s="354">
        <v>8.0000000000000002E-3</v>
      </c>
      <c r="T109" s="159">
        <f>SQRT(U109^2+V109^2)*1000/(1.73*T82)</f>
        <v>1.0543966680540957</v>
      </c>
      <c r="U109" s="353">
        <v>1.7000000000000001E-2</v>
      </c>
      <c r="V109" s="354">
        <v>8.0000000000000002E-3</v>
      </c>
      <c r="W109" s="159">
        <f>SQRT(X109^2+Y109^2)*1000/(1.73*W82)</f>
        <v>1.2088590397069428</v>
      </c>
      <c r="X109" s="353">
        <v>0.02</v>
      </c>
      <c r="Y109" s="354">
        <v>8.0000000000000002E-3</v>
      </c>
      <c r="Z109" s="159">
        <f>SQRT(AA109^2+AB109^2)*1000/(1.73*Z82)</f>
        <v>1.2821886367131559</v>
      </c>
      <c r="AA109" s="353">
        <v>2.1000000000000001E-2</v>
      </c>
      <c r="AB109" s="354">
        <v>8.9999999999999993E-3</v>
      </c>
      <c r="AC109" s="159">
        <f>SQRT(AD109^2+AE109^2)*1000/(1.73*AC82)</f>
        <v>1.3339541303108715</v>
      </c>
      <c r="AD109" s="353">
        <v>2.1999999999999999E-2</v>
      </c>
      <c r="AE109" s="354">
        <v>8.9999999999999993E-3</v>
      </c>
      <c r="AF109" s="159">
        <f>SQRT(AG109^2+AH109^2)*1000/(1.73*AF82)</f>
        <v>1.2548784878499295</v>
      </c>
      <c r="AG109" s="353">
        <v>0.02</v>
      </c>
      <c r="AH109" s="354">
        <v>0.01</v>
      </c>
      <c r="AI109" s="159">
        <f>SQRT(AJ109^2+AK109^2)*1000/(1.73*AI82)</f>
        <v>0.99918591474071805</v>
      </c>
      <c r="AJ109" s="353">
        <v>1.4E-2</v>
      </c>
      <c r="AK109" s="354">
        <v>1.0999999999999999E-2</v>
      </c>
      <c r="AL109" s="159">
        <f>SQRT(AM109^2+AN109^2)*1000/(1.73*AL82)</f>
        <v>0.92043433788970874</v>
      </c>
      <c r="AM109" s="353">
        <v>1.2999999999999999E-2</v>
      </c>
      <c r="AN109" s="354">
        <v>0.01</v>
      </c>
      <c r="AO109" s="159">
        <f>SQRT(AP109^2+AQ109^2)*1000/(1.73*AO82)</f>
        <v>0.86819138238179794</v>
      </c>
      <c r="AP109" s="353">
        <v>1.2E-2</v>
      </c>
      <c r="AQ109" s="354">
        <v>0.01</v>
      </c>
    </row>
    <row r="110" spans="1:43" s="2" customFormat="1" ht="16.5" customHeight="1" x14ac:dyDescent="0.25">
      <c r="A110" s="145" t="s">
        <v>273</v>
      </c>
      <c r="B110" s="146" t="s">
        <v>302</v>
      </c>
      <c r="C110" s="147"/>
      <c r="D110" s="148"/>
      <c r="E110" s="149"/>
      <c r="F110" s="150"/>
      <c r="G110" s="151"/>
      <c r="H110" s="159">
        <f>SQRT(I110^2+J110^2)*1000/(1.73*H82)</f>
        <v>23.40434167547804</v>
      </c>
      <c r="I110" s="353">
        <v>0.4</v>
      </c>
      <c r="J110" s="354">
        <v>0.11799999999999999</v>
      </c>
      <c r="K110" s="159">
        <f>SQRT(L110^2+M110^2)*1000/(1.73*K82)</f>
        <v>25.501218134773936</v>
      </c>
      <c r="L110" s="353">
        <v>0.438</v>
      </c>
      <c r="M110" s="354">
        <v>0.121</v>
      </c>
      <c r="N110" s="159">
        <f>SQRT(O110^2+P110^2)*1000/(1.73*N82)</f>
        <v>27.376490753393906</v>
      </c>
      <c r="O110" s="353">
        <v>0.47099999999999997</v>
      </c>
      <c r="P110" s="354">
        <v>0.127</v>
      </c>
      <c r="Q110" s="159">
        <f>SQRT(R110^2+S110^2)*1000/(1.73*Q82)</f>
        <v>28.570361746186478</v>
      </c>
      <c r="R110" s="353">
        <v>0.49299999999999999</v>
      </c>
      <c r="S110" s="354">
        <v>0.127</v>
      </c>
      <c r="T110" s="159">
        <f>SQRT(U110^2+V110^2)*1000/(1.73*T82)</f>
        <v>28.216299280769178</v>
      </c>
      <c r="U110" s="353">
        <v>0.48699999999999999</v>
      </c>
      <c r="V110" s="354">
        <v>0.125</v>
      </c>
      <c r="W110" s="159">
        <f>SQRT(X110^2+Y110^2)*1000/(1.73*W82)</f>
        <v>27.467796701445423</v>
      </c>
      <c r="X110" s="353">
        <v>0.47399999999999998</v>
      </c>
      <c r="Y110" s="354">
        <v>0.122</v>
      </c>
      <c r="Z110" s="159">
        <f>SQRT(AA110^2+AB110^2)*1000/(1.73*Z82)</f>
        <v>30.046151830915939</v>
      </c>
      <c r="AA110" s="353">
        <v>0.52200000000000002</v>
      </c>
      <c r="AB110" s="354">
        <v>0.11899999999999999</v>
      </c>
      <c r="AC110" s="159">
        <f>SQRT(AD110^2+AE110^2)*1000/(1.73*AC82)</f>
        <v>32.556685121332109</v>
      </c>
      <c r="AD110" s="353">
        <v>0.56799999999999995</v>
      </c>
      <c r="AE110" s="354">
        <v>0.11799999999999999</v>
      </c>
      <c r="AF110" s="159">
        <f>SQRT(AG110^2+AH110^2)*1000/(1.73*AF82)</f>
        <v>31.148146814082033</v>
      </c>
      <c r="AG110" s="353">
        <v>0.54100000000000004</v>
      </c>
      <c r="AH110" s="354">
        <v>0.124</v>
      </c>
      <c r="AI110" s="159">
        <f>SQRT(AJ110^2+AK110^2)*1000/(1.73*AI82)</f>
        <v>28.715173608555155</v>
      </c>
      <c r="AJ110" s="353">
        <v>0.48399999999999999</v>
      </c>
      <c r="AK110" s="354">
        <v>0.16600000000000001</v>
      </c>
      <c r="AL110" s="159">
        <f>SQRT(AM110^2+AN110^2)*1000/(1.73*AL82)</f>
        <v>23.898435174473278</v>
      </c>
      <c r="AM110" s="353">
        <v>0.39300000000000002</v>
      </c>
      <c r="AN110" s="354">
        <v>0.16400000000000001</v>
      </c>
      <c r="AO110" s="159">
        <f>SQRT(AP110^2+AQ110^2)*1000/(1.73*AO82)</f>
        <v>20.559963042909505</v>
      </c>
      <c r="AP110" s="353">
        <v>0.33400000000000002</v>
      </c>
      <c r="AQ110" s="354">
        <v>0.159</v>
      </c>
    </row>
    <row r="111" spans="1:43" s="2" customFormat="1" ht="16.5" customHeight="1" x14ac:dyDescent="0.25">
      <c r="A111" s="145" t="s">
        <v>275</v>
      </c>
      <c r="B111" s="146" t="s">
        <v>303</v>
      </c>
      <c r="C111" s="147"/>
      <c r="D111" s="148"/>
      <c r="E111" s="149"/>
      <c r="F111" s="150"/>
      <c r="G111" s="151"/>
      <c r="H111" s="159">
        <f>SQRT(I111^2+J111^2)*1000/(1.73*H82)</f>
        <v>2.5942924589093033</v>
      </c>
      <c r="I111" s="353">
        <v>3.5999999999999997E-2</v>
      </c>
      <c r="J111" s="354">
        <v>2.9000000000000001E-2</v>
      </c>
      <c r="K111" s="159">
        <f>SQRT(L111^2+M111^2)*1000/(1.73*K82)</f>
        <v>2.4468521641609113</v>
      </c>
      <c r="L111" s="353">
        <v>3.5000000000000003E-2</v>
      </c>
      <c r="M111" s="354">
        <v>2.5999999999999999E-2</v>
      </c>
      <c r="N111" s="159">
        <f>SQRT(O111^2+P111^2)*1000/(1.73*N82)</f>
        <v>2.8183129310263695</v>
      </c>
      <c r="O111" s="353">
        <v>4.1000000000000002E-2</v>
      </c>
      <c r="P111" s="354">
        <v>2.9000000000000001E-2</v>
      </c>
      <c r="Q111" s="159">
        <f>SQRT(R111^2+S111^2)*1000/(1.73*Q82)</f>
        <v>2.4921267535972289</v>
      </c>
      <c r="R111" s="353">
        <v>3.5999999999999997E-2</v>
      </c>
      <c r="S111" s="354">
        <v>2.5999999999999999E-2</v>
      </c>
      <c r="T111" s="159">
        <f>SQRT(U111^2+V111^2)*1000/(1.73*T82)</f>
        <v>2.2789090862839609</v>
      </c>
      <c r="U111" s="353">
        <v>3.2000000000000001E-2</v>
      </c>
      <c r="V111" s="354">
        <v>2.5000000000000001E-2</v>
      </c>
      <c r="W111" s="159">
        <f>SQRT(X111^2+Y111^2)*1000/(1.73*W82)</f>
        <v>2.2789090862839609</v>
      </c>
      <c r="X111" s="353">
        <v>3.2000000000000001E-2</v>
      </c>
      <c r="Y111" s="354">
        <v>2.5000000000000001E-2</v>
      </c>
      <c r="Z111" s="159">
        <f>SQRT(AA111^2+AB111^2)*1000/(1.73*Z82)</f>
        <v>1.9641955216342104</v>
      </c>
      <c r="AA111" s="353">
        <v>2.8000000000000001E-2</v>
      </c>
      <c r="AB111" s="354">
        <v>2.1000000000000001E-2</v>
      </c>
      <c r="AC111" s="159">
        <f>SQRT(AD111^2+AE111^2)*1000/(1.73*AC82)</f>
        <v>1.8856611051587002</v>
      </c>
      <c r="AD111" s="353">
        <v>2.7E-2</v>
      </c>
      <c r="AE111" s="354">
        <v>0.02</v>
      </c>
      <c r="AF111" s="159">
        <f>SQRT(AG111^2+AH111^2)*1000/(1.73*AF82)</f>
        <v>1.8408686757794175</v>
      </c>
      <c r="AG111" s="353">
        <v>2.5999999999999999E-2</v>
      </c>
      <c r="AH111" s="354">
        <v>0.02</v>
      </c>
      <c r="AI111" s="159">
        <f>SQRT(AJ111^2+AK111^2)*1000/(1.73*AI82)</f>
        <v>1.7746661766476115</v>
      </c>
      <c r="AJ111" s="353">
        <v>2.5999999999999999E-2</v>
      </c>
      <c r="AK111" s="354">
        <v>1.7999999999999999E-2</v>
      </c>
      <c r="AL111" s="159">
        <f>SQRT(AM111^2+AN111^2)*1000/(1.73*AL82)</f>
        <v>1.7178548588600893</v>
      </c>
      <c r="AM111" s="353">
        <v>2.4E-2</v>
      </c>
      <c r="AN111" s="354">
        <v>1.9E-2</v>
      </c>
      <c r="AO111" s="159">
        <f>SQRT(AP111^2+AQ111^2)*1000/(1.73*AO82)</f>
        <v>1.7013370236787424</v>
      </c>
      <c r="AP111" s="353">
        <v>2.4E-2</v>
      </c>
      <c r="AQ111" s="354">
        <v>1.9E-2</v>
      </c>
    </row>
    <row r="112" spans="1:43" s="2" customFormat="1" ht="16.5" customHeight="1" x14ac:dyDescent="0.25">
      <c r="A112" s="145" t="s">
        <v>304</v>
      </c>
      <c r="B112" s="146" t="s">
        <v>305</v>
      </c>
      <c r="C112" s="147"/>
      <c r="D112" s="148"/>
      <c r="E112" s="149"/>
      <c r="F112" s="150"/>
      <c r="G112" s="151"/>
      <c r="H112" s="159">
        <f>SQRT(I112^2+J112^2)*1000/(1.73*H82)</f>
        <v>13.20284845224502</v>
      </c>
      <c r="I112" s="353">
        <v>0.21199999999999999</v>
      </c>
      <c r="J112" s="354">
        <v>0.10199999999999999</v>
      </c>
      <c r="K112" s="159">
        <f>SQRT(L112^2+M112^2)*1000/(1.73*K82)</f>
        <v>13.943953177600799</v>
      </c>
      <c r="L112" s="353">
        <v>0.23</v>
      </c>
      <c r="M112" s="354">
        <v>9.4E-2</v>
      </c>
      <c r="N112" s="159">
        <f>SQRT(O112^2+P112^2)*1000/(1.73*N82)</f>
        <v>15.110737996336788</v>
      </c>
      <c r="O112" s="353">
        <v>0.25</v>
      </c>
      <c r="P112" s="354">
        <v>0.1</v>
      </c>
      <c r="Q112" s="159">
        <f>SQRT(R112^2+S112^2)*1000/(1.73*Q82)</f>
        <v>14.804269074890351</v>
      </c>
      <c r="R112" s="353">
        <v>0.24199999999999999</v>
      </c>
      <c r="S112" s="354">
        <v>0.105</v>
      </c>
      <c r="T112" s="159">
        <f>SQRT(U112^2+V112^2)*1000/(1.73*T82)</f>
        <v>14.777439695429095</v>
      </c>
      <c r="U112" s="353">
        <v>0.24399999999999999</v>
      </c>
      <c r="V112" s="354">
        <v>9.9000000000000005E-2</v>
      </c>
      <c r="W112" s="159">
        <f>SQRT(X112^2+Y112^2)*1000/(1.73*W82)</f>
        <v>15.580113655882126</v>
      </c>
      <c r="X112" s="353">
        <v>0.25700000000000001</v>
      </c>
      <c r="Y112" s="354">
        <v>0.105</v>
      </c>
      <c r="Z112" s="159">
        <f>SQRT(AA112^2+AB112^2)*1000/(1.73*Z82)</f>
        <v>15.049022683588486</v>
      </c>
      <c r="AA112" s="353">
        <v>0.25</v>
      </c>
      <c r="AB112" s="354">
        <v>9.7000000000000003E-2</v>
      </c>
      <c r="AC112" s="159">
        <f>SQRT(AD112^2+AE112^2)*1000/(1.73*AC82)</f>
        <v>14.207308403418278</v>
      </c>
      <c r="AD112" s="353">
        <v>0.23699999999999999</v>
      </c>
      <c r="AE112" s="354">
        <v>8.8999999999999996E-2</v>
      </c>
      <c r="AF112" s="159">
        <f>SQRT(AG112^2+AH112^2)*1000/(1.73*AF82)</f>
        <v>14.08206277597446</v>
      </c>
      <c r="AG112" s="353">
        <v>0.23100000000000001</v>
      </c>
      <c r="AH112" s="354">
        <v>9.8000000000000004E-2</v>
      </c>
      <c r="AI112" s="159">
        <f>SQRT(AJ112^2+AK112^2)*1000/(1.73*AI82)</f>
        <v>13.557915320919177</v>
      </c>
      <c r="AJ112" s="353">
        <v>0.219</v>
      </c>
      <c r="AK112" s="354">
        <v>0.10199999999999999</v>
      </c>
      <c r="AL112" s="159">
        <f>SQRT(AM112^2+AN112^2)*1000/(1.73*AL82)</f>
        <v>11.081792067291069</v>
      </c>
      <c r="AM112" s="353">
        <v>0.17199999999999999</v>
      </c>
      <c r="AN112" s="354">
        <v>9.7000000000000003E-2</v>
      </c>
      <c r="AO112" s="159">
        <f>SQRT(AP112^2+AQ112^2)*1000/(1.73*AO82)</f>
        <v>9.9750692639440359</v>
      </c>
      <c r="AP112" s="353">
        <v>0.151</v>
      </c>
      <c r="AQ112" s="354">
        <v>9.7000000000000003E-2</v>
      </c>
    </row>
    <row r="113" spans="1:43" s="2" customFormat="1" ht="16.5" customHeight="1" x14ac:dyDescent="0.25">
      <c r="A113" s="145" t="s">
        <v>306</v>
      </c>
      <c r="B113" s="146" t="s">
        <v>307</v>
      </c>
      <c r="C113" s="147"/>
      <c r="D113" s="148"/>
      <c r="E113" s="149"/>
      <c r="F113" s="150"/>
      <c r="G113" s="151"/>
      <c r="H113" s="159">
        <f>SQRT(I113^2+J113^2)*1000/(1.73*H82)</f>
        <v>72.229131407186557</v>
      </c>
      <c r="I113" s="353">
        <v>1.22</v>
      </c>
      <c r="J113" s="354">
        <v>0.41</v>
      </c>
      <c r="K113" s="159">
        <f>SQRT(L113^2+M113^2)*1000/(1.73*K82)</f>
        <v>71.929061337593723</v>
      </c>
      <c r="L113" s="353">
        <v>1.2130000000000001</v>
      </c>
      <c r="M113" s="354">
        <v>0.41399999999999998</v>
      </c>
      <c r="N113" s="159">
        <f>SQRT(O113^2+P113^2)*1000/(1.73*N82)</f>
        <v>70.583830661713804</v>
      </c>
      <c r="O113" s="353">
        <v>1.198</v>
      </c>
      <c r="P113" s="354">
        <v>0.38300000000000001</v>
      </c>
      <c r="Q113" s="159">
        <f>SQRT(R113^2+S113^2)*1000/(1.73*Q82)</f>
        <v>68.874906346835175</v>
      </c>
      <c r="R113" s="353">
        <v>1.165</v>
      </c>
      <c r="S113" s="354">
        <v>0.38600000000000001</v>
      </c>
      <c r="T113" s="159">
        <f>SQRT(U113^2+V113^2)*1000/(1.73*T82)</f>
        <v>67.366337415733284</v>
      </c>
      <c r="U113" s="353">
        <v>1.139</v>
      </c>
      <c r="V113" s="354">
        <v>0.379</v>
      </c>
      <c r="W113" s="159">
        <f>SQRT(X113^2+Y113^2)*1000/(1.73*W82)</f>
        <v>64.810847646650387</v>
      </c>
      <c r="X113" s="353">
        <v>1.0960000000000001</v>
      </c>
      <c r="Y113" s="354">
        <v>0.36399999999999999</v>
      </c>
      <c r="Z113" s="159">
        <f>SQRT(AA113^2+AB113^2)*1000/(1.73*Z82)</f>
        <v>66.001097262564386</v>
      </c>
      <c r="AA113" s="353">
        <v>1.1180000000000001</v>
      </c>
      <c r="AB113" s="354">
        <v>0.36499999999999999</v>
      </c>
      <c r="AC113" s="159">
        <f>SQRT(AD113^2+AE113^2)*1000/(1.73*AC82)</f>
        <v>67.476766144448789</v>
      </c>
      <c r="AD113" s="353">
        <v>1.153</v>
      </c>
      <c r="AE113" s="354">
        <v>0.34100000000000003</v>
      </c>
      <c r="AF113" s="159">
        <f>SQRT(AG113^2+AH113^2)*1000/(1.73*AF82)</f>
        <v>63.556269213247049</v>
      </c>
      <c r="AG113" s="353">
        <v>1.079</v>
      </c>
      <c r="AH113" s="354">
        <v>0.34399999999999997</v>
      </c>
      <c r="AI113" s="159">
        <f>SQRT(AJ113^2+AK113^2)*1000/(1.73*AI82)</f>
        <v>63.296100781508684</v>
      </c>
      <c r="AJ113" s="353">
        <v>1.0629999999999999</v>
      </c>
      <c r="AK113" s="354">
        <v>0.377</v>
      </c>
      <c r="AL113" s="159">
        <f>SQRT(AM113^2+AN113^2)*1000/(1.73*AL82)</f>
        <v>54.74265553395098</v>
      </c>
      <c r="AM113" s="353">
        <v>0.90500000000000003</v>
      </c>
      <c r="AN113" s="354">
        <v>0.36399999999999999</v>
      </c>
      <c r="AO113" s="159">
        <f>SQRT(AP113^2+AQ113^2)*1000/(1.73*AO82)</f>
        <v>49.153974695122479</v>
      </c>
      <c r="AP113" s="353">
        <v>0.81</v>
      </c>
      <c r="AQ113" s="354">
        <v>0.35499999999999998</v>
      </c>
    </row>
    <row r="114" spans="1:43" s="2" customFormat="1" ht="16.5" customHeight="1" x14ac:dyDescent="0.25">
      <c r="A114" s="145" t="s">
        <v>308</v>
      </c>
      <c r="B114" s="146" t="s">
        <v>309</v>
      </c>
      <c r="C114" s="147"/>
      <c r="D114" s="148"/>
      <c r="E114" s="149"/>
      <c r="F114" s="150"/>
      <c r="G114" s="151"/>
      <c r="H114" s="159">
        <f>SQRT(I114^2+J114^2)*1000/(1.73*H82)</f>
        <v>40.971350240628489</v>
      </c>
      <c r="I114" s="353">
        <v>0.69799999999999995</v>
      </c>
      <c r="J114" s="354">
        <v>0.214</v>
      </c>
      <c r="K114" s="159">
        <f>SQRT(L114^2+M114^2)*1000/(1.73*K82)</f>
        <v>39.381957766692253</v>
      </c>
      <c r="L114" s="353">
        <v>0.66800000000000004</v>
      </c>
      <c r="M114" s="354">
        <v>0.215</v>
      </c>
      <c r="N114" s="159">
        <f>SQRT(O114^2+P114^2)*1000/(1.73*N82)</f>
        <v>39.350436322703786</v>
      </c>
      <c r="O114" s="353">
        <v>0.66900000000000004</v>
      </c>
      <c r="P114" s="354">
        <v>0.21</v>
      </c>
      <c r="Q114" s="159">
        <f>SQRT(R114^2+S114^2)*1000/(1.73*Q82)</f>
        <v>38.922843414858988</v>
      </c>
      <c r="R114" s="353">
        <v>0.66500000000000004</v>
      </c>
      <c r="S114" s="354">
        <v>0.19700000000000001</v>
      </c>
      <c r="T114" s="159">
        <f>SQRT(U114^2+V114^2)*1000/(1.73*T82)</f>
        <v>38.968250674887997</v>
      </c>
      <c r="U114" s="353">
        <v>0.66900000000000004</v>
      </c>
      <c r="V114" s="354">
        <v>0.186</v>
      </c>
      <c r="W114" s="159">
        <f>SQRT(X114^2+Y114^2)*1000/(1.73*W82)</f>
        <v>39.179549190655052</v>
      </c>
      <c r="X114" s="353">
        <v>0.67400000000000004</v>
      </c>
      <c r="Y114" s="354">
        <v>0.182</v>
      </c>
      <c r="Z114" s="159">
        <f>SQRT(AA114^2+AB114^2)*1000/(1.73*Z82)</f>
        <v>40.439225917544107</v>
      </c>
      <c r="AA114" s="353">
        <v>0.69799999999999995</v>
      </c>
      <c r="AB114" s="354">
        <v>0.17899999999999999</v>
      </c>
      <c r="AC114" s="159">
        <f>SQRT(AD114^2+AE114^2)*1000/(1.73*AC82)</f>
        <v>40.524376824999159</v>
      </c>
      <c r="AD114" s="353">
        <v>0.70299999999999996</v>
      </c>
      <c r="AE114" s="354">
        <v>0.16500000000000001</v>
      </c>
      <c r="AF114" s="159">
        <f>SQRT(AG114^2+AH114^2)*1000/(1.73*AF82)</f>
        <v>36.685616588355792</v>
      </c>
      <c r="AG114" s="353">
        <v>0.629</v>
      </c>
      <c r="AH114" s="354">
        <v>0.17799999999999999</v>
      </c>
      <c r="AI114" s="159">
        <f>SQRT(AJ114^2+AK114^2)*1000/(1.73*AI82)</f>
        <v>63.732509896451084</v>
      </c>
      <c r="AJ114" s="353">
        <v>1.1100000000000001</v>
      </c>
      <c r="AK114" s="354">
        <v>0.24</v>
      </c>
      <c r="AL114" s="159">
        <f>SQRT(AM114^2+AN114^2)*1000/(1.73*AL82)</f>
        <v>60.322989154431902</v>
      </c>
      <c r="AM114" s="353">
        <v>1.05</v>
      </c>
      <c r="AN114" s="354">
        <v>0.23</v>
      </c>
      <c r="AO114" s="159">
        <f>SQRT(AP114^2+AQ114^2)*1000/(1.73*AO82)</f>
        <v>57.031411515497304</v>
      </c>
      <c r="AP114" s="353">
        <v>1</v>
      </c>
      <c r="AQ114" s="354">
        <v>0.23</v>
      </c>
    </row>
    <row r="115" spans="1:43" s="2" customFormat="1" ht="16.5" customHeight="1" x14ac:dyDescent="0.25">
      <c r="A115" s="145" t="s">
        <v>283</v>
      </c>
      <c r="B115" s="146" t="s">
        <v>310</v>
      </c>
      <c r="C115" s="147"/>
      <c r="D115" s="148"/>
      <c r="E115" s="149"/>
      <c r="F115" s="150"/>
      <c r="G115" s="151"/>
      <c r="H115" s="159">
        <f>SQRT(I115^2+J115^2)*1000/(1.73*H90)</f>
        <v>9.9850800347301885</v>
      </c>
      <c r="I115" s="353">
        <v>0.16400000000000001</v>
      </c>
      <c r="J115" s="354">
        <v>6.9000000000000006E-2</v>
      </c>
      <c r="K115" s="159">
        <f>SQRT(L115^2+M115^2)*1000/(1.73*K90)</f>
        <v>13.397495537461603</v>
      </c>
      <c r="L115" s="353">
        <v>0.20399999999999999</v>
      </c>
      <c r="M115" s="354">
        <v>0.124</v>
      </c>
      <c r="N115" s="159">
        <f>SQRT(O115^2+P115^2)*1000/(1.73*N90)</f>
        <v>10.504614730213699</v>
      </c>
      <c r="O115" s="353">
        <v>0.17399999999999999</v>
      </c>
      <c r="P115" s="354">
        <v>6.9000000000000006E-2</v>
      </c>
      <c r="Q115" s="159">
        <f>SQRT(R115^2+S115^2)*1000/(1.73*Q90)</f>
        <v>10.543667980370058</v>
      </c>
      <c r="R115" s="353">
        <v>0.17699999999999999</v>
      </c>
      <c r="S115" s="354">
        <v>6.3E-2</v>
      </c>
      <c r="T115" s="159">
        <f>SQRT(U115^2+V115^2)*1000/(1.73*T90)</f>
        <v>10.548744732980843</v>
      </c>
      <c r="U115" s="353">
        <v>0.17599999999999999</v>
      </c>
      <c r="V115" s="354">
        <v>6.6000000000000003E-2</v>
      </c>
      <c r="W115" s="159">
        <f>SQRT(X115^2+Y115^2)*1000/(1.73*W90)</f>
        <v>10.831280692305281</v>
      </c>
      <c r="X115" s="353">
        <v>0.18099999999999999</v>
      </c>
      <c r="Y115" s="354">
        <v>6.7000000000000004E-2</v>
      </c>
      <c r="Z115" s="159">
        <f>SQRT(AA115^2+AB115^2)*1000/(1.73*Z90)</f>
        <v>12.050100952969263</v>
      </c>
      <c r="AA115" s="353">
        <v>0.20399999999999999</v>
      </c>
      <c r="AB115" s="354">
        <v>6.7000000000000004E-2</v>
      </c>
      <c r="AC115" s="159">
        <f>SQRT(AD115^2+AE115^2)*1000/(1.73*AC90)</f>
        <v>12.326203241026995</v>
      </c>
      <c r="AD115" s="353">
        <v>0.21099999999999999</v>
      </c>
      <c r="AE115" s="354">
        <v>6.0999999999999999E-2</v>
      </c>
      <c r="AF115" s="159">
        <f>SQRT(AG115^2+AH115^2)*1000/(1.73*AF90)</f>
        <v>11.233650916070923</v>
      </c>
      <c r="AG115" s="353">
        <v>0.19</v>
      </c>
      <c r="AH115" s="354">
        <v>6.3E-2</v>
      </c>
      <c r="AI115" s="159">
        <f>SQRT(AJ115^2+AK115^2)*1000/(1.73*AI90)</f>
        <v>11.057893537930315</v>
      </c>
      <c r="AJ115" s="353">
        <v>0.188</v>
      </c>
      <c r="AK115" s="354">
        <v>5.8999999999999997E-2</v>
      </c>
      <c r="AL115" s="159">
        <f>SQRT(AM115^2+AN115^2)*1000/(1.73*AL90)</f>
        <v>8.8804267107480683</v>
      </c>
      <c r="AM115" s="353">
        <v>0.14799999999999999</v>
      </c>
      <c r="AN115" s="354">
        <v>5.6000000000000001E-2</v>
      </c>
      <c r="AO115" s="159">
        <f>SQRT(AP115^2+AQ115^2)*1000/(1.73*AO90)</f>
        <v>31.386068778171303</v>
      </c>
      <c r="AP115" s="353">
        <v>0.128</v>
      </c>
      <c r="AQ115" s="354">
        <v>0.55000000000000004</v>
      </c>
    </row>
    <row r="116" spans="1:43" s="2" customFormat="1" ht="16.5" customHeight="1" x14ac:dyDescent="0.25">
      <c r="A116" s="145" t="s">
        <v>285</v>
      </c>
      <c r="B116" s="146" t="s">
        <v>311</v>
      </c>
      <c r="C116" s="147"/>
      <c r="D116" s="148"/>
      <c r="E116" s="149"/>
      <c r="F116" s="150"/>
      <c r="G116" s="151"/>
      <c r="H116" s="159">
        <f>SQRT(I116^2+J116^2)*1000/(1.73*H90)</f>
        <v>16.093883875849414</v>
      </c>
      <c r="I116" s="353">
        <v>0.26</v>
      </c>
      <c r="J116" s="354">
        <v>0.121</v>
      </c>
      <c r="K116" s="159">
        <f>SQRT(L116^2+M116^2)*1000/(1.73*K90)</f>
        <v>16.000463471182275</v>
      </c>
      <c r="L116" s="353">
        <v>0.26</v>
      </c>
      <c r="M116" s="354">
        <v>0.11700000000000001</v>
      </c>
      <c r="N116" s="159">
        <f>SQRT(O116^2+P116^2)*1000/(1.73*N90)</f>
        <v>16.034970681175722</v>
      </c>
      <c r="O116" s="353">
        <v>0.26200000000000001</v>
      </c>
      <c r="P116" s="354">
        <v>0.114</v>
      </c>
      <c r="Q116" s="159">
        <f>SQRT(R116^2+S116^2)*1000/(1.73*Q90)</f>
        <v>16.905034430513652</v>
      </c>
      <c r="R116" s="353">
        <v>0.27800000000000002</v>
      </c>
      <c r="S116" s="354">
        <v>0.11600000000000001</v>
      </c>
      <c r="T116" s="159">
        <f>SQRT(U116^2+V116^2)*1000/(1.73*T90)</f>
        <v>15.506967654005763</v>
      </c>
      <c r="U116" s="353">
        <v>0.25600000000000001</v>
      </c>
      <c r="V116" s="354">
        <v>0.104</v>
      </c>
      <c r="W116" s="159">
        <f>SQRT(X116^2+Y116^2)*1000/(1.73*W90)</f>
        <v>16.964844249919874</v>
      </c>
      <c r="X116" s="353">
        <v>0.28199999999999997</v>
      </c>
      <c r="Y116" s="354">
        <v>0.1089</v>
      </c>
      <c r="Z116" s="159">
        <f>SQRT(AA116^2+AB116^2)*1000/(1.73*Z90)</f>
        <v>18.298262726745111</v>
      </c>
      <c r="AA116" s="353">
        <v>0.308</v>
      </c>
      <c r="AB116" s="354">
        <v>0.107</v>
      </c>
      <c r="AC116" s="159">
        <f>SQRT(AD116^2+AE116^2)*1000/(1.73*AC90)</f>
        <v>18.332310194633141</v>
      </c>
      <c r="AD116" s="353">
        <v>0.31</v>
      </c>
      <c r="AE116" s="354">
        <v>0.10299999999999999</v>
      </c>
      <c r="AF116" s="159">
        <f>SQRT(AG116^2+AH116^2)*1000/(1.73*AF90)</f>
        <v>17.591588279250132</v>
      </c>
      <c r="AG116" s="353">
        <v>0.29199999999999998</v>
      </c>
      <c r="AH116" s="354">
        <v>0.114</v>
      </c>
      <c r="AI116" s="159">
        <f>SQRT(AJ116^2+AK116^2)*1000/(1.73*AI90)</f>
        <v>16.870346688865531</v>
      </c>
      <c r="AJ116" s="353">
        <v>0.27200000000000002</v>
      </c>
      <c r="AK116" s="354">
        <v>0.128</v>
      </c>
      <c r="AL116" s="159">
        <f>SQRT(AM116^2+AN116^2)*1000/(1.73*AL90)</f>
        <v>14.89218817480165</v>
      </c>
      <c r="AM116" s="353">
        <v>0.23300000000000001</v>
      </c>
      <c r="AN116" s="354">
        <v>0.127</v>
      </c>
      <c r="AO116" s="159">
        <f>SQRT(AP116^2+AQ116^2)*1000/(1.73*AO90)</f>
        <v>13.61160402309374</v>
      </c>
      <c r="AP116" s="353">
        <v>0.21</v>
      </c>
      <c r="AQ116" s="354">
        <v>0.126</v>
      </c>
    </row>
    <row r="117" spans="1:43" s="2" customFormat="1" ht="16.5" customHeight="1" x14ac:dyDescent="0.25">
      <c r="A117" s="145" t="s">
        <v>287</v>
      </c>
      <c r="B117" s="146" t="s">
        <v>312</v>
      </c>
      <c r="C117" s="147"/>
      <c r="D117" s="148"/>
      <c r="E117" s="149"/>
      <c r="F117" s="150"/>
      <c r="G117" s="151"/>
      <c r="H117" s="159">
        <f>SQRT(I117^2+J117^2)*1000/(1.73*H90)</f>
        <v>3.230672420365734</v>
      </c>
      <c r="I117" s="353">
        <v>5.5E-2</v>
      </c>
      <c r="J117" s="354">
        <v>1.7000000000000001E-2</v>
      </c>
      <c r="K117" s="159">
        <f>SQRT(L117^2+M117^2)*1000/(1.73*K90)</f>
        <v>3.3765326800586615</v>
      </c>
      <c r="L117" s="353">
        <v>5.6000000000000001E-2</v>
      </c>
      <c r="M117" s="354">
        <v>2.1999999999999999E-2</v>
      </c>
      <c r="N117" s="159">
        <f>SQRT(O117^2+P117^2)*1000/(1.73*N90)</f>
        <v>3.3371275037473498</v>
      </c>
      <c r="O117" s="353">
        <v>5.6000000000000001E-2</v>
      </c>
      <c r="P117" s="354">
        <v>0.02</v>
      </c>
      <c r="Q117" s="159">
        <f>SQRT(R117^2+S117^2)*1000/(1.73*Q90)</f>
        <v>3.0702237761018978</v>
      </c>
      <c r="R117" s="353">
        <v>5.1999999999999998E-2</v>
      </c>
      <c r="S117" s="354">
        <v>1.7000000000000001E-2</v>
      </c>
      <c r="T117" s="159">
        <f>SQRT(U117^2+V117^2)*1000/(1.73*T90)</f>
        <v>2.6984264616805222</v>
      </c>
      <c r="U117" s="353">
        <v>4.5999999999999999E-2</v>
      </c>
      <c r="V117" s="354">
        <v>1.4E-2</v>
      </c>
      <c r="W117" s="159">
        <f>SQRT(X117^2+Y117^2)*1000/(1.73*W90)</f>
        <v>2.6088196417687763</v>
      </c>
      <c r="X117" s="353">
        <v>4.3999999999999997E-2</v>
      </c>
      <c r="Y117" s="354">
        <v>1.4999999999999999E-2</v>
      </c>
      <c r="Z117" s="159">
        <f>SQRT(AA117^2+AB117^2)*1000/(1.73*Z90)</f>
        <v>2.5948993819399271</v>
      </c>
      <c r="AA117" s="353">
        <v>4.2999999999999997E-2</v>
      </c>
      <c r="AB117" s="354">
        <v>1.7000000000000001E-2</v>
      </c>
      <c r="AC117" s="159">
        <f>SQRT(AD117^2+AE117^2)*1000/(1.73*AC90)</f>
        <v>2.5378346831124108</v>
      </c>
      <c r="AD117" s="353">
        <v>4.2999999999999997E-2</v>
      </c>
      <c r="AE117" s="354">
        <v>1.4E-2</v>
      </c>
      <c r="AF117" s="159">
        <f>SQRT(AG117^2+AH117^2)*1000/(1.73*AF90)</f>
        <v>2.0589187191025471</v>
      </c>
      <c r="AG117" s="353">
        <v>3.5000000000000003E-2</v>
      </c>
      <c r="AH117" s="354">
        <v>1.0999999999999999E-2</v>
      </c>
      <c r="AI117" s="159">
        <f>SQRT(AJ117^2+AK117^2)*1000/(1.73*AI90)</f>
        <v>1.8655109869908142</v>
      </c>
      <c r="AJ117" s="353">
        <v>3.2000000000000001E-2</v>
      </c>
      <c r="AK117" s="354">
        <v>8.9999999999999993E-3</v>
      </c>
      <c r="AL117" s="159">
        <f>SQRT(AM117^2+AN117^2)*1000/(1.73*AL90)</f>
        <v>1.8459940741229612</v>
      </c>
      <c r="AM117" s="353">
        <v>3.1E-2</v>
      </c>
      <c r="AN117" s="354">
        <v>1.0999999999999999E-2</v>
      </c>
      <c r="AO117" s="159">
        <f>SQRT(AP117^2+AQ117^2)*1000/(1.73*AO90)</f>
        <v>1.9516507187727254</v>
      </c>
      <c r="AP117" s="353">
        <v>3.3000000000000002E-2</v>
      </c>
      <c r="AQ117" s="354">
        <v>1.2E-2</v>
      </c>
    </row>
    <row r="118" spans="1:43" s="2" customFormat="1" ht="16.5" customHeight="1" x14ac:dyDescent="0.25">
      <c r="A118" s="145" t="s">
        <v>289</v>
      </c>
      <c r="B118" s="146" t="s">
        <v>313</v>
      </c>
      <c r="C118" s="147"/>
      <c r="D118" s="148"/>
      <c r="E118" s="149"/>
      <c r="F118" s="150"/>
      <c r="G118" s="151"/>
      <c r="H118" s="159">
        <f>SQRT(I118^2+J118^2)*1000/(1.73*H90)</f>
        <v>40.146698919359757</v>
      </c>
      <c r="I118" s="353">
        <v>0.66800000000000004</v>
      </c>
      <c r="J118" s="354">
        <v>0.25600000000000001</v>
      </c>
      <c r="K118" s="159">
        <f>SQRT(L118^2+M118^2)*1000/(1.73*K90)</f>
        <v>39.699603666597284</v>
      </c>
      <c r="L118" s="353">
        <v>0.66100000000000003</v>
      </c>
      <c r="M118" s="354">
        <v>0.252</v>
      </c>
      <c r="N118" s="159">
        <f>SQRT(O118^2+P118^2)*1000/(1.73*N90)</f>
        <v>40.691086982043124</v>
      </c>
      <c r="O118" s="353">
        <v>0.67800000000000005</v>
      </c>
      <c r="P118" s="354">
        <v>0.25700000000000001</v>
      </c>
      <c r="Q118" s="159">
        <f>SQRT(R118^2+S118^2)*1000/(1.73*Q90)</f>
        <v>42.10310884021149</v>
      </c>
      <c r="R118" s="353">
        <v>0.70299999999999996</v>
      </c>
      <c r="S118" s="354">
        <v>0.26200000000000001</v>
      </c>
      <c r="T118" s="159">
        <f>SQRT(U118^2+V118^2)*1000/(1.73*T90)</f>
        <v>42.892914198409422</v>
      </c>
      <c r="U118" s="353">
        <v>0.71799999999999997</v>
      </c>
      <c r="V118" s="354">
        <v>0.26200000000000001</v>
      </c>
      <c r="W118" s="159">
        <f>SQRT(X118^2+Y118^2)*1000/(1.73*W90)</f>
        <v>43.756409078301168</v>
      </c>
      <c r="X118" s="353">
        <v>0.73399999999999999</v>
      </c>
      <c r="Y118" s="354">
        <v>0.26300000000000001</v>
      </c>
      <c r="Z118" s="159">
        <f>SQRT(AA118^2+AB118^2)*1000/(1.73*Z90)</f>
        <v>44.527396437929085</v>
      </c>
      <c r="AA118" s="353">
        <v>0.751</v>
      </c>
      <c r="AB118" s="354">
        <v>0.25600000000000001</v>
      </c>
      <c r="AC118" s="159">
        <f>SQRT(AD118^2+AE118^2)*1000/(1.73*AC90)</f>
        <v>43.940963892314407</v>
      </c>
      <c r="AD118" s="353">
        <v>0.74199999999999999</v>
      </c>
      <c r="AE118" s="354">
        <v>0.25</v>
      </c>
      <c r="AF118" s="159">
        <f>SQRT(AG118^2+AH118^2)*1000/(1.73*AF90)</f>
        <v>42.164103929214328</v>
      </c>
      <c r="AG118" s="353">
        <v>0.70599999999999996</v>
      </c>
      <c r="AH118" s="354">
        <v>0.25700000000000001</v>
      </c>
      <c r="AI118" s="159">
        <f>SQRT(AJ118^2+AK118^2)*1000/(1.73*AI90)</f>
        <v>38.563010085267763</v>
      </c>
      <c r="AJ118" s="353">
        <v>0.63400000000000001</v>
      </c>
      <c r="AK118" s="354">
        <v>0.26500000000000001</v>
      </c>
      <c r="AL118" s="159">
        <f>SQRT(AM118^2+AN118^2)*1000/(1.73*AL90)</f>
        <v>32.57781532556178</v>
      </c>
      <c r="AM118" s="353">
        <v>0.51700000000000002</v>
      </c>
      <c r="AN118" s="354">
        <v>0.26400000000000001</v>
      </c>
      <c r="AO118" s="159">
        <f>SQRT(AP118^2+AQ118^2)*1000/(1.73*AO90)</f>
        <v>28.87227223944905</v>
      </c>
      <c r="AP118" s="353">
        <v>0.44500000000000001</v>
      </c>
      <c r="AQ118" s="354">
        <v>0.26800000000000002</v>
      </c>
    </row>
    <row r="119" spans="1:43" s="2" customFormat="1" ht="16.5" customHeight="1" x14ac:dyDescent="0.25">
      <c r="A119" s="145" t="s">
        <v>291</v>
      </c>
      <c r="B119" s="146" t="s">
        <v>314</v>
      </c>
      <c r="C119" s="147"/>
      <c r="D119" s="148"/>
      <c r="E119" s="149"/>
      <c r="F119" s="150"/>
      <c r="G119" s="151"/>
      <c r="H119" s="155">
        <f>SQRT(I119^2+J119^2)*1000/(1.73*H90)</f>
        <v>0</v>
      </c>
      <c r="I119" s="156">
        <v>0</v>
      </c>
      <c r="J119" s="157">
        <v>0</v>
      </c>
      <c r="K119" s="155">
        <f>SQRT(L119^2+M119^2)*1000/(1.73*K90)</f>
        <v>0</v>
      </c>
      <c r="L119" s="156">
        <v>0</v>
      </c>
      <c r="M119" s="157">
        <v>0</v>
      </c>
      <c r="N119" s="155">
        <f>SQRT(O119^2+P119^2)*1000/(1.73*N90)</f>
        <v>0</v>
      </c>
      <c r="O119" s="156">
        <v>0</v>
      </c>
      <c r="P119" s="157">
        <v>0</v>
      </c>
      <c r="Q119" s="155">
        <f>SQRT(R119^2+S119^2)*1000/(1.73*Q90)</f>
        <v>0</v>
      </c>
      <c r="R119" s="156">
        <v>0</v>
      </c>
      <c r="S119" s="157">
        <v>0</v>
      </c>
      <c r="T119" s="155">
        <f>SQRT(U119^2+V119^2)*1000/(1.73*T90)</f>
        <v>0</v>
      </c>
      <c r="U119" s="156">
        <v>0</v>
      </c>
      <c r="V119" s="157">
        <v>0</v>
      </c>
      <c r="W119" s="155">
        <f>SQRT(X119^2+Y119^2)*1000/(1.73*W90)</f>
        <v>0</v>
      </c>
      <c r="X119" s="156">
        <v>0</v>
      </c>
      <c r="Y119" s="157">
        <v>0</v>
      </c>
      <c r="Z119" s="159">
        <f>SQRT(AA119^2+AB119^2)*1000/(1.73*Z90)</f>
        <v>5.6119872046691728E-2</v>
      </c>
      <c r="AA119" s="353">
        <v>1E-3</v>
      </c>
      <c r="AB119" s="157">
        <v>0</v>
      </c>
      <c r="AC119" s="155">
        <f>SQRT(AD119^2+AE119^2)*1000/(1.73*AC90)</f>
        <v>0</v>
      </c>
      <c r="AD119" s="156">
        <v>0</v>
      </c>
      <c r="AE119" s="157">
        <v>0</v>
      </c>
      <c r="AF119" s="155">
        <f>SQRT(AG119^2+AH119^2)*1000/(1.73*AF90)</f>
        <v>0</v>
      </c>
      <c r="AG119" s="156">
        <v>0</v>
      </c>
      <c r="AH119" s="157">
        <v>0</v>
      </c>
      <c r="AI119" s="155">
        <f>SQRT(AJ119^2+AK119^2)*1000/(1.73*AI90)</f>
        <v>0</v>
      </c>
      <c r="AJ119" s="156">
        <v>0</v>
      </c>
      <c r="AK119" s="157">
        <v>0</v>
      </c>
      <c r="AL119" s="155">
        <f>SQRT(AM119^2+AN119^2)*1000/(1.73*AL90)</f>
        <v>0</v>
      </c>
      <c r="AM119" s="156">
        <v>0</v>
      </c>
      <c r="AN119" s="157">
        <v>0</v>
      </c>
      <c r="AO119" s="155">
        <f>SQRT(AP119^2+AQ119^2)*1000/(1.73*AO90)</f>
        <v>0</v>
      </c>
      <c r="AP119" s="156">
        <v>0</v>
      </c>
      <c r="AQ119" s="157">
        <v>0</v>
      </c>
    </row>
    <row r="120" spans="1:43" s="2" customFormat="1" ht="16.5" customHeight="1" x14ac:dyDescent="0.25">
      <c r="A120" s="145"/>
      <c r="B120" s="146" t="s">
        <v>75</v>
      </c>
      <c r="C120" s="147"/>
      <c r="D120" s="148"/>
      <c r="E120" s="149"/>
      <c r="F120" s="150"/>
      <c r="G120" s="151"/>
      <c r="H120" s="159">
        <f>SQRT(I120^2+J120^2)*1000/(1.73*0.4)</f>
        <v>86.705202312138724</v>
      </c>
      <c r="I120" s="156">
        <v>0.06</v>
      </c>
      <c r="J120" s="157">
        <v>0</v>
      </c>
      <c r="K120" s="159">
        <f>SQRT(L120^2+M120^2)*1000/(1.73*0.4)</f>
        <v>86.705202312138724</v>
      </c>
      <c r="L120" s="156">
        <v>0.06</v>
      </c>
      <c r="M120" s="157">
        <v>0</v>
      </c>
      <c r="N120" s="159">
        <f>SQRT(O120^2+P120^2)*1000/(1.73*0.4)</f>
        <v>173.41040462427745</v>
      </c>
      <c r="O120" s="156">
        <v>0.12</v>
      </c>
      <c r="P120" s="157">
        <v>0</v>
      </c>
      <c r="Q120" s="159">
        <f>SQRT(R120^2+S120^2)*1000/(1.73*0.4)</f>
        <v>86.705202312138724</v>
      </c>
      <c r="R120" s="156">
        <v>0.06</v>
      </c>
      <c r="S120" s="157">
        <v>0</v>
      </c>
      <c r="T120" s="159">
        <f>SQRT(U120^2+V120^2)*1000/(1.73*0.4)</f>
        <v>86.705202312138724</v>
      </c>
      <c r="U120" s="353">
        <v>0.06</v>
      </c>
      <c r="V120" s="157">
        <v>0</v>
      </c>
      <c r="W120" s="159">
        <f>SQRT(X120^2+Y120^2)*1000/(1.73*0.4)</f>
        <v>86.705202312138724</v>
      </c>
      <c r="X120" s="353">
        <v>0.06</v>
      </c>
      <c r="Y120" s="157">
        <v>0</v>
      </c>
      <c r="Z120" s="159">
        <f>SQRT(AA120^2+AB120^2)*1000/(1.73*0.4)</f>
        <v>86.705202312138724</v>
      </c>
      <c r="AA120" s="353">
        <v>0.06</v>
      </c>
      <c r="AB120" s="157">
        <v>0</v>
      </c>
      <c r="AC120" s="159">
        <f>SQRT(AD120^2+AE120^2)*1000/(1.73*0.4)</f>
        <v>86.705202312138724</v>
      </c>
      <c r="AD120" s="353">
        <v>0.06</v>
      </c>
      <c r="AE120" s="157">
        <v>0</v>
      </c>
      <c r="AF120" s="159">
        <f>SQRT(AG120^2+AH120^2)*1000/(1.73*0.4)</f>
        <v>86.705202312138724</v>
      </c>
      <c r="AG120" s="353">
        <v>0.06</v>
      </c>
      <c r="AH120" s="157">
        <v>0</v>
      </c>
      <c r="AI120" s="159">
        <f>SQRT(AJ120^2+AK120^2)*1000/(1.73*0.4)</f>
        <v>86.705202312138724</v>
      </c>
      <c r="AJ120" s="156">
        <v>0.06</v>
      </c>
      <c r="AK120" s="157">
        <v>0</v>
      </c>
      <c r="AL120" s="159">
        <f>SQRT(AM120^2+AN120^2)*1000/(1.73*0.4)</f>
        <v>86.705202312138724</v>
      </c>
      <c r="AM120" s="156">
        <v>0.06</v>
      </c>
      <c r="AN120" s="157">
        <v>0</v>
      </c>
      <c r="AO120" s="159">
        <f>SQRT(AP120^2+AQ120^2)*1000/(1.73*0.4)</f>
        <v>86.705202312138724</v>
      </c>
      <c r="AP120" s="156">
        <v>0.06</v>
      </c>
      <c r="AQ120" s="157">
        <v>0</v>
      </c>
    </row>
    <row r="121" spans="1:43" s="2" customFormat="1" ht="16.5" customHeight="1" thickBot="1" x14ac:dyDescent="0.3">
      <c r="A121" s="145"/>
      <c r="B121" s="146" t="s">
        <v>76</v>
      </c>
      <c r="C121" s="147"/>
      <c r="D121" s="148"/>
      <c r="E121" s="149"/>
      <c r="F121" s="150"/>
      <c r="G121" s="151"/>
      <c r="H121" s="853">
        <f>SQRT(I121^2+J121^2)*1000/(1.73*0.4)</f>
        <v>2.8901734104046239</v>
      </c>
      <c r="I121" s="156">
        <v>2E-3</v>
      </c>
      <c r="J121" s="157">
        <v>0</v>
      </c>
      <c r="K121" s="853">
        <f>SQRT(L121^2+M121^2)*1000/(1.73*0.4)</f>
        <v>2.8901734104046239</v>
      </c>
      <c r="L121" s="353">
        <v>2E-3</v>
      </c>
      <c r="M121" s="157">
        <v>0</v>
      </c>
      <c r="N121" s="853">
        <f>SQRT(O121^2+P121^2)*1000/(1.73*0.4)</f>
        <v>4.3352601156069364</v>
      </c>
      <c r="O121" s="353">
        <v>3.0000000000000001E-3</v>
      </c>
      <c r="P121" s="157">
        <v>0</v>
      </c>
      <c r="Q121" s="853">
        <f>SQRT(R121^2+S121^2)*1000/(1.73*0.4)</f>
        <v>2.8901734104046239</v>
      </c>
      <c r="R121" s="353">
        <v>2E-3</v>
      </c>
      <c r="S121" s="157">
        <v>0</v>
      </c>
      <c r="T121" s="853">
        <f>SQRT(U121^2+V121^2)*1000/(1.73*0.4)</f>
        <v>2.8901734104046239</v>
      </c>
      <c r="U121" s="353">
        <v>2E-3</v>
      </c>
      <c r="V121" s="157">
        <v>0</v>
      </c>
      <c r="W121" s="853">
        <f>SQRT(X121^2+Y121^2)*1000/(1.73*0.4)</f>
        <v>4.3352601156069364</v>
      </c>
      <c r="X121" s="353">
        <v>3.0000000000000001E-3</v>
      </c>
      <c r="Y121" s="157">
        <v>0</v>
      </c>
      <c r="Z121" s="853">
        <f>SQRT(AA121^2+AB121^2)*1000/(1.73*0.4)</f>
        <v>2.8901734104046239</v>
      </c>
      <c r="AA121" s="353">
        <v>2E-3</v>
      </c>
      <c r="AB121" s="157">
        <v>0</v>
      </c>
      <c r="AC121" s="853">
        <f>SQRT(AD121^2+AE121^2)*1000/(1.73*0.4)</f>
        <v>2.8901734104046239</v>
      </c>
      <c r="AD121" s="353">
        <v>2E-3</v>
      </c>
      <c r="AE121" s="157">
        <v>0</v>
      </c>
      <c r="AF121" s="853">
        <f>SQRT(AG121^2+AH121^2)*1000/(1.73*0.4)</f>
        <v>2.8901734104046239</v>
      </c>
      <c r="AG121" s="353">
        <v>2E-3</v>
      </c>
      <c r="AH121" s="157">
        <v>0</v>
      </c>
      <c r="AI121" s="853">
        <f>SQRT(AJ121^2+AK121^2)*1000/(1.73*0.4)</f>
        <v>2.8901734104046239</v>
      </c>
      <c r="AJ121" s="353">
        <v>2E-3</v>
      </c>
      <c r="AK121" s="157">
        <v>0</v>
      </c>
      <c r="AL121" s="853">
        <f>SQRT(AM121^2+AN121^2)*1000/(1.73*0.4)</f>
        <v>2.8901734104046239</v>
      </c>
      <c r="AM121" s="353">
        <v>2E-3</v>
      </c>
      <c r="AN121" s="157">
        <v>0</v>
      </c>
      <c r="AO121" s="853">
        <f>SQRT(AP121^2+AQ121^2)*1000/(1.73*0.4)</f>
        <v>4.3352601156069364</v>
      </c>
      <c r="AP121" s="353">
        <v>3.0000000000000001E-3</v>
      </c>
      <c r="AQ121" s="157">
        <v>0</v>
      </c>
    </row>
    <row r="122" spans="1:43" ht="16.5" x14ac:dyDescent="0.25">
      <c r="A122" s="176" t="s">
        <v>77</v>
      </c>
      <c r="B122" s="177"/>
      <c r="C122" s="177"/>
      <c r="D122" s="177"/>
      <c r="E122" s="177"/>
      <c r="F122" s="177"/>
      <c r="G122" s="178"/>
      <c r="H122" s="142">
        <f>H109+H110+H111+H112+H113+H114</f>
        <v>153.43676354499152</v>
      </c>
      <c r="I122" s="143">
        <f>I109+I110+I111+I112+I113+I114</f>
        <v>2.58</v>
      </c>
      <c r="J122" s="144">
        <f t="shared" ref="J122:AQ122" si="10">J109+J110+J111+J112+J113+J114</f>
        <v>0.88500000000000001</v>
      </c>
      <c r="K122" s="142">
        <f t="shared" si="10"/>
        <v>154.28107011953301</v>
      </c>
      <c r="L122" s="143">
        <f t="shared" si="10"/>
        <v>2.5990000000000002</v>
      </c>
      <c r="M122" s="144">
        <f t="shared" si="10"/>
        <v>0.88200000000000001</v>
      </c>
      <c r="N122" s="142">
        <f t="shared" si="10"/>
        <v>156.14471441165858</v>
      </c>
      <c r="O122" s="143">
        <f t="shared" si="10"/>
        <v>2.6429999999999998</v>
      </c>
      <c r="P122" s="144">
        <f t="shared" si="10"/>
        <v>0.85699999999999998</v>
      </c>
      <c r="Q122" s="142">
        <f t="shared" si="10"/>
        <v>154.76994061565392</v>
      </c>
      <c r="R122" s="143">
        <f t="shared" si="10"/>
        <v>2.6190000000000002</v>
      </c>
      <c r="S122" s="144">
        <f t="shared" si="10"/>
        <v>0.84899999999999998</v>
      </c>
      <c r="T122" s="142">
        <f t="shared" si="10"/>
        <v>152.66163282115761</v>
      </c>
      <c r="U122" s="143">
        <f t="shared" si="10"/>
        <v>2.5880000000000001</v>
      </c>
      <c r="V122" s="144">
        <f t="shared" si="10"/>
        <v>0.82200000000000006</v>
      </c>
      <c r="W122" s="142">
        <f t="shared" si="10"/>
        <v>150.52607532062387</v>
      </c>
      <c r="X122" s="143">
        <f t="shared" si="10"/>
        <v>2.5529999999999999</v>
      </c>
      <c r="Y122" s="144">
        <f t="shared" si="10"/>
        <v>0.80600000000000005</v>
      </c>
      <c r="Z122" s="142">
        <f t="shared" si="10"/>
        <v>154.78188185296028</v>
      </c>
      <c r="AA122" s="143">
        <f t="shared" si="10"/>
        <v>2.637</v>
      </c>
      <c r="AB122" s="144">
        <f t="shared" si="10"/>
        <v>0.79</v>
      </c>
      <c r="AC122" s="142">
        <f t="shared" si="10"/>
        <v>157.98475172966792</v>
      </c>
      <c r="AD122" s="143">
        <f t="shared" si="10"/>
        <v>2.71</v>
      </c>
      <c r="AE122" s="144">
        <f t="shared" si="10"/>
        <v>0.74199999999999999</v>
      </c>
      <c r="AF122" s="142">
        <f t="shared" si="10"/>
        <v>148.56784255528868</v>
      </c>
      <c r="AG122" s="143">
        <f t="shared" si="10"/>
        <v>2.5259999999999998</v>
      </c>
      <c r="AH122" s="144">
        <f t="shared" si="10"/>
        <v>0.77400000000000002</v>
      </c>
      <c r="AI122" s="142">
        <f t="shared" si="10"/>
        <v>172.07555169882244</v>
      </c>
      <c r="AJ122" s="143">
        <f t="shared" si="10"/>
        <v>2.9160000000000004</v>
      </c>
      <c r="AK122" s="144">
        <f t="shared" si="10"/>
        <v>0.91399999999999992</v>
      </c>
      <c r="AL122" s="142">
        <f t="shared" si="10"/>
        <v>152.68416112689704</v>
      </c>
      <c r="AM122" s="143">
        <f t="shared" si="10"/>
        <v>2.5570000000000004</v>
      </c>
      <c r="AN122" s="144">
        <f t="shared" si="10"/>
        <v>0.88400000000000001</v>
      </c>
      <c r="AO122" s="142">
        <f t="shared" si="10"/>
        <v>139.28994692353385</v>
      </c>
      <c r="AP122" s="143">
        <f t="shared" si="10"/>
        <v>2.331</v>
      </c>
      <c r="AQ122" s="144">
        <f t="shared" si="10"/>
        <v>0.87</v>
      </c>
    </row>
    <row r="123" spans="1:43" ht="17.25" thickBot="1" x14ac:dyDescent="0.3">
      <c r="A123" s="179" t="s">
        <v>78</v>
      </c>
      <c r="B123" s="180"/>
      <c r="C123" s="180"/>
      <c r="D123" s="180"/>
      <c r="E123" s="180"/>
      <c r="F123" s="180"/>
      <c r="G123" s="181"/>
      <c r="H123" s="182">
        <f>H119+H118+H117+H116+H115</f>
        <v>69.456335250305102</v>
      </c>
      <c r="I123" s="183">
        <f t="shared" ref="I123:AQ123" si="11">I119+I118+I117+I116+I115</f>
        <v>1.147</v>
      </c>
      <c r="J123" s="184">
        <f t="shared" si="11"/>
        <v>0.46300000000000002</v>
      </c>
      <c r="K123" s="182">
        <f t="shared" si="11"/>
        <v>72.474095355299823</v>
      </c>
      <c r="L123" s="183">
        <f t="shared" si="11"/>
        <v>1.181</v>
      </c>
      <c r="M123" s="184">
        <f t="shared" si="11"/>
        <v>0.51500000000000001</v>
      </c>
      <c r="N123" s="182">
        <f t="shared" si="11"/>
        <v>70.567799897179896</v>
      </c>
      <c r="O123" s="183">
        <f t="shared" si="11"/>
        <v>1.1700000000000002</v>
      </c>
      <c r="P123" s="184">
        <f t="shared" si="11"/>
        <v>0.46</v>
      </c>
      <c r="Q123" s="182">
        <f t="shared" si="11"/>
        <v>72.6220350271971</v>
      </c>
      <c r="R123" s="183">
        <f t="shared" si="11"/>
        <v>1.21</v>
      </c>
      <c r="S123" s="184">
        <f t="shared" si="11"/>
        <v>0.45800000000000002</v>
      </c>
      <c r="T123" s="182">
        <f t="shared" si="11"/>
        <v>71.647053047076554</v>
      </c>
      <c r="U123" s="183">
        <f t="shared" si="11"/>
        <v>1.196</v>
      </c>
      <c r="V123" s="184">
        <f t="shared" si="11"/>
        <v>0.44600000000000001</v>
      </c>
      <c r="W123" s="182">
        <f t="shared" si="11"/>
        <v>74.161353662295099</v>
      </c>
      <c r="X123" s="183">
        <f t="shared" si="11"/>
        <v>1.2410000000000001</v>
      </c>
      <c r="Y123" s="184">
        <f t="shared" si="11"/>
        <v>0.45390000000000003</v>
      </c>
      <c r="Z123" s="182">
        <f t="shared" si="11"/>
        <v>77.52677937163007</v>
      </c>
      <c r="AA123" s="183">
        <f t="shared" si="11"/>
        <v>1.3069999999999999</v>
      </c>
      <c r="AB123" s="184">
        <f t="shared" si="11"/>
        <v>0.44700000000000001</v>
      </c>
      <c r="AC123" s="182">
        <f t="shared" si="11"/>
        <v>77.137312011086948</v>
      </c>
      <c r="AD123" s="183">
        <f t="shared" si="11"/>
        <v>1.306</v>
      </c>
      <c r="AE123" s="184">
        <f t="shared" si="11"/>
        <v>0.42799999999999999</v>
      </c>
      <c r="AF123" s="182">
        <f t="shared" si="11"/>
        <v>73.048261843637931</v>
      </c>
      <c r="AG123" s="183">
        <f t="shared" si="11"/>
        <v>1.2229999999999999</v>
      </c>
      <c r="AH123" s="184">
        <f t="shared" si="11"/>
        <v>0.44500000000000001</v>
      </c>
      <c r="AI123" s="182">
        <f t="shared" si="11"/>
        <v>68.356761299054426</v>
      </c>
      <c r="AJ123" s="183">
        <f t="shared" si="11"/>
        <v>1.1260000000000001</v>
      </c>
      <c r="AK123" s="184">
        <f t="shared" si="11"/>
        <v>0.46100000000000002</v>
      </c>
      <c r="AL123" s="182">
        <f t="shared" si="11"/>
        <v>58.196424285234457</v>
      </c>
      <c r="AM123" s="183">
        <f t="shared" si="11"/>
        <v>0.92900000000000005</v>
      </c>
      <c r="AN123" s="184">
        <f t="shared" si="11"/>
        <v>0.45800000000000002</v>
      </c>
      <c r="AO123" s="182">
        <f t="shared" si="11"/>
        <v>75.821595759486826</v>
      </c>
      <c r="AP123" s="183">
        <f t="shared" si="11"/>
        <v>0.81599999999999995</v>
      </c>
      <c r="AQ123" s="184">
        <f t="shared" si="11"/>
        <v>0.95600000000000007</v>
      </c>
    </row>
    <row r="124" spans="1:43" ht="17.25" thickBot="1" x14ac:dyDescent="0.3">
      <c r="A124" s="185" t="s">
        <v>79</v>
      </c>
      <c r="B124" s="186"/>
      <c r="C124" s="186"/>
      <c r="D124" s="186"/>
      <c r="E124" s="186"/>
      <c r="F124" s="186"/>
      <c r="G124" s="186"/>
      <c r="H124" s="187">
        <f>H122+H123</f>
        <v>222.89309879529662</v>
      </c>
      <c r="I124" s="188">
        <f t="shared" ref="I124:AQ124" si="12">I122+I123</f>
        <v>3.7270000000000003</v>
      </c>
      <c r="J124" s="189">
        <f t="shared" si="12"/>
        <v>1.3480000000000001</v>
      </c>
      <c r="K124" s="187">
        <f>K122+K123</f>
        <v>226.75516547483284</v>
      </c>
      <c r="L124" s="188">
        <f t="shared" si="12"/>
        <v>3.7800000000000002</v>
      </c>
      <c r="M124" s="189">
        <f t="shared" si="12"/>
        <v>1.397</v>
      </c>
      <c r="N124" s="187">
        <f>N122+N123</f>
        <v>226.71251430883848</v>
      </c>
      <c r="O124" s="188">
        <f t="shared" si="12"/>
        <v>3.8129999999999997</v>
      </c>
      <c r="P124" s="189">
        <f t="shared" si="12"/>
        <v>1.3169999999999999</v>
      </c>
      <c r="Q124" s="187">
        <f>Q122+Q123</f>
        <v>227.39197564285104</v>
      </c>
      <c r="R124" s="188">
        <f t="shared" si="12"/>
        <v>3.8290000000000002</v>
      </c>
      <c r="S124" s="189">
        <f t="shared" si="12"/>
        <v>1.3069999999999999</v>
      </c>
      <c r="T124" s="187">
        <f>T122+T123</f>
        <v>224.30868586823416</v>
      </c>
      <c r="U124" s="188">
        <f t="shared" si="12"/>
        <v>3.7839999999999998</v>
      </c>
      <c r="V124" s="189">
        <f t="shared" si="12"/>
        <v>1.268</v>
      </c>
      <c r="W124" s="187">
        <f>W122+W123</f>
        <v>224.68742898291896</v>
      </c>
      <c r="X124" s="188">
        <f t="shared" si="12"/>
        <v>3.794</v>
      </c>
      <c r="Y124" s="189">
        <f t="shared" si="12"/>
        <v>1.2599</v>
      </c>
      <c r="Z124" s="187">
        <f>Z122+Z123</f>
        <v>232.30866122459037</v>
      </c>
      <c r="AA124" s="188">
        <f t="shared" si="12"/>
        <v>3.944</v>
      </c>
      <c r="AB124" s="189">
        <f t="shared" si="12"/>
        <v>1.2370000000000001</v>
      </c>
      <c r="AC124" s="187">
        <f>AC122+AC123</f>
        <v>235.12206374075487</v>
      </c>
      <c r="AD124" s="188">
        <f t="shared" si="12"/>
        <v>4.016</v>
      </c>
      <c r="AE124" s="189">
        <f t="shared" si="12"/>
        <v>1.17</v>
      </c>
      <c r="AF124" s="187">
        <f>AF122+AF123</f>
        <v>221.61610439892661</v>
      </c>
      <c r="AG124" s="188">
        <f t="shared" si="12"/>
        <v>3.7489999999999997</v>
      </c>
      <c r="AH124" s="189">
        <f t="shared" si="12"/>
        <v>1.2190000000000001</v>
      </c>
      <c r="AI124" s="187">
        <f>AI122+AI123</f>
        <v>240.43231299787686</v>
      </c>
      <c r="AJ124" s="188">
        <f t="shared" si="12"/>
        <v>4.0420000000000007</v>
      </c>
      <c r="AK124" s="189">
        <f t="shared" si="12"/>
        <v>1.375</v>
      </c>
      <c r="AL124" s="187">
        <f>AL122+AL123</f>
        <v>210.8805854121315</v>
      </c>
      <c r="AM124" s="188">
        <f t="shared" si="12"/>
        <v>3.4860000000000007</v>
      </c>
      <c r="AN124" s="189">
        <f t="shared" si="12"/>
        <v>1.3420000000000001</v>
      </c>
      <c r="AO124" s="187">
        <f>AO122+AO123</f>
        <v>215.11154268302067</v>
      </c>
      <c r="AP124" s="188">
        <f t="shared" si="12"/>
        <v>3.1469999999999998</v>
      </c>
      <c r="AQ124" s="189">
        <f t="shared" si="12"/>
        <v>1.8260000000000001</v>
      </c>
    </row>
    <row r="126" spans="1:43" s="2" customFormat="1" ht="16.5" customHeight="1" thickBot="1" x14ac:dyDescent="0.3">
      <c r="A126" s="191" t="s">
        <v>80</v>
      </c>
      <c r="B126" s="3"/>
      <c r="C126" s="3"/>
      <c r="D126" s="3"/>
      <c r="E126" s="3"/>
      <c r="F126" s="3"/>
      <c r="G126" s="3"/>
      <c r="H126" s="192"/>
      <c r="I126" s="193"/>
      <c r="J126" s="115"/>
      <c r="K126" s="194"/>
      <c r="L126" s="194"/>
      <c r="M126" s="194"/>
      <c r="N126" s="194"/>
      <c r="O126" s="194"/>
      <c r="P126" s="194"/>
      <c r="Q126" s="194"/>
      <c r="R126" s="194"/>
      <c r="S126" s="194"/>
      <c r="T126" s="194"/>
      <c r="U126" s="194"/>
      <c r="V126" s="194"/>
      <c r="W126" s="194"/>
      <c r="X126" s="194"/>
      <c r="Y126" s="194"/>
      <c r="Z126" s="194"/>
      <c r="AA126" s="194"/>
      <c r="AB126" s="194"/>
      <c r="AC126" s="194"/>
      <c r="AD126" s="194"/>
      <c r="AE126" s="194"/>
      <c r="AF126" s="194"/>
      <c r="AG126" s="194"/>
      <c r="AH126" s="194"/>
      <c r="AI126" s="194"/>
      <c r="AJ126" s="194"/>
      <c r="AK126" s="194"/>
      <c r="AL126" s="194"/>
      <c r="AM126" s="194"/>
      <c r="AN126" s="194"/>
      <c r="AO126" s="194"/>
      <c r="AP126" s="194"/>
      <c r="AQ126" s="194"/>
    </row>
    <row r="127" spans="1:43" s="2" customFormat="1" ht="16.5" customHeight="1" x14ac:dyDescent="0.25">
      <c r="A127" s="45" t="s">
        <v>23</v>
      </c>
      <c r="B127" s="195" t="s">
        <v>81</v>
      </c>
      <c r="C127" s="196"/>
      <c r="D127" s="196" t="s">
        <v>82</v>
      </c>
      <c r="E127" s="196"/>
      <c r="F127" s="196"/>
      <c r="G127" s="197"/>
      <c r="H127" s="198">
        <f>$C$60/1000</f>
        <v>2.3E-2</v>
      </c>
      <c r="I127" s="199" t="s">
        <v>83</v>
      </c>
      <c r="J127" s="200">
        <f>$G$60/1000</f>
        <v>0.158</v>
      </c>
      <c r="K127" s="198">
        <f>$C$60/1000</f>
        <v>2.3E-2</v>
      </c>
      <c r="L127" s="199" t="s">
        <v>83</v>
      </c>
      <c r="M127" s="200">
        <f>$G$60/1000</f>
        <v>0.158</v>
      </c>
      <c r="N127" s="198">
        <f>$C$60/1000</f>
        <v>2.3E-2</v>
      </c>
      <c r="O127" s="199" t="s">
        <v>83</v>
      </c>
      <c r="P127" s="200">
        <f>$G$60/1000</f>
        <v>0.158</v>
      </c>
      <c r="Q127" s="198">
        <f>$C$60/1000</f>
        <v>2.3E-2</v>
      </c>
      <c r="R127" s="199" t="s">
        <v>83</v>
      </c>
      <c r="S127" s="200">
        <f>$G$60/1000</f>
        <v>0.158</v>
      </c>
      <c r="T127" s="198">
        <f>$C$60/1000</f>
        <v>2.3E-2</v>
      </c>
      <c r="U127" s="199" t="s">
        <v>83</v>
      </c>
      <c r="V127" s="200">
        <f>$G$60/1000</f>
        <v>0.158</v>
      </c>
      <c r="W127" s="198">
        <f>$C$60/1000</f>
        <v>2.3E-2</v>
      </c>
      <c r="X127" s="199" t="s">
        <v>83</v>
      </c>
      <c r="Y127" s="200">
        <f>$G$60/1000</f>
        <v>0.158</v>
      </c>
      <c r="Z127" s="198">
        <f>$C$60/1000</f>
        <v>2.3E-2</v>
      </c>
      <c r="AA127" s="199" t="s">
        <v>83</v>
      </c>
      <c r="AB127" s="200">
        <f>$G$60/1000</f>
        <v>0.158</v>
      </c>
      <c r="AC127" s="198">
        <f>$C$60/1000</f>
        <v>2.3E-2</v>
      </c>
      <c r="AD127" s="199" t="s">
        <v>83</v>
      </c>
      <c r="AE127" s="200">
        <f>$G$60/1000</f>
        <v>0.158</v>
      </c>
      <c r="AF127" s="198">
        <f>$C$60/1000</f>
        <v>2.3E-2</v>
      </c>
      <c r="AG127" s="199" t="s">
        <v>83</v>
      </c>
      <c r="AH127" s="200">
        <f>$G$60/1000</f>
        <v>0.158</v>
      </c>
      <c r="AI127" s="198">
        <f>$C$60/1000</f>
        <v>2.3E-2</v>
      </c>
      <c r="AJ127" s="199" t="s">
        <v>83</v>
      </c>
      <c r="AK127" s="200">
        <f>$G$60/1000</f>
        <v>0.158</v>
      </c>
      <c r="AL127" s="198">
        <f>$C$60/1000</f>
        <v>2.3E-2</v>
      </c>
      <c r="AM127" s="199" t="s">
        <v>83</v>
      </c>
      <c r="AN127" s="200">
        <f>$G$60/1000</f>
        <v>0.158</v>
      </c>
      <c r="AO127" s="198">
        <f>$C$60/1000</f>
        <v>2.3E-2</v>
      </c>
      <c r="AP127" s="199" t="s">
        <v>83</v>
      </c>
      <c r="AQ127" s="200">
        <f>$G$60/1000</f>
        <v>0.158</v>
      </c>
    </row>
    <row r="128" spans="1:43" s="2" customFormat="1" ht="16.5" customHeight="1" thickBot="1" x14ac:dyDescent="0.3">
      <c r="A128" s="56"/>
      <c r="B128" s="201" t="s">
        <v>84</v>
      </c>
      <c r="C128" s="202"/>
      <c r="D128" s="202" t="s">
        <v>85</v>
      </c>
      <c r="E128" s="202"/>
      <c r="F128" s="202"/>
      <c r="G128" s="203"/>
      <c r="H128" s="204">
        <f>(((I76^2+J76^2)*$C$66/1000)+((I77^2+J77^2)*$G$61/1000)+((I78^2+J78^2)*$J$61/1000))/$C$7*$C$7</f>
        <v>1.1650050000000003</v>
      </c>
      <c r="I128" s="205" t="s">
        <v>83</v>
      </c>
      <c r="J128" s="206">
        <f>(((I76^2+J76^2)*$M$61)+((I77^2+J77^2)*$P$61)+((I78^2+J78^2)*S130))/(100*$C$7)</f>
        <v>2.9515359375000001E-2</v>
      </c>
      <c r="K128" s="204">
        <f>(((L76^2+M76^2)*$C$66/1000)+((L77^2+M77^2)*$G$61/1000)+((L78^2+M78^2)*$J$61/1000))/$C$7*$C$7</f>
        <v>1.17930475</v>
      </c>
      <c r="L128" s="205" t="s">
        <v>83</v>
      </c>
      <c r="M128" s="206">
        <f>(((L76^2+M76^2)*$M$61)+((L77^2+M77^2)*$P$61)+((L78^2+M78^2)*V130))/(100*$C$7)</f>
        <v>4.4072499999999999E-4</v>
      </c>
      <c r="N128" s="204">
        <f>(((O76^2+P76^2)*$C$66/1000)+((O77^2+P77^2)*$G$61/1000)+((O78^2+P78^2)*$J$61/1000))/$C$7*$C$7</f>
        <v>1.2570808</v>
      </c>
      <c r="O128" s="205" t="s">
        <v>83</v>
      </c>
      <c r="P128" s="206">
        <f>(((O76^2+P76^2)*$M$61)+((O77^2+P77^2)*$P$61)+((O78^2+P78^2)*Y130))/(100*$C$7)</f>
        <v>3.7997124999999997E-4</v>
      </c>
      <c r="Q128" s="204">
        <f>(((R76^2+S76^2)*$C$66/1000)+((R77^2+S77^2)*$G$61/1000)+((R78^2+S78^2)*$J$61/1000))/$C$7*$C$7</f>
        <v>1.1864412000000002</v>
      </c>
      <c r="R128" s="205" t="s">
        <v>83</v>
      </c>
      <c r="S128" s="206">
        <f>(((R76^2+S76^2)*$M$61)+((R77^2+S77^2)*$P$61)+((R78^2+S78^2)*AB130))/(100*$C$7)</f>
        <v>3.7504124999999998E-4</v>
      </c>
      <c r="T128" s="204">
        <f>(((U76^2+V76^2)*$C$66/1000)+((U77^2+V77^2)*$G$61/1000)+((U78^2+V78^2)*$J$61/1000))/$C$7*$C$7</f>
        <v>1.1550542500000001</v>
      </c>
      <c r="U128" s="205" t="s">
        <v>83</v>
      </c>
      <c r="V128" s="206">
        <f>(((U76^2+V76^2)*$M$61)+((U77^2+V77^2)*$P$61)+((U78^2+V78^2)*AE130))/(100*$C$7)</f>
        <v>4.0716062500000005E-4</v>
      </c>
      <c r="W128" s="204">
        <f>(((X76^2+Y76^2)*$C$66/1000)+((X77^2+Y77^2)*$G$61/1000)+((X78^2+Y78^2)*$J$61/1000))/$C$7*$C$7</f>
        <v>1.1236348500000002</v>
      </c>
      <c r="X128" s="205" t="s">
        <v>83</v>
      </c>
      <c r="Y128" s="206">
        <f>(((X76^2+Y76^2)*$M$61)+((X77^2+Y77^2)*$P$61)+((X78^2+Y78^2)*AH130))/(100*$C$7)</f>
        <v>4.3012125000000003E-4</v>
      </c>
      <c r="Z128" s="204">
        <f>(((AA76^2+AB76^2)*$C$66/1000)+((AA77^2+AB77^2)*$G$61/1000)+((AA78^2+AB78^2)*$J$61/1000))/$C$7*$C$7</f>
        <v>1.186717</v>
      </c>
      <c r="AA128" s="205" t="s">
        <v>83</v>
      </c>
      <c r="AB128" s="206">
        <f>(((AA76^2+AB76^2)*$M$61)+((AA77^2+AB77^2)*$P$61)+((AA78^2+AB78^2)*AK130))/(100*$C$7)</f>
        <v>4.3151312500000006E-4</v>
      </c>
      <c r="AC128" s="204">
        <f>(((AD76^2+AE76^2)*$C$66/1000)+((AD77^2+AE77^2)*$G$61/1000)+((AD78^2+AE78^2)*$J$61/1000))/$C$7*$C$7</f>
        <v>1.2355776500000002</v>
      </c>
      <c r="AD128" s="205" t="s">
        <v>83</v>
      </c>
      <c r="AE128" s="206">
        <f>(((AD76^2+AE76^2)*$M$61)+((AD77^2+AE77^2)*$P$61)+((AD78^2+AE78^2)*AN130))/(100*$C$7)</f>
        <v>4.3733562500000001E-4</v>
      </c>
      <c r="AF128" s="204">
        <f>(((AG76^2+AH76^2)*$C$66/1000)+((AG77^2+AH77^2)*$G$61/1000)+((AG78^2+AH78^2)*$J$61/1000))/$C$7*$C$7</f>
        <v>1.0953270500000001</v>
      </c>
      <c r="AG128" s="205" t="s">
        <v>83</v>
      </c>
      <c r="AH128" s="206">
        <f>(((AG76^2+AH76^2)*$M$61)+((AG77^2+AH77^2)*$P$61)+((AG78^2+AH78^2)*AQ130))/(100*$C$7)</f>
        <v>5.0070312500000006E-4</v>
      </c>
      <c r="AI128" s="204">
        <f>(((AJ76^2+AK76^2)*$C$66/1000)+((AJ77^2+AK77^2)*$G$61/1000)+((AJ78^2+AK78^2)*$J$61/1000))/$C$7*$C$7</f>
        <v>1.4560236500000003</v>
      </c>
      <c r="AJ128" s="205" t="s">
        <v>83</v>
      </c>
      <c r="AK128" s="206">
        <f>(((AJ76^2+AK76^2)*$M$61)+((AJ77^2+AK77^2)*$P$61)+((AJ78^2+AK78^2)*AT130))/(100*$C$7)</f>
        <v>4.7341812499999996E-4</v>
      </c>
      <c r="AL128" s="204">
        <f>(((AM76^2+AN76^2)*$C$66/1000)+((AM77^2+AN77^2)*$G$61/1000)+((AM78^2+AN78^2)*$J$61/1000))/$C$7*$C$7</f>
        <v>1.1463062000000004</v>
      </c>
      <c r="AM128" s="205" t="s">
        <v>83</v>
      </c>
      <c r="AN128" s="206">
        <f>(((AM76^2+AN76^2)*$M$61)+((AM77^2+AN77^2)*$P$61)+((AM78^2+AN78^2)*AW130))/(100*$C$7)</f>
        <v>3.7919562499999997E-4</v>
      </c>
      <c r="AO128" s="204">
        <f>(((AP76^2+AQ76^2)*$C$66/1000)+((AP77^2+AQ77^2)*$G$61/1000)+((AP78^2+AQ78^2)*$J$61/1000))/$C$7*$C$7</f>
        <v>0.97260619999999998</v>
      </c>
      <c r="AP128" s="205" t="s">
        <v>83</v>
      </c>
      <c r="AQ128" s="206">
        <f>(((AP76^2+AQ76^2)*$M$61)+((AP77^2+AQ77^2)*$P$61)+((AP78^2+AQ78^2)*AZ130))/(100*$C$7)</f>
        <v>3.2704812500000002E-4</v>
      </c>
    </row>
    <row r="129" spans="1:81" s="2" customFormat="1" ht="16.5" customHeight="1" x14ac:dyDescent="0.25">
      <c r="A129" s="56"/>
      <c r="B129" s="207" t="s">
        <v>86</v>
      </c>
      <c r="C129" s="208">
        <v>23</v>
      </c>
      <c r="D129" s="209"/>
      <c r="E129" s="210" t="s">
        <v>87</v>
      </c>
      <c r="F129" s="210"/>
      <c r="G129" s="211">
        <v>158</v>
      </c>
      <c r="H129" s="212"/>
      <c r="I129" s="213"/>
      <c r="J129" s="214"/>
      <c r="K129" s="361"/>
      <c r="L129" s="362"/>
      <c r="M129" s="363"/>
      <c r="N129" s="361"/>
      <c r="O129" s="362"/>
      <c r="P129" s="363"/>
      <c r="Q129" s="361"/>
      <c r="R129" s="362"/>
      <c r="S129" s="363"/>
      <c r="T129" s="92"/>
      <c r="U129" s="215"/>
      <c r="V129" s="93"/>
      <c r="W129" s="92"/>
      <c r="X129" s="215"/>
      <c r="Y129" s="93"/>
      <c r="Z129" s="92"/>
      <c r="AA129" s="215"/>
      <c r="AB129" s="93"/>
      <c r="AC129" s="92"/>
      <c r="AD129" s="215"/>
      <c r="AE129" s="93"/>
      <c r="AF129" s="92"/>
      <c r="AG129" s="215"/>
      <c r="AH129" s="93"/>
      <c r="AI129" s="92"/>
      <c r="AJ129" s="215"/>
      <c r="AK129" s="93"/>
      <c r="AL129" s="92"/>
      <c r="AM129" s="215"/>
      <c r="AN129" s="93"/>
      <c r="AO129" s="92"/>
      <c r="AP129" s="215"/>
      <c r="AQ129" s="93"/>
    </row>
    <row r="130" spans="1:81" s="2" customFormat="1" ht="16.5" customHeight="1" thickBot="1" x14ac:dyDescent="0.3">
      <c r="A130" s="56"/>
      <c r="B130" s="364" t="s">
        <v>157</v>
      </c>
      <c r="C130" s="109">
        <v>50</v>
      </c>
      <c r="D130" s="112"/>
      <c r="E130" s="216"/>
      <c r="F130" s="216" t="s">
        <v>158</v>
      </c>
      <c r="G130" s="829">
        <v>50</v>
      </c>
      <c r="H130" s="217" t="s">
        <v>88</v>
      </c>
      <c r="I130" s="218"/>
      <c r="J130" s="219">
        <v>150</v>
      </c>
      <c r="K130" s="217" t="s">
        <v>159</v>
      </c>
      <c r="L130" s="218"/>
      <c r="M130" s="219">
        <v>10.5</v>
      </c>
      <c r="N130" s="217" t="s">
        <v>160</v>
      </c>
      <c r="O130" s="218"/>
      <c r="P130" s="219">
        <v>17</v>
      </c>
      <c r="Q130" s="217" t="s">
        <v>89</v>
      </c>
      <c r="R130" s="218"/>
      <c r="S130" s="219">
        <v>6</v>
      </c>
      <c r="T130" s="97"/>
      <c r="U130" s="220"/>
      <c r="V130" s="98"/>
      <c r="W130" s="97"/>
      <c r="X130" s="220"/>
      <c r="Y130" s="98"/>
      <c r="Z130" s="97"/>
      <c r="AA130" s="220"/>
      <c r="AB130" s="98"/>
      <c r="AC130" s="97"/>
      <c r="AD130" s="220"/>
      <c r="AE130" s="98"/>
      <c r="AF130" s="97"/>
      <c r="AG130" s="220"/>
      <c r="AH130" s="98"/>
      <c r="AI130" s="97"/>
      <c r="AJ130" s="220"/>
      <c r="AK130" s="98"/>
      <c r="AL130" s="97"/>
      <c r="AM130" s="220"/>
      <c r="AN130" s="98"/>
      <c r="AO130" s="97"/>
      <c r="AP130" s="220"/>
      <c r="AQ130" s="98"/>
    </row>
    <row r="131" spans="1:81" s="2" customFormat="1" ht="16.5" customHeight="1" thickBot="1" x14ac:dyDescent="0.3">
      <c r="A131" s="85"/>
      <c r="B131" s="221" t="s">
        <v>90</v>
      </c>
      <c r="C131" s="222"/>
      <c r="D131" s="222"/>
      <c r="E131" s="222"/>
      <c r="F131" s="222"/>
      <c r="G131" s="223"/>
      <c r="H131" s="224">
        <f>H127+H128+I77+I78</f>
        <v>4.0230050000000004</v>
      </c>
      <c r="I131" s="225" t="s">
        <v>83</v>
      </c>
      <c r="J131" s="226">
        <f>J127+J128+J77+J78</f>
        <v>1.1325153593749999</v>
      </c>
      <c r="K131" s="224">
        <f>K127+K128+L77+L78</f>
        <v>4.0553047500000003</v>
      </c>
      <c r="L131" s="225" t="s">
        <v>83</v>
      </c>
      <c r="M131" s="226">
        <f>M127+M128+M77+M78</f>
        <v>1.1024407250000001</v>
      </c>
      <c r="N131" s="224">
        <f>N127+N128+O77+O78</f>
        <v>4.2220807999999996</v>
      </c>
      <c r="O131" s="225" t="s">
        <v>83</v>
      </c>
      <c r="P131" s="226">
        <f>P127+P128+P77+P78</f>
        <v>1.07637997125</v>
      </c>
      <c r="Q131" s="224">
        <f>Q127+Q128+R77+R78</f>
        <v>4.0654412000000004</v>
      </c>
      <c r="R131" s="225" t="s">
        <v>83</v>
      </c>
      <c r="S131" s="226">
        <f>S127+S128+S77+S78</f>
        <v>1.0703750412499999</v>
      </c>
      <c r="T131" s="224">
        <f>T127+T128+U77+U78</f>
        <v>4.0110542499999999</v>
      </c>
      <c r="U131" s="225" t="s">
        <v>83</v>
      </c>
      <c r="V131" s="226">
        <f>V127+V128+V77+V78</f>
        <v>1.0444071606250001</v>
      </c>
      <c r="W131" s="224">
        <f>W127+W128+X77+X78</f>
        <v>3.9486348500000004</v>
      </c>
      <c r="X131" s="225" t="s">
        <v>83</v>
      </c>
      <c r="Y131" s="226">
        <f>Y127+Y128+Y77+Y78</f>
        <v>1.0334301212500001</v>
      </c>
      <c r="Z131" s="224">
        <f>Z127+Z128+AA77+AA78</f>
        <v>4.0997170000000001</v>
      </c>
      <c r="AA131" s="225" t="s">
        <v>83</v>
      </c>
      <c r="AB131" s="226">
        <f>AB127+AB128+AB77+AB78</f>
        <v>1.0064315131250001</v>
      </c>
      <c r="AC131" s="224">
        <f>AC127+AC128+AD77+AD78</f>
        <v>4.2235776500000002</v>
      </c>
      <c r="AD131" s="225" t="s">
        <v>83</v>
      </c>
      <c r="AE131" s="226">
        <f>AE127+AE128+AE77+AE78</f>
        <v>0.956437335625</v>
      </c>
      <c r="AF131" s="224">
        <f>AF127+AF128+AG77+AG78</f>
        <v>3.9053270499999999</v>
      </c>
      <c r="AG131" s="225" t="s">
        <v>83</v>
      </c>
      <c r="AH131" s="226">
        <f>AH127+AH128+AH77+AH78</f>
        <v>1.014500703125</v>
      </c>
      <c r="AI131" s="224">
        <f>AI127+AI128+AJ77+AJ78</f>
        <v>4.6440236500000012</v>
      </c>
      <c r="AJ131" s="225" t="s">
        <v>83</v>
      </c>
      <c r="AK131" s="226">
        <f>AK127+AK128+AK77+AK78</f>
        <v>1.1664734181249998</v>
      </c>
      <c r="AL131" s="224">
        <f>AL127+AL128+AM77+AM78</f>
        <v>3.9513062000000008</v>
      </c>
      <c r="AM131" s="225" t="s">
        <v>83</v>
      </c>
      <c r="AN131" s="226">
        <f>AN127+AN128+AN77+AN78</f>
        <v>1.134379195625</v>
      </c>
      <c r="AO131" s="224">
        <f>AO127+AO128+AP77+AP78</f>
        <v>3.5366062</v>
      </c>
      <c r="AP131" s="225" t="s">
        <v>83</v>
      </c>
      <c r="AQ131" s="226">
        <f>AQ127+AQ128+AQ77+AQ78</f>
        <v>1.1193270481249999</v>
      </c>
    </row>
    <row r="132" spans="1:81" s="2" customFormat="1" ht="16.5" customHeight="1" x14ac:dyDescent="0.25">
      <c r="A132" s="45" t="s">
        <v>91</v>
      </c>
      <c r="B132" s="195" t="s">
        <v>81</v>
      </c>
      <c r="C132" s="196"/>
      <c r="D132" s="196" t="s">
        <v>82</v>
      </c>
      <c r="E132" s="196"/>
      <c r="F132" s="196"/>
      <c r="G132" s="196"/>
      <c r="H132" s="198">
        <f>$C$65/1000</f>
        <v>2.3E-2</v>
      </c>
      <c r="I132" s="199" t="s">
        <v>83</v>
      </c>
      <c r="J132" s="200">
        <f>$G$65/1000</f>
        <v>0.158</v>
      </c>
      <c r="K132" s="198">
        <f>$C$65/1000</f>
        <v>2.3E-2</v>
      </c>
      <c r="L132" s="199" t="s">
        <v>83</v>
      </c>
      <c r="M132" s="200">
        <f>$G$65/1000</f>
        <v>0.158</v>
      </c>
      <c r="N132" s="198">
        <f>$C$65/1000</f>
        <v>2.3E-2</v>
      </c>
      <c r="O132" s="199" t="s">
        <v>83</v>
      </c>
      <c r="P132" s="200">
        <f>$G$65/1000</f>
        <v>0.158</v>
      </c>
      <c r="Q132" s="198">
        <f>$C$65/1000</f>
        <v>2.3E-2</v>
      </c>
      <c r="R132" s="199" t="s">
        <v>83</v>
      </c>
      <c r="S132" s="200">
        <f>$G$65/1000</f>
        <v>0.158</v>
      </c>
      <c r="T132" s="198">
        <f>$C$65/1000</f>
        <v>2.3E-2</v>
      </c>
      <c r="U132" s="199" t="s">
        <v>83</v>
      </c>
      <c r="V132" s="200">
        <f>$G$65/1000</f>
        <v>0.158</v>
      </c>
      <c r="W132" s="198">
        <f>$C$65/1000</f>
        <v>2.3E-2</v>
      </c>
      <c r="X132" s="199" t="s">
        <v>83</v>
      </c>
      <c r="Y132" s="200">
        <f>$G$65/1000</f>
        <v>0.158</v>
      </c>
      <c r="Z132" s="198">
        <f>$C$65/1000</f>
        <v>2.3E-2</v>
      </c>
      <c r="AA132" s="199" t="s">
        <v>83</v>
      </c>
      <c r="AB132" s="200">
        <f>$G$65/1000</f>
        <v>0.158</v>
      </c>
      <c r="AC132" s="198">
        <f>$C$65/1000</f>
        <v>2.3E-2</v>
      </c>
      <c r="AD132" s="199" t="s">
        <v>83</v>
      </c>
      <c r="AE132" s="200">
        <f>$G$65/1000</f>
        <v>0.158</v>
      </c>
      <c r="AF132" s="198">
        <f>$C$65/1000</f>
        <v>2.3E-2</v>
      </c>
      <c r="AG132" s="199" t="s">
        <v>83</v>
      </c>
      <c r="AH132" s="200">
        <f>$G$65/1000</f>
        <v>0.158</v>
      </c>
      <c r="AI132" s="198">
        <f>$C$65/1000</f>
        <v>2.3E-2</v>
      </c>
      <c r="AJ132" s="199" t="s">
        <v>83</v>
      </c>
      <c r="AK132" s="200">
        <f>$G$65/1000</f>
        <v>0.158</v>
      </c>
      <c r="AL132" s="198">
        <f>$C$65/1000</f>
        <v>2.3E-2</v>
      </c>
      <c r="AM132" s="199" t="s">
        <v>83</v>
      </c>
      <c r="AN132" s="200">
        <f>$G$65/1000</f>
        <v>0.158</v>
      </c>
      <c r="AO132" s="198">
        <f>$C$65/1000</f>
        <v>2.3E-2</v>
      </c>
      <c r="AP132" s="199" t="s">
        <v>83</v>
      </c>
      <c r="AQ132" s="200">
        <f>$G$65/1000</f>
        <v>0.158</v>
      </c>
    </row>
    <row r="133" spans="1:81" s="2" customFormat="1" ht="16.5" customHeight="1" thickBot="1" x14ac:dyDescent="0.3">
      <c r="A133" s="56"/>
      <c r="B133" s="201" t="s">
        <v>84</v>
      </c>
      <c r="C133" s="202"/>
      <c r="D133" s="202" t="s">
        <v>85</v>
      </c>
      <c r="E133" s="202"/>
      <c r="F133" s="202"/>
      <c r="G133" s="227"/>
      <c r="H133" s="204">
        <f>(((I84^2+J84^2)*$C$66/1000)+((I85^2+J85^2)*$G$66/1000)+((I86^2+J86^2)*$J$66/1000))/$C$15*$C$15</f>
        <v>0.24081834999999999</v>
      </c>
      <c r="I133" s="205" t="s">
        <v>83</v>
      </c>
      <c r="J133" s="206">
        <f>(((I84^2+J84^2)*$M$66)+((I85^2+J85^2)*$P$66)+((I86^2+J86^2)*S135))/(100*$C$7)</f>
        <v>8.0141181249999988E-3</v>
      </c>
      <c r="K133" s="204">
        <f>(((L84^2+M84^2)*$C$66/1000)+((L85^2+M85^2)*$G$66/1000)+((L86^2+M86^2)*$J$66/1000))/$C$15*$C$15</f>
        <v>0.26072480000000003</v>
      </c>
      <c r="L133" s="205" t="s">
        <v>83</v>
      </c>
      <c r="M133" s="206">
        <f>(((L84^2+M84^2)*$M$66)+((L85^2+M85^2)*$P$66)+((L86^2+M86^2)*V135))/(100*$C$7)</f>
        <v>2.3412612499999997E-3</v>
      </c>
      <c r="N133" s="204">
        <f>(((O84^2+P84^2)*$C$66/1000)+((O85^2+P85^2)*$G$66/1000)+((O86^2+P86^2)*$J$66/1000))/$C$15*$C$15</f>
        <v>0.24818620000000002</v>
      </c>
      <c r="O133" s="205" t="s">
        <v>83</v>
      </c>
      <c r="P133" s="206">
        <f>(((O84^2+P84^2)*$M$66)+((O85^2+P85^2)*$P$66)+((O86^2+P86^2)*Y135))/(100*$C$7)</f>
        <v>2.1370806250000001E-3</v>
      </c>
      <c r="Q133" s="204">
        <f>(((R84^2+S84^2)*$C$66/1000)+((R85^2+S85^2)*$G$66/1000)+((R86^2+S86^2)*$J$66/1000))/$C$15*$C$15</f>
        <v>0.26256220000000002</v>
      </c>
      <c r="R133" s="205" t="s">
        <v>83</v>
      </c>
      <c r="S133" s="206">
        <f>(((R84^2+S84^2)*$M$66)+((R85^2+S85^2)*$P$66)+((R86^2+S86^2)*AB135))/(100*$C$7)</f>
        <v>2.2856499999999997E-3</v>
      </c>
      <c r="T133" s="204">
        <f>(((U84^2+V84^2)*$C$66/1000)+((U85^2+V85^2)*$G$66/1000)+((U86^2+V86^2)*$J$66/1000))/$C$15*$C$15</f>
        <v>0.25538545000000001</v>
      </c>
      <c r="U133" s="205" t="s">
        <v>83</v>
      </c>
      <c r="V133" s="206">
        <f>(((U84^2+V84^2)*$M$66)+((U85^2+V85^2)*$P$66)+((U86^2+V86^2)*AE135))/(100*$C$7)</f>
        <v>2.1818331250000001E-3</v>
      </c>
      <c r="W133" s="204">
        <f>(((X84^2+Y84^2)*$C$66/1000)+((X85^2+Y85^2)*$G$66/1000)+((X86^2+Y86^2)*$J$66/1000))/$C$15*$C$15</f>
        <v>0.27297738149999995</v>
      </c>
      <c r="X133" s="205" t="s">
        <v>83</v>
      </c>
      <c r="Y133" s="206">
        <f>(((X84^2+Y84^2)*$M$66)+((X85^2+Y85^2)*$P$66)+((X86^2+Y86^2)*AH135))/(100*$C$7)</f>
        <v>2.1129299999999998E-3</v>
      </c>
      <c r="Z133" s="204">
        <f>(((AA84^2+AB84^2)*$C$66/1000)+((AA85^2+AB85^2)*$G$66/1000)+((AA86^2+AB86^2)*$J$66/1000))/$C$15*$C$15</f>
        <v>0.29668029999999995</v>
      </c>
      <c r="AA133" s="205" t="s">
        <v>83</v>
      </c>
      <c r="AB133" s="206">
        <f>(((AA84^2+AB84^2)*$M$66)+((AA85^2+AB85^2)*$P$66)+((AA86^2+AB86^2)*AK135))/(100*$C$7)</f>
        <v>2.0584450000000003E-3</v>
      </c>
      <c r="AC133" s="204">
        <f>(((AD84^2+AE84^2)*$C$66/1000)+((AD85^2+AE85^2)*$G$66/1000)+((AD86^2+AE86^2)*$J$66/1000))/$C$15*$C$15</f>
        <v>0.29437265000000007</v>
      </c>
      <c r="AD133" s="205" t="s">
        <v>83</v>
      </c>
      <c r="AE133" s="206">
        <f>(((AD84^2+AE84^2)*$M$66)+((AD85^2+AE85^2)*$P$66)+((AD86^2+AE86^2)*AN135))/(100*$C$7)</f>
        <v>2.1814081250000001E-3</v>
      </c>
      <c r="AF133" s="204">
        <f>(((AG84^2+AH84^2)*$C$66/1000)+((AG85^2+AH85^2)*$G$66/1000)+((AG86^2+AH86^2)*$J$66/1000))/$C$15*$C$15</f>
        <v>0.26359599999999994</v>
      </c>
      <c r="AG133" s="205" t="s">
        <v>83</v>
      </c>
      <c r="AH133" s="206">
        <f>(((AG84^2+AH84^2)*$M$66)+((AG85^2+AH85^2)*$P$66)+((AG86^2+AH86^2)*AQ135))/(100*$C$7)</f>
        <v>1.8696812500000001E-3</v>
      </c>
      <c r="AI133" s="204">
        <f>(((AJ84^2+AK84^2)*$C$66/1000)+((AJ85^2+AK85^2)*$G$66/1000)+((AJ86^2+AK86^2)*$J$66/1000))/$C$15*$C$15</f>
        <v>0.22992665000000004</v>
      </c>
      <c r="AJ133" s="205" t="s">
        <v>83</v>
      </c>
      <c r="AK133" s="206">
        <f>(((AJ84^2+AK84^2)*$M$66)+((AJ85^2+AK85^2)*$P$66)+((AJ86^2+AK86^2)*AT135))/(100*$C$7)</f>
        <v>1.5280662500000001E-3</v>
      </c>
      <c r="AL133" s="204">
        <f>(((AM84^2+AN84^2)*$C$66/1000)+((AM85^2+AN85^2)*$G$66/1000)+((AM86^2+AN86^2)*$J$66/1000))/$C$15*$C$15</f>
        <v>0.16675240000000002</v>
      </c>
      <c r="AM133" s="205" t="s">
        <v>83</v>
      </c>
      <c r="AN133" s="206">
        <f>(((AM84^2+AN84^2)*$M$66)+((AM85^2+AN85^2)*$P$66)+((AM86^2+AN86^2)*AW135))/(100*$C$7)</f>
        <v>1.1206506249999998E-3</v>
      </c>
      <c r="AO133" s="204">
        <f>(((AP84^2+AQ84^2)*$C$66/1000)+((AP85^2+AQ85^2)*$G$66/1000)+((AP86^2+AQ86^2)*$J$66/1000))/$C$15*$C$15</f>
        <v>0.24201505000000004</v>
      </c>
      <c r="AP133" s="205" t="s">
        <v>83</v>
      </c>
      <c r="AQ133" s="206">
        <f>(((AP84^2+AQ84^2)*$M$66)+((AP85^2+AQ85^2)*$P$66)+((AP86^2+AQ86^2)*AZ135))/(100*$C$7)</f>
        <v>9.1598124999999993E-4</v>
      </c>
    </row>
    <row r="134" spans="1:81" s="2" customFormat="1" ht="16.5" customHeight="1" x14ac:dyDescent="0.25">
      <c r="A134" s="56"/>
      <c r="B134" s="207" t="s">
        <v>86</v>
      </c>
      <c r="C134" s="208">
        <v>23</v>
      </c>
      <c r="D134" s="209"/>
      <c r="E134" s="210" t="s">
        <v>87</v>
      </c>
      <c r="F134" s="210"/>
      <c r="G134" s="211">
        <v>158</v>
      </c>
      <c r="H134" s="212"/>
      <c r="I134" s="213"/>
      <c r="J134" s="214"/>
      <c r="K134" s="361"/>
      <c r="L134" s="362"/>
      <c r="M134" s="363"/>
      <c r="N134" s="361"/>
      <c r="O134" s="362"/>
      <c r="P134" s="363"/>
      <c r="Q134" s="361"/>
      <c r="R134" s="362"/>
      <c r="S134" s="363"/>
      <c r="T134" s="231"/>
      <c r="U134" s="232"/>
      <c r="V134" s="233"/>
      <c r="W134" s="231"/>
      <c r="X134" s="232"/>
      <c r="Y134" s="233"/>
      <c r="Z134" s="231"/>
      <c r="AA134" s="232"/>
      <c r="AB134" s="233"/>
      <c r="AC134" s="231"/>
      <c r="AD134" s="232"/>
      <c r="AE134" s="233"/>
      <c r="AF134" s="231"/>
      <c r="AG134" s="232"/>
      <c r="AH134" s="233"/>
      <c r="AI134" s="231"/>
      <c r="AJ134" s="232"/>
      <c r="AK134" s="233"/>
      <c r="AL134" s="231"/>
      <c r="AM134" s="232"/>
      <c r="AN134" s="233"/>
      <c r="AO134" s="231"/>
      <c r="AP134" s="232"/>
      <c r="AQ134" s="233"/>
    </row>
    <row r="135" spans="1:81" s="2" customFormat="1" ht="16.5" customHeight="1" thickBot="1" x14ac:dyDescent="0.3">
      <c r="A135" s="56"/>
      <c r="B135" s="364" t="s">
        <v>157</v>
      </c>
      <c r="C135" s="109">
        <v>50</v>
      </c>
      <c r="D135" s="112"/>
      <c r="E135" s="216"/>
      <c r="F135" s="216" t="s">
        <v>158</v>
      </c>
      <c r="G135" s="829">
        <v>50</v>
      </c>
      <c r="H135" s="217" t="s">
        <v>88</v>
      </c>
      <c r="I135" s="218"/>
      <c r="J135" s="219">
        <v>150</v>
      </c>
      <c r="K135" s="217" t="s">
        <v>159</v>
      </c>
      <c r="L135" s="218"/>
      <c r="M135" s="219">
        <v>10.5</v>
      </c>
      <c r="N135" s="217" t="s">
        <v>160</v>
      </c>
      <c r="O135" s="218"/>
      <c r="P135" s="219">
        <v>17</v>
      </c>
      <c r="Q135" s="217" t="s">
        <v>89</v>
      </c>
      <c r="R135" s="218"/>
      <c r="S135" s="219">
        <v>6</v>
      </c>
      <c r="T135" s="236"/>
      <c r="U135" s="237"/>
      <c r="V135" s="238"/>
      <c r="W135" s="236"/>
      <c r="X135" s="237"/>
      <c r="Y135" s="238"/>
      <c r="Z135" s="236"/>
      <c r="AA135" s="237"/>
      <c r="AB135" s="238"/>
      <c r="AC135" s="236"/>
      <c r="AD135" s="237"/>
      <c r="AE135" s="238"/>
      <c r="AF135" s="236"/>
      <c r="AG135" s="237"/>
      <c r="AH135" s="238"/>
      <c r="AI135" s="236"/>
      <c r="AJ135" s="237"/>
      <c r="AK135" s="238"/>
      <c r="AL135" s="236"/>
      <c r="AM135" s="237"/>
      <c r="AN135" s="238"/>
      <c r="AO135" s="236"/>
      <c r="AP135" s="237"/>
      <c r="AQ135" s="238"/>
    </row>
    <row r="136" spans="1:81" s="856" customFormat="1" ht="16.5" customHeight="1" thickBot="1" x14ac:dyDescent="0.3">
      <c r="A136" s="85"/>
      <c r="B136" s="221" t="s">
        <v>90</v>
      </c>
      <c r="C136" s="222"/>
      <c r="D136" s="222"/>
      <c r="E136" s="222"/>
      <c r="F136" s="222"/>
      <c r="G136" s="223"/>
      <c r="H136" s="239">
        <f>H132+H133+I85+I86</f>
        <v>1.8288183499999999</v>
      </c>
      <c r="I136" s="240" t="s">
        <v>83</v>
      </c>
      <c r="J136" s="241">
        <f>J132+J133+J85+J86</f>
        <v>0.82801411812500003</v>
      </c>
      <c r="K136" s="239">
        <f>K132+K133+L85+L86</f>
        <v>1.8937248000000002</v>
      </c>
      <c r="L136" s="240" t="s">
        <v>83</v>
      </c>
      <c r="M136" s="241">
        <f>M132+M133+M85+M86</f>
        <v>0.87034126125</v>
      </c>
      <c r="N136" s="239">
        <f>N132+N133+O85+O86</f>
        <v>1.8531862000000001</v>
      </c>
      <c r="O136" s="240" t="s">
        <v>83</v>
      </c>
      <c r="P136" s="241">
        <f>P132+P133+P85+P86</f>
        <v>0.80413708062500011</v>
      </c>
      <c r="Q136" s="239">
        <f>Q132+Q133+R85+R86</f>
        <v>1.9215621999999999</v>
      </c>
      <c r="R136" s="240" t="s">
        <v>83</v>
      </c>
      <c r="S136" s="241">
        <f>S132+S133+S85+S86</f>
        <v>0.80628564999999996</v>
      </c>
      <c r="T136" s="239">
        <f>T132+T133+U85+U86</f>
        <v>1.89138545</v>
      </c>
      <c r="U136" s="240" t="s">
        <v>83</v>
      </c>
      <c r="V136" s="241">
        <f>V132+V133+V85+V86</f>
        <v>0.78818183312500001</v>
      </c>
      <c r="W136" s="239">
        <f>W132+W133+X85+X86</f>
        <v>1.9479773814999999</v>
      </c>
      <c r="X136" s="240" t="s">
        <v>83</v>
      </c>
      <c r="Y136" s="241">
        <f>Y132+Y133+Y85+Y86</f>
        <v>0.79401293000000006</v>
      </c>
      <c r="Z136" s="239">
        <f>Z132+Z133+AA85+AA86</f>
        <v>2.0346802999999998</v>
      </c>
      <c r="AA136" s="240" t="s">
        <v>83</v>
      </c>
      <c r="AB136" s="241">
        <f>AB132+AB133+AB85+AB86</f>
        <v>0.77705844499999999</v>
      </c>
      <c r="AC136" s="239">
        <f>AC132+AC133+AD85+AD86</f>
        <v>2.0473726500000002</v>
      </c>
      <c r="AD136" s="240" t="s">
        <v>83</v>
      </c>
      <c r="AE136" s="241">
        <f>AE132+AE133+AE85+AE86</f>
        <v>0.75318140812500001</v>
      </c>
      <c r="AF136" s="239">
        <f>AF132+AF133+AG85+AG86</f>
        <v>1.9005959999999997</v>
      </c>
      <c r="AG136" s="240" t="s">
        <v>83</v>
      </c>
      <c r="AH136" s="241">
        <f>AH132+AH133+AH85+AH86</f>
        <v>0.7618696812500001</v>
      </c>
      <c r="AI136" s="239">
        <f>AI132+AI133+AJ85+AJ86</f>
        <v>1.7279266500000001</v>
      </c>
      <c r="AJ136" s="240" t="s">
        <v>83</v>
      </c>
      <c r="AK136" s="241">
        <f>AK132+AK133+AK85+AK86</f>
        <v>0.77352806624999992</v>
      </c>
      <c r="AL136" s="239">
        <f>AL132+AL133+AM85+AM86</f>
        <v>1.4077524000000001</v>
      </c>
      <c r="AM136" s="240" t="s">
        <v>83</v>
      </c>
      <c r="AN136" s="241">
        <f>AN132+AN133+AN85+AN86</f>
        <v>0.76912065062500001</v>
      </c>
      <c r="AO136" s="239">
        <f>AO132+AO133+AP85+AP86</f>
        <v>1.33701505</v>
      </c>
      <c r="AP136" s="240" t="s">
        <v>83</v>
      </c>
      <c r="AQ136" s="241">
        <f>AQ132+AQ133+AQ85+AQ86</f>
        <v>1.26391598125</v>
      </c>
      <c r="CC136" s="857"/>
    </row>
    <row r="137" spans="1:81" s="2" customFormat="1" ht="16.5" customHeight="1" x14ac:dyDescent="0.25">
      <c r="A137" s="118" t="s">
        <v>92</v>
      </c>
      <c r="B137" s="119"/>
      <c r="C137" s="119"/>
      <c r="D137" s="119"/>
      <c r="E137" s="119"/>
      <c r="F137" s="119"/>
      <c r="G137" s="244"/>
      <c r="H137" s="245"/>
      <c r="I137" s="246"/>
      <c r="J137" s="214"/>
      <c r="K137" s="245"/>
      <c r="L137" s="246"/>
      <c r="M137" s="214"/>
      <c r="N137" s="245"/>
      <c r="O137" s="246"/>
      <c r="P137" s="214"/>
      <c r="Q137" s="245"/>
      <c r="R137" s="246"/>
      <c r="S137" s="214"/>
      <c r="T137" s="245"/>
      <c r="U137" s="246"/>
      <c r="V137" s="214"/>
      <c r="W137" s="245"/>
      <c r="X137" s="246"/>
      <c r="Y137" s="214"/>
      <c r="Z137" s="245"/>
      <c r="AA137" s="246"/>
      <c r="AB137" s="214"/>
      <c r="AC137" s="245"/>
      <c r="AD137" s="246"/>
      <c r="AE137" s="214"/>
      <c r="AF137" s="245"/>
      <c r="AG137" s="246"/>
      <c r="AH137" s="214"/>
      <c r="AI137" s="245"/>
      <c r="AJ137" s="246"/>
      <c r="AK137" s="214"/>
      <c r="AL137" s="245"/>
      <c r="AM137" s="246"/>
      <c r="AN137" s="214"/>
      <c r="AO137" s="245"/>
      <c r="AP137" s="246"/>
      <c r="AQ137" s="214"/>
    </row>
    <row r="138" spans="1:81" s="2" customFormat="1" ht="16.5" customHeight="1" thickBot="1" x14ac:dyDescent="0.3">
      <c r="A138" s="247" t="s">
        <v>93</v>
      </c>
      <c r="B138" s="248"/>
      <c r="C138" s="249"/>
      <c r="D138" s="248"/>
      <c r="E138" s="112"/>
      <c r="F138" s="248" t="s">
        <v>94</v>
      </c>
      <c r="G138" s="111"/>
      <c r="H138" s="250">
        <f>SUM(H131,H136)</f>
        <v>5.8518233500000001</v>
      </c>
      <c r="I138" s="251" t="s">
        <v>83</v>
      </c>
      <c r="J138" s="252">
        <f>SUM(J131,J136)</f>
        <v>1.9605294775</v>
      </c>
      <c r="K138" s="250">
        <f>SUM(K131,K136)</f>
        <v>5.9490295500000006</v>
      </c>
      <c r="L138" s="251" t="s">
        <v>83</v>
      </c>
      <c r="M138" s="252">
        <f>SUM(M131,M136)</f>
        <v>1.9727819862500002</v>
      </c>
      <c r="N138" s="250">
        <f>SUM(N131,N136)</f>
        <v>6.0752670000000002</v>
      </c>
      <c r="O138" s="251" t="s">
        <v>83</v>
      </c>
      <c r="P138" s="252">
        <f>SUM(P131,P136)</f>
        <v>1.8805170518750001</v>
      </c>
      <c r="Q138" s="250">
        <f>SUM(Q131,Q136)</f>
        <v>5.9870034000000008</v>
      </c>
      <c r="R138" s="251" t="s">
        <v>83</v>
      </c>
      <c r="S138" s="252">
        <f>SUM(S131,S136)</f>
        <v>1.8766606912499999</v>
      </c>
      <c r="T138" s="250">
        <f>SUM(T131,T136)</f>
        <v>5.9024397000000004</v>
      </c>
      <c r="U138" s="251" t="s">
        <v>83</v>
      </c>
      <c r="V138" s="252">
        <f>SUM(V131,V136)</f>
        <v>1.83258899375</v>
      </c>
      <c r="W138" s="250">
        <f>SUM(W131,W136)</f>
        <v>5.8966122315000007</v>
      </c>
      <c r="X138" s="251" t="s">
        <v>83</v>
      </c>
      <c r="Y138" s="252">
        <f>SUM(Y131,Y136)</f>
        <v>1.8274430512500002</v>
      </c>
      <c r="Z138" s="250">
        <f>SUM(Z131,Z136)</f>
        <v>6.1343972999999998</v>
      </c>
      <c r="AA138" s="251" t="s">
        <v>83</v>
      </c>
      <c r="AB138" s="252">
        <f>SUM(AB131,AB136)</f>
        <v>1.7834899581250001</v>
      </c>
      <c r="AC138" s="250">
        <f>SUM(AC131,AC136)</f>
        <v>6.2709503000000009</v>
      </c>
      <c r="AD138" s="251" t="s">
        <v>83</v>
      </c>
      <c r="AE138" s="252">
        <f>SUM(AE131,AE136)</f>
        <v>1.7096187437500001</v>
      </c>
      <c r="AF138" s="250">
        <f>SUM(AF131,AF136)</f>
        <v>5.8059230499999996</v>
      </c>
      <c r="AG138" s="251" t="s">
        <v>83</v>
      </c>
      <c r="AH138" s="252">
        <f>SUM(AH131,AH136)</f>
        <v>1.7763703843750001</v>
      </c>
      <c r="AI138" s="250">
        <f>SUM(AI131,AI136)</f>
        <v>6.3719503000000017</v>
      </c>
      <c r="AJ138" s="251" t="s">
        <v>83</v>
      </c>
      <c r="AK138" s="252">
        <f>SUM(AK131,AK136)</f>
        <v>1.9400014843749998</v>
      </c>
      <c r="AL138" s="250">
        <f>SUM(AL131,AL136)</f>
        <v>5.3590586000000009</v>
      </c>
      <c r="AM138" s="251" t="s">
        <v>83</v>
      </c>
      <c r="AN138" s="252">
        <f>SUM(AN131,AN136)</f>
        <v>1.9034998462499999</v>
      </c>
      <c r="AO138" s="250">
        <f>SUM(AO131,AO136)</f>
        <v>4.8736212500000002</v>
      </c>
      <c r="AP138" s="251" t="s">
        <v>83</v>
      </c>
      <c r="AQ138" s="252">
        <f>SUM(AQ131,AQ136)</f>
        <v>2.383243029375</v>
      </c>
    </row>
  </sheetData>
  <mergeCells count="476">
    <mergeCell ref="A137:G137"/>
    <mergeCell ref="AF134:AH135"/>
    <mergeCell ref="AI134:AK135"/>
    <mergeCell ref="AL134:AN135"/>
    <mergeCell ref="AO134:AQ135"/>
    <mergeCell ref="H135:I135"/>
    <mergeCell ref="K135:L135"/>
    <mergeCell ref="N135:O135"/>
    <mergeCell ref="Q135:R135"/>
    <mergeCell ref="A132:A136"/>
    <mergeCell ref="E134:F134"/>
    <mergeCell ref="T134:V135"/>
    <mergeCell ref="W134:Y135"/>
    <mergeCell ref="Z134:AB135"/>
    <mergeCell ref="AC134:AE135"/>
    <mergeCell ref="B136:G136"/>
    <mergeCell ref="AL129:AN130"/>
    <mergeCell ref="AO129:AQ130"/>
    <mergeCell ref="H130:I130"/>
    <mergeCell ref="K130:L130"/>
    <mergeCell ref="N130:O130"/>
    <mergeCell ref="Q130:R130"/>
    <mergeCell ref="T129:V130"/>
    <mergeCell ref="W129:Y130"/>
    <mergeCell ref="Z129:AB130"/>
    <mergeCell ref="AC129:AE130"/>
    <mergeCell ref="AF129:AH130"/>
    <mergeCell ref="AI129:AK130"/>
    <mergeCell ref="A108:C108"/>
    <mergeCell ref="A122:G122"/>
    <mergeCell ref="A123:G123"/>
    <mergeCell ref="A124:G124"/>
    <mergeCell ref="A127:A131"/>
    <mergeCell ref="E129:F129"/>
    <mergeCell ref="B131:G131"/>
    <mergeCell ref="Z107:AB108"/>
    <mergeCell ref="AC107:AE108"/>
    <mergeCell ref="AF107:AH108"/>
    <mergeCell ref="AI107:AK108"/>
    <mergeCell ref="AL107:AN108"/>
    <mergeCell ref="AO107:AQ108"/>
    <mergeCell ref="H107:J108"/>
    <mergeCell ref="K107:M108"/>
    <mergeCell ref="N107:P108"/>
    <mergeCell ref="Q107:S108"/>
    <mergeCell ref="T107:V108"/>
    <mergeCell ref="W107:Y108"/>
    <mergeCell ref="A100:C100"/>
    <mergeCell ref="A103:G103"/>
    <mergeCell ref="A104:G104"/>
    <mergeCell ref="A105:G105"/>
    <mergeCell ref="A107:C107"/>
    <mergeCell ref="D107:E107"/>
    <mergeCell ref="F107:G107"/>
    <mergeCell ref="Z99:AB100"/>
    <mergeCell ref="AC99:AE100"/>
    <mergeCell ref="AF99:AH100"/>
    <mergeCell ref="AI99:AK100"/>
    <mergeCell ref="AL99:AN100"/>
    <mergeCell ref="AO99:AQ100"/>
    <mergeCell ref="H99:J100"/>
    <mergeCell ref="K99:M100"/>
    <mergeCell ref="N99:P100"/>
    <mergeCell ref="Q99:S100"/>
    <mergeCell ref="T99:V100"/>
    <mergeCell ref="W99:Y100"/>
    <mergeCell ref="E95:F95"/>
    <mergeCell ref="E96:F96"/>
    <mergeCell ref="E97:F97"/>
    <mergeCell ref="A99:C99"/>
    <mergeCell ref="D99:E99"/>
    <mergeCell ref="F99:G99"/>
    <mergeCell ref="AF91:AH91"/>
    <mergeCell ref="AI91:AK91"/>
    <mergeCell ref="AL91:AN91"/>
    <mergeCell ref="AO91:AQ91"/>
    <mergeCell ref="A92:C94"/>
    <mergeCell ref="D92:E94"/>
    <mergeCell ref="F92:G92"/>
    <mergeCell ref="F93:G93"/>
    <mergeCell ref="F94:G94"/>
    <mergeCell ref="AO90:AQ90"/>
    <mergeCell ref="D91:G91"/>
    <mergeCell ref="H91:J91"/>
    <mergeCell ref="K91:M91"/>
    <mergeCell ref="N91:P91"/>
    <mergeCell ref="Q91:S91"/>
    <mergeCell ref="T91:V91"/>
    <mergeCell ref="W91:Y91"/>
    <mergeCell ref="Z91:AB91"/>
    <mergeCell ref="AC91:AE91"/>
    <mergeCell ref="W90:Y90"/>
    <mergeCell ref="Z90:AB90"/>
    <mergeCell ref="AC90:AE90"/>
    <mergeCell ref="AF90:AH90"/>
    <mergeCell ref="AI90:AK90"/>
    <mergeCell ref="AL90:AN90"/>
    <mergeCell ref="F90:G90"/>
    <mergeCell ref="H90:J90"/>
    <mergeCell ref="K90:M90"/>
    <mergeCell ref="N90:P90"/>
    <mergeCell ref="Q90:S90"/>
    <mergeCell ref="T90:V90"/>
    <mergeCell ref="Z89:AB89"/>
    <mergeCell ref="AC89:AE89"/>
    <mergeCell ref="AF89:AH89"/>
    <mergeCell ref="AI89:AK89"/>
    <mergeCell ref="AL89:AN89"/>
    <mergeCell ref="AO89:AQ89"/>
    <mergeCell ref="AI88:AK88"/>
    <mergeCell ref="AL88:AN88"/>
    <mergeCell ref="AO88:AQ88"/>
    <mergeCell ref="F89:G89"/>
    <mergeCell ref="H89:J89"/>
    <mergeCell ref="K89:M89"/>
    <mergeCell ref="N89:P89"/>
    <mergeCell ref="Q89:S89"/>
    <mergeCell ref="T89:V89"/>
    <mergeCell ref="W89:Y89"/>
    <mergeCell ref="Q88:S88"/>
    <mergeCell ref="T88:V88"/>
    <mergeCell ref="W88:Y88"/>
    <mergeCell ref="Z88:AB88"/>
    <mergeCell ref="AC88:AE88"/>
    <mergeCell ref="AF88:AH88"/>
    <mergeCell ref="AC87:AE87"/>
    <mergeCell ref="AF87:AH87"/>
    <mergeCell ref="AI87:AK87"/>
    <mergeCell ref="AL87:AN87"/>
    <mergeCell ref="AO87:AQ87"/>
    <mergeCell ref="D88:E90"/>
    <mergeCell ref="F88:G88"/>
    <mergeCell ref="H88:J88"/>
    <mergeCell ref="K88:M88"/>
    <mergeCell ref="N88:P88"/>
    <mergeCell ref="K87:M87"/>
    <mergeCell ref="N87:P87"/>
    <mergeCell ref="Q87:S87"/>
    <mergeCell ref="T87:V87"/>
    <mergeCell ref="W87:Y87"/>
    <mergeCell ref="Z87:AB87"/>
    <mergeCell ref="AL83:AN83"/>
    <mergeCell ref="AO83:AQ83"/>
    <mergeCell ref="A84:B91"/>
    <mergeCell ref="C84:C91"/>
    <mergeCell ref="D84:E86"/>
    <mergeCell ref="F84:G84"/>
    <mergeCell ref="F85:G85"/>
    <mergeCell ref="F86:G86"/>
    <mergeCell ref="D87:G87"/>
    <mergeCell ref="H87:J87"/>
    <mergeCell ref="T83:V83"/>
    <mergeCell ref="W83:Y83"/>
    <mergeCell ref="Z83:AB83"/>
    <mergeCell ref="AC83:AE83"/>
    <mergeCell ref="AF83:AH83"/>
    <mergeCell ref="AI83:AK83"/>
    <mergeCell ref="AC82:AE82"/>
    <mergeCell ref="AF82:AH82"/>
    <mergeCell ref="AI82:AK82"/>
    <mergeCell ref="AL82:AN82"/>
    <mergeCell ref="AO82:AQ82"/>
    <mergeCell ref="D83:G83"/>
    <mergeCell ref="H83:J83"/>
    <mergeCell ref="K83:M83"/>
    <mergeCell ref="N83:P83"/>
    <mergeCell ref="Q83:S83"/>
    <mergeCell ref="AL81:AN81"/>
    <mergeCell ref="AO81:AQ81"/>
    <mergeCell ref="F82:G82"/>
    <mergeCell ref="H82:J82"/>
    <mergeCell ref="K82:M82"/>
    <mergeCell ref="N82:P82"/>
    <mergeCell ref="Q82:S82"/>
    <mergeCell ref="T82:V82"/>
    <mergeCell ref="W82:Y82"/>
    <mergeCell ref="Z82:AB82"/>
    <mergeCell ref="T81:V81"/>
    <mergeCell ref="W81:Y81"/>
    <mergeCell ref="Z81:AB81"/>
    <mergeCell ref="AC81:AE81"/>
    <mergeCell ref="AF81:AH81"/>
    <mergeCell ref="AI81:AK81"/>
    <mergeCell ref="AC80:AE80"/>
    <mergeCell ref="AF80:AH80"/>
    <mergeCell ref="AI80:AK80"/>
    <mergeCell ref="AL80:AN80"/>
    <mergeCell ref="AO80:AQ80"/>
    <mergeCell ref="F81:G81"/>
    <mergeCell ref="H81:J81"/>
    <mergeCell ref="K81:M81"/>
    <mergeCell ref="N81:P81"/>
    <mergeCell ref="Q81:S81"/>
    <mergeCell ref="AO79:AQ79"/>
    <mergeCell ref="D80:E82"/>
    <mergeCell ref="F80:G80"/>
    <mergeCell ref="H80:J80"/>
    <mergeCell ref="K80:M80"/>
    <mergeCell ref="N80:P80"/>
    <mergeCell ref="Q80:S80"/>
    <mergeCell ref="T80:V80"/>
    <mergeCell ref="W80:Y80"/>
    <mergeCell ref="Z80:AB80"/>
    <mergeCell ref="W79:Y79"/>
    <mergeCell ref="Z79:AB79"/>
    <mergeCell ref="AC79:AE79"/>
    <mergeCell ref="AF79:AH79"/>
    <mergeCell ref="AI79:AK79"/>
    <mergeCell ref="AL79:AN79"/>
    <mergeCell ref="D79:G79"/>
    <mergeCell ref="H79:J79"/>
    <mergeCell ref="K79:M79"/>
    <mergeCell ref="N79:P79"/>
    <mergeCell ref="Q79:S79"/>
    <mergeCell ref="T79:V79"/>
    <mergeCell ref="AL73:AN73"/>
    <mergeCell ref="AO73:AQ73"/>
    <mergeCell ref="A74:B75"/>
    <mergeCell ref="C74:C75"/>
    <mergeCell ref="A76:B83"/>
    <mergeCell ref="C76:C83"/>
    <mergeCell ref="D76:E78"/>
    <mergeCell ref="F76:G76"/>
    <mergeCell ref="F77:G77"/>
    <mergeCell ref="F78:G78"/>
    <mergeCell ref="T73:V73"/>
    <mergeCell ref="W73:Y73"/>
    <mergeCell ref="Z73:AB73"/>
    <mergeCell ref="AC73:AE73"/>
    <mergeCell ref="AF73:AH73"/>
    <mergeCell ref="AI73:AK73"/>
    <mergeCell ref="A68:G68"/>
    <mergeCell ref="A73:G73"/>
    <mergeCell ref="H73:J73"/>
    <mergeCell ref="K73:M73"/>
    <mergeCell ref="N73:P73"/>
    <mergeCell ref="Q73:S73"/>
    <mergeCell ref="AF65:AH66"/>
    <mergeCell ref="AI65:AK66"/>
    <mergeCell ref="AL65:AN66"/>
    <mergeCell ref="AO65:AQ66"/>
    <mergeCell ref="H66:I66"/>
    <mergeCell ref="K66:L66"/>
    <mergeCell ref="N66:O66"/>
    <mergeCell ref="Q66:R66"/>
    <mergeCell ref="A63:A67"/>
    <mergeCell ref="E65:F65"/>
    <mergeCell ref="T65:V66"/>
    <mergeCell ref="W65:Y66"/>
    <mergeCell ref="Z65:AB66"/>
    <mergeCell ref="AC65:AE66"/>
    <mergeCell ref="B67:G67"/>
    <mergeCell ref="AL60:AN61"/>
    <mergeCell ref="AO60:AQ61"/>
    <mergeCell ref="H61:I61"/>
    <mergeCell ref="K61:L61"/>
    <mergeCell ref="N61:O61"/>
    <mergeCell ref="Q61:R61"/>
    <mergeCell ref="T60:V61"/>
    <mergeCell ref="W60:Y61"/>
    <mergeCell ref="Z60:AB61"/>
    <mergeCell ref="AC60:AE61"/>
    <mergeCell ref="AF60:AH61"/>
    <mergeCell ref="AI60:AK61"/>
    <mergeCell ref="A39:C39"/>
    <mergeCell ref="A53:G53"/>
    <mergeCell ref="A54:G54"/>
    <mergeCell ref="A55:G55"/>
    <mergeCell ref="A58:A62"/>
    <mergeCell ref="E60:F60"/>
    <mergeCell ref="B62:G62"/>
    <mergeCell ref="Z38:AB39"/>
    <mergeCell ref="AC38:AE39"/>
    <mergeCell ref="AF38:AH39"/>
    <mergeCell ref="AI38:AK39"/>
    <mergeCell ref="AL38:AN39"/>
    <mergeCell ref="AO38:AQ39"/>
    <mergeCell ref="H38:J39"/>
    <mergeCell ref="K38:M39"/>
    <mergeCell ref="N38:P39"/>
    <mergeCell ref="Q38:S39"/>
    <mergeCell ref="T38:V39"/>
    <mergeCell ref="W38:Y39"/>
    <mergeCell ref="A31:C31"/>
    <mergeCell ref="A34:G34"/>
    <mergeCell ref="A35:G35"/>
    <mergeCell ref="A36:G36"/>
    <mergeCell ref="A38:C38"/>
    <mergeCell ref="D38:E38"/>
    <mergeCell ref="F38:G38"/>
    <mergeCell ref="Z30:AB31"/>
    <mergeCell ref="AC30:AE31"/>
    <mergeCell ref="AF30:AH31"/>
    <mergeCell ref="AI30:AK31"/>
    <mergeCell ref="AL30:AN31"/>
    <mergeCell ref="AO30:AQ31"/>
    <mergeCell ref="H30:J31"/>
    <mergeCell ref="K30:M31"/>
    <mergeCell ref="N30:P31"/>
    <mergeCell ref="Q30:S31"/>
    <mergeCell ref="T30:V31"/>
    <mergeCell ref="W30:Y31"/>
    <mergeCell ref="E26:F26"/>
    <mergeCell ref="E27:F27"/>
    <mergeCell ref="E28:F28"/>
    <mergeCell ref="A30:C30"/>
    <mergeCell ref="D30:E30"/>
    <mergeCell ref="F30:G30"/>
    <mergeCell ref="AO22:AQ22"/>
    <mergeCell ref="A23:C25"/>
    <mergeCell ref="D23:E25"/>
    <mergeCell ref="F23:G23"/>
    <mergeCell ref="F24:G24"/>
    <mergeCell ref="F25:G25"/>
    <mergeCell ref="W22:Y22"/>
    <mergeCell ref="Z22:AB22"/>
    <mergeCell ref="AC22:AE22"/>
    <mergeCell ref="AF22:AH22"/>
    <mergeCell ref="AI22:AK22"/>
    <mergeCell ref="AL22:AN22"/>
    <mergeCell ref="AF21:AH21"/>
    <mergeCell ref="AI21:AK21"/>
    <mergeCell ref="AL21:AN21"/>
    <mergeCell ref="AO21:AQ21"/>
    <mergeCell ref="D22:G22"/>
    <mergeCell ref="H22:J22"/>
    <mergeCell ref="K22:M22"/>
    <mergeCell ref="N22:P22"/>
    <mergeCell ref="Q22:S22"/>
    <mergeCell ref="T22:V22"/>
    <mergeCell ref="AO20:AQ20"/>
    <mergeCell ref="F21:G21"/>
    <mergeCell ref="H21:J21"/>
    <mergeCell ref="K21:M21"/>
    <mergeCell ref="N21:P21"/>
    <mergeCell ref="Q21:S21"/>
    <mergeCell ref="T21:V21"/>
    <mergeCell ref="W21:Y21"/>
    <mergeCell ref="Z21:AB21"/>
    <mergeCell ref="AC21:AE21"/>
    <mergeCell ref="W20:Y20"/>
    <mergeCell ref="Z20:AB20"/>
    <mergeCell ref="AC20:AE20"/>
    <mergeCell ref="AF20:AH20"/>
    <mergeCell ref="AI20:AK20"/>
    <mergeCell ref="AL20:AN20"/>
    <mergeCell ref="F20:G20"/>
    <mergeCell ref="H20:J20"/>
    <mergeCell ref="K20:M20"/>
    <mergeCell ref="N20:P20"/>
    <mergeCell ref="Q20:S20"/>
    <mergeCell ref="T20:V20"/>
    <mergeCell ref="Z19:AB19"/>
    <mergeCell ref="AC19:AE19"/>
    <mergeCell ref="AF19:AH19"/>
    <mergeCell ref="AI19:AK19"/>
    <mergeCell ref="AL19:AN19"/>
    <mergeCell ref="AO19:AQ19"/>
    <mergeCell ref="AL18:AN18"/>
    <mergeCell ref="AO18:AQ18"/>
    <mergeCell ref="D19:E21"/>
    <mergeCell ref="F19:G19"/>
    <mergeCell ref="H19:J19"/>
    <mergeCell ref="K19:M19"/>
    <mergeCell ref="N19:P19"/>
    <mergeCell ref="Q19:S19"/>
    <mergeCell ref="T19:V19"/>
    <mergeCell ref="W19:Y19"/>
    <mergeCell ref="T18:V18"/>
    <mergeCell ref="W18:Y18"/>
    <mergeCell ref="Z18:AB18"/>
    <mergeCell ref="AC18:AE18"/>
    <mergeCell ref="AF18:AH18"/>
    <mergeCell ref="AI18:AK18"/>
    <mergeCell ref="F17:G17"/>
    <mergeCell ref="D18:G18"/>
    <mergeCell ref="H18:J18"/>
    <mergeCell ref="K18:M18"/>
    <mergeCell ref="N18:P18"/>
    <mergeCell ref="Q18:S18"/>
    <mergeCell ref="AC14:AE14"/>
    <mergeCell ref="AF14:AH14"/>
    <mergeCell ref="AI14:AK14"/>
    <mergeCell ref="AL14:AN14"/>
    <mergeCell ref="AO14:AQ14"/>
    <mergeCell ref="A15:B22"/>
    <mergeCell ref="C15:C22"/>
    <mergeCell ref="D15:E17"/>
    <mergeCell ref="F15:G15"/>
    <mergeCell ref="F16:G16"/>
    <mergeCell ref="AL13:AN13"/>
    <mergeCell ref="AO13:AQ13"/>
    <mergeCell ref="D14:G14"/>
    <mergeCell ref="H14:J14"/>
    <mergeCell ref="K14:M14"/>
    <mergeCell ref="N14:P14"/>
    <mergeCell ref="Q14:S14"/>
    <mergeCell ref="T14:V14"/>
    <mergeCell ref="W14:Y14"/>
    <mergeCell ref="Z14:AB14"/>
    <mergeCell ref="T13:V13"/>
    <mergeCell ref="W13:Y13"/>
    <mergeCell ref="Z13:AB13"/>
    <mergeCell ref="AC13:AE13"/>
    <mergeCell ref="AF13:AH13"/>
    <mergeCell ref="AI13:AK13"/>
    <mergeCell ref="AC12:AE12"/>
    <mergeCell ref="AF12:AH12"/>
    <mergeCell ref="AI12:AK12"/>
    <mergeCell ref="AL12:AN12"/>
    <mergeCell ref="AO12:AQ12"/>
    <mergeCell ref="F13:G13"/>
    <mergeCell ref="H13:J13"/>
    <mergeCell ref="K13:M13"/>
    <mergeCell ref="N13:P13"/>
    <mergeCell ref="Q13:S13"/>
    <mergeCell ref="AL11:AN11"/>
    <mergeCell ref="AO11:AQ11"/>
    <mergeCell ref="F12:G12"/>
    <mergeCell ref="H12:J12"/>
    <mergeCell ref="K12:M12"/>
    <mergeCell ref="N12:P12"/>
    <mergeCell ref="Q12:S12"/>
    <mergeCell ref="T12:V12"/>
    <mergeCell ref="W12:Y12"/>
    <mergeCell ref="Z12:AB12"/>
    <mergeCell ref="T11:V11"/>
    <mergeCell ref="W11:Y11"/>
    <mergeCell ref="Z11:AB11"/>
    <mergeCell ref="AC11:AE11"/>
    <mergeCell ref="AF11:AH11"/>
    <mergeCell ref="AI11:AK11"/>
    <mergeCell ref="D11:E13"/>
    <mergeCell ref="F11:G11"/>
    <mergeCell ref="H11:J11"/>
    <mergeCell ref="K11:M11"/>
    <mergeCell ref="N11:P11"/>
    <mergeCell ref="Q11:S11"/>
    <mergeCell ref="Z10:AB10"/>
    <mergeCell ref="AC10:AE10"/>
    <mergeCell ref="AF10:AH10"/>
    <mergeCell ref="AI10:AK10"/>
    <mergeCell ref="AL10:AN10"/>
    <mergeCell ref="AO10:AQ10"/>
    <mergeCell ref="H10:J10"/>
    <mergeCell ref="K10:M10"/>
    <mergeCell ref="N10:P10"/>
    <mergeCell ref="Q10:S10"/>
    <mergeCell ref="T10:V10"/>
    <mergeCell ref="W10:Y10"/>
    <mergeCell ref="A5:B6"/>
    <mergeCell ref="C5:C6"/>
    <mergeCell ref="D5:G6"/>
    <mergeCell ref="A7:B14"/>
    <mergeCell ref="C7:C14"/>
    <mergeCell ref="D7:E9"/>
    <mergeCell ref="F7:G7"/>
    <mergeCell ref="F8:G8"/>
    <mergeCell ref="F9:G9"/>
    <mergeCell ref="D10:G10"/>
    <mergeCell ref="Z4:AB4"/>
    <mergeCell ref="AC4:AE4"/>
    <mergeCell ref="AF4:AH4"/>
    <mergeCell ref="AI4:AK4"/>
    <mergeCell ref="AL4:AN4"/>
    <mergeCell ref="AO4:AQ4"/>
    <mergeCell ref="A1:AQ1"/>
    <mergeCell ref="AN2:AQ2"/>
    <mergeCell ref="BX2:CA2"/>
    <mergeCell ref="A4:G4"/>
    <mergeCell ref="H4:J4"/>
    <mergeCell ref="K4:M4"/>
    <mergeCell ref="N4:P4"/>
    <mergeCell ref="Q4:S4"/>
    <mergeCell ref="T4:V4"/>
    <mergeCell ref="W4:Y4"/>
  </mergeCells>
  <pageMargins left="0.7" right="0.7" top="0.75" bottom="0.75" header="0.3" footer="0.3"/>
  <pageSetup paperSize="8" scale="44" fitToHeight="0" orientation="landscape" horizontalDpi="120" verticalDpi="144" r:id="rId1"/>
  <headerFooter alignWithMargins="0">
    <oddFooter xml:space="preserve">&amp;R
</oddFooter>
  </headerFooter>
  <rowBreaks count="1" manualBreakCount="1">
    <brk id="55" max="42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21</vt:i4>
      </vt:variant>
    </vt:vector>
  </HeadingPairs>
  <TitlesOfParts>
    <vt:vector size="38" baseType="lpstr">
      <vt:lpstr>Березово</vt:lpstr>
      <vt:lpstr>Шеркалы</vt:lpstr>
      <vt:lpstr>Чара</vt:lpstr>
      <vt:lpstr>Кода</vt:lpstr>
      <vt:lpstr>Сергино</vt:lpstr>
      <vt:lpstr>Полноват</vt:lpstr>
      <vt:lpstr>Лорба</vt:lpstr>
      <vt:lpstr>МДФ</vt:lpstr>
      <vt:lpstr>ЮМАС</vt:lpstr>
      <vt:lpstr>Евра</vt:lpstr>
      <vt:lpstr>Пионерная-2</vt:lpstr>
      <vt:lpstr>ЮГРА</vt:lpstr>
      <vt:lpstr>Ярки</vt:lpstr>
      <vt:lpstr>ГИБДД</vt:lpstr>
      <vt:lpstr>Авангард</vt:lpstr>
      <vt:lpstr>Западная</vt:lpstr>
      <vt:lpstr>Самарово</vt:lpstr>
      <vt:lpstr>Кода!Заголовки_для_печати</vt:lpstr>
      <vt:lpstr>Полноват!Заголовки_для_печати</vt:lpstr>
      <vt:lpstr>Сергино!Заголовки_для_печати</vt:lpstr>
      <vt:lpstr>Чара!Заголовки_для_печати</vt:lpstr>
      <vt:lpstr>Шеркалы!Заголовки_для_печати</vt:lpstr>
      <vt:lpstr>Авангард!Область_печати</vt:lpstr>
      <vt:lpstr>Березово!Область_печати</vt:lpstr>
      <vt:lpstr>ГИБДД!Область_печати</vt:lpstr>
      <vt:lpstr>Евра!Область_печати</vt:lpstr>
      <vt:lpstr>Западная!Область_печати</vt:lpstr>
      <vt:lpstr>Кода!Область_печати</vt:lpstr>
      <vt:lpstr>Лорба!Область_печати</vt:lpstr>
      <vt:lpstr>МДФ!Область_печати</vt:lpstr>
      <vt:lpstr>'Пионерная-2'!Область_печати</vt:lpstr>
      <vt:lpstr>Полноват!Область_печати</vt:lpstr>
      <vt:lpstr>Самарово!Область_печати</vt:lpstr>
      <vt:lpstr>Сергино!Область_печати</vt:lpstr>
      <vt:lpstr>Чара!Область_печати</vt:lpstr>
      <vt:lpstr>Шеркалы!Область_печати</vt:lpstr>
      <vt:lpstr>ЮМАС!Область_печати</vt:lpstr>
      <vt:lpstr>Ярки!Область_печати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2015-06-25T12:08:33Z</dcterms:modified>
</cp:coreProperties>
</file>